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3.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4.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drawings/drawing5.xml" ContentType="application/vnd.openxmlformats-officedocument.drawing+xml"/>
  <Override PartName="/xl/charts/chart19.xml" ContentType="application/vnd.openxmlformats-officedocument.drawingml.chart+xml"/>
  <Override PartName="/xl/drawings/drawing6.xml" ContentType="application/vnd.openxmlformats-officedocument.drawing+xml"/>
  <Override PartName="/xl/charts/chart20.xml" ContentType="application/vnd.openxmlformats-officedocument.drawingml.chart+xml"/>
  <Override PartName="/xl/drawings/drawing7.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drawings/drawing8.xml" ContentType="application/vnd.openxmlformats-officedocument.drawing+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drawings/drawing9.xml" ContentType="application/vnd.openxmlformats-officedocument.drawing+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pivotTables/pivotTable1.xml" ContentType="application/vnd.openxmlformats-officedocument.spreadsheetml.pivotTable+xml"/>
  <Override PartName="/xl/drawings/drawing10.xml" ContentType="application/vnd.openxmlformats-officedocument.drawing+xml"/>
  <Override PartName="/xl/slicers/slicer1.xml" ContentType="application/vnd.ms-excel.slicer+xml"/>
  <Override PartName="/xl/charts/chart54.xml" ContentType="application/vnd.openxmlformats-officedocument.drawingml.chart+xml"/>
  <Override PartName="/xl/pivotTables/pivotTable2.xml" ContentType="application/vnd.openxmlformats-officedocument.spreadsheetml.pivotTable+xml"/>
  <Override PartName="/xl/drawings/drawing11.xml" ContentType="application/vnd.openxmlformats-officedocument.drawing+xml"/>
  <Override PartName="/xl/slicers/slicer2.xml" ContentType="application/vnd.ms-excel.slicer+xml"/>
  <Override PartName="/xl/charts/chart55.xml" ContentType="application/vnd.openxmlformats-officedocument.drawingml.chart+xml"/>
  <Override PartName="/xl/pivotTables/pivotTable3.xml" ContentType="application/vnd.openxmlformats-officedocument.spreadsheetml.pivotTable+xml"/>
  <Override PartName="/xl/drawings/drawing12.xml" ContentType="application/vnd.openxmlformats-officedocument.drawing+xml"/>
  <Override PartName="/xl/slicers/slicer3.xml" ContentType="application/vnd.ms-excel.slicer+xml"/>
  <Override PartName="/xl/charts/chart5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8830" windowHeight="6180" tabRatio="687" firstSheet="4" activeTab="11"/>
  </bookViews>
  <sheets>
    <sheet name="sets" sheetId="18" r:id="rId1"/>
    <sheet name="DATASET" sheetId="14" r:id="rId2"/>
    <sheet name="DATASET_BAW" sheetId="25" r:id="rId3"/>
    <sheet name="DATASET_DEU" sheetId="26" r:id="rId4"/>
    <sheet name="DATASET_komb" sheetId="27" r:id="rId5"/>
    <sheet name="destatis_energy" sheetId="1" r:id="rId6"/>
    <sheet name="energy_HH" sheetId="2" r:id="rId7"/>
    <sheet name="Prices+Quantities" sheetId="3" r:id="rId8"/>
    <sheet name="energy_quantities" sheetId="4" r:id="rId9"/>
    <sheet name="----" sheetId="19" r:id="rId10"/>
    <sheet name="Summary" sheetId="16" r:id="rId11"/>
    <sheet name="buildings_data" sheetId="12" r:id="rId12"/>
    <sheet name="buildings_data_BAW" sheetId="24" r:id="rId13"/>
    <sheet name="-----" sheetId="17" r:id="rId14"/>
    <sheet name="Abriss" sheetId="28" r:id="rId15"/>
    <sheet name="ARGE_KIEL" sheetId="10" r:id="rId16"/>
    <sheet name="IVD_Preise" sheetId="13" r:id="rId17"/>
    <sheet name="destatis_bau" sheetId="11" r:id="rId18"/>
    <sheet name="kWh pro km" sheetId="5" r:id="rId19"/>
    <sheet name="kWh pro m²" sheetId="7" r:id="rId20"/>
    <sheet name="PJ" sheetId="8" r:id="rId21"/>
  </sheets>
  <externalReferences>
    <externalReference r:id="rId22"/>
    <externalReference r:id="rId23"/>
    <externalReference r:id="rId24"/>
    <externalReference r:id="rId25"/>
    <externalReference r:id="rId26"/>
    <externalReference r:id="rId27"/>
    <externalReference r:id="rId28"/>
    <externalReference r:id="rId29"/>
    <externalReference r:id="rId30"/>
  </externalReferences>
  <definedNames>
    <definedName name="_xlnm._FilterDatabase" localSheetId="1" hidden="1">DATASET!$A$4:$AP$4</definedName>
    <definedName name="_xlnm._FilterDatabase" localSheetId="2" hidden="1">DATASET_BAW!$A$4:$AP$4</definedName>
    <definedName name="_xlnm._FilterDatabase" localSheetId="3" hidden="1">DATASET_DEU!$A$4:$AP$4</definedName>
    <definedName name="_xlnm._FilterDatabase" localSheetId="4" hidden="1">DATASET_komb!$A$4:$AP$4</definedName>
    <definedName name="_xlnm._FilterDatabase" localSheetId="8" hidden="1">energy_quantities!$A$4:$Q$4</definedName>
    <definedName name="_xlnm._FilterDatabase" localSheetId="7" hidden="1">energy_quantities!$B$4:$E$4</definedName>
    <definedName name="Abfrage4" localSheetId="12">#REF!</definedName>
    <definedName name="Abfrage4" localSheetId="1">#REF!</definedName>
    <definedName name="Abfrage4" localSheetId="2">#REF!</definedName>
    <definedName name="Abfrage4" localSheetId="3">#REF!</definedName>
    <definedName name="Abfrage4" localSheetId="4">#REF!</definedName>
    <definedName name="Abfrage4" localSheetId="19">#REF!</definedName>
    <definedName name="Abfrage4" localSheetId="20">#REF!</definedName>
    <definedName name="Abfrage4" localSheetId="10">#REF!</definedName>
    <definedName name="Abfrage4">#REF!</definedName>
    <definedName name="alles" localSheetId="12">#REF!</definedName>
    <definedName name="alles" localSheetId="1">#REF!</definedName>
    <definedName name="alles" localSheetId="2">#REF!</definedName>
    <definedName name="alles" localSheetId="3">#REF!</definedName>
    <definedName name="alles" localSheetId="4">#REF!</definedName>
    <definedName name="alles" localSheetId="19">#REF!</definedName>
    <definedName name="alles" localSheetId="20">#REF!</definedName>
    <definedName name="alles" localSheetId="10">#REF!</definedName>
    <definedName name="alles">#REF!</definedName>
    <definedName name="Datenschnitt_Bereich">#N/A</definedName>
    <definedName name="Datenschnitt_Bereich1">#N/A</definedName>
    <definedName name="Datenschnitt_Bereich11">#N/A</definedName>
    <definedName name="Datenschnitt_Energieart">#N/A</definedName>
    <definedName name="Datenschnitt_Energieart1">#N/A</definedName>
    <definedName name="Datenschnitt_Energieart11">#N/A</definedName>
    <definedName name="Datenschnitt_Typ___Klasse">#N/A</definedName>
    <definedName name="Datenschnitt_Typ___Klasse1">#N/A</definedName>
    <definedName name="Datenschnitt_Typ___Klasse11">#N/A</definedName>
    <definedName name="DoWP" localSheetId="12">#REF!</definedName>
    <definedName name="DoWP" localSheetId="1">#REF!</definedName>
    <definedName name="DoWP" localSheetId="2">#REF!</definedName>
    <definedName name="DoWP" localSheetId="3">#REF!</definedName>
    <definedName name="DoWP" localSheetId="4">#REF!</definedName>
    <definedName name="DoWP" localSheetId="19">#REF!</definedName>
    <definedName name="DoWP" localSheetId="20">#REF!</definedName>
    <definedName name="DoWP" localSheetId="10">#REF!</definedName>
    <definedName name="DoWP">#REF!</definedName>
    <definedName name="Endgueltig" localSheetId="12">#REF!</definedName>
    <definedName name="Endgueltig" localSheetId="1">#REF!</definedName>
    <definedName name="Endgueltig" localSheetId="2">#REF!</definedName>
    <definedName name="Endgueltig" localSheetId="3">#REF!</definedName>
    <definedName name="Endgueltig" localSheetId="4">#REF!</definedName>
    <definedName name="Endgueltig" localSheetId="19">#REF!</definedName>
    <definedName name="Endgueltig" localSheetId="20">#REF!</definedName>
    <definedName name="Endgueltig" localSheetId="10">#REF!</definedName>
    <definedName name="Endgueltig">#REF!</definedName>
    <definedName name="IOToWP" localSheetId="12">#REF!</definedName>
    <definedName name="IOToWP" localSheetId="1">#REF!</definedName>
    <definedName name="IOToWP" localSheetId="2">#REF!</definedName>
    <definedName name="IOToWP" localSheetId="3">#REF!</definedName>
    <definedName name="IOToWP" localSheetId="4">#REF!</definedName>
    <definedName name="IOToWP" localSheetId="19">#REF!</definedName>
    <definedName name="IOToWP" localSheetId="20">#REF!</definedName>
    <definedName name="IOToWP" localSheetId="10">#REF!</definedName>
    <definedName name="IOToWP">#REF!</definedName>
    <definedName name="Matrix_2Steller">[1]M_2!$E$11:$BM$99</definedName>
    <definedName name="Matrix_3Steller">[1]M_3!$E$11:$HS$283</definedName>
    <definedName name="Matrix1_4Steller">[1]M_41!$E$11:$AJ$626</definedName>
    <definedName name="Matrix1_5Steller">[2]M_51!$E$11:$AJ$625</definedName>
    <definedName name="Matrix2_4Steller">[1]M_42!$F$11:$IM$626</definedName>
    <definedName name="Matrix2_5Steller">[2]M_52!$F$11:$IM$625</definedName>
    <definedName name="Matrix3_4Steller">[1]M_43!$G$11:$IL$626</definedName>
    <definedName name="Matrix3_5Steller">[2]M_53!$G$11:$IK$625</definedName>
    <definedName name="sio_gp_wa" localSheetId="12">#REF!</definedName>
    <definedName name="sio_gp_wa" localSheetId="1">#REF!</definedName>
    <definedName name="sio_gp_wa" localSheetId="2">#REF!</definedName>
    <definedName name="sio_gp_wa" localSheetId="3">#REF!</definedName>
    <definedName name="sio_gp_wa" localSheetId="4">#REF!</definedName>
    <definedName name="sio_gp_wa" localSheetId="19">#REF!</definedName>
    <definedName name="sio_gp_wa" localSheetId="20">#REF!</definedName>
    <definedName name="sio_gp_wa" localSheetId="10">#REF!</definedName>
    <definedName name="sio_gp_wa">#REF!</definedName>
    <definedName name="WZ2003_ISIC" localSheetId="12">#REF!</definedName>
    <definedName name="WZ2003_ISIC" localSheetId="1">#REF!</definedName>
    <definedName name="WZ2003_ISIC" localSheetId="2">#REF!</definedName>
    <definedName name="WZ2003_ISIC" localSheetId="3">#REF!</definedName>
    <definedName name="WZ2003_ISIC" localSheetId="4">#REF!</definedName>
    <definedName name="WZ2003_ISIC" localSheetId="19">#REF!</definedName>
    <definedName name="WZ2003_ISIC" localSheetId="20">#REF!</definedName>
    <definedName name="WZ2003_ISIC" localSheetId="10">#REF!</definedName>
    <definedName name="WZ2003_ISIC">#REF!</definedName>
  </definedNames>
  <calcPr calcId="145621"/>
  <pivotCaches>
    <pivotCache cacheId="0" r:id="rId31"/>
  </pivotCaches>
  <extLst>
    <ext xmlns:x14="http://schemas.microsoft.com/office/spreadsheetml/2009/9/main" uri="{BBE1A952-AA13-448e-AADC-164F8A28A991}">
      <x14:slicerCaches>
        <x14:slicerCache r:id="rId32"/>
        <x14:slicerCache r:id="rId33"/>
        <x14:slicerCache r:id="rId34"/>
        <x14:slicerCache r:id="rId35"/>
        <x14:slicerCache r:id="rId36"/>
        <x14:slicerCache r:id="rId37"/>
        <x14:slicerCache r:id="rId38"/>
        <x14:slicerCache r:id="rId39"/>
        <x14:slicerCache r:id="rId40"/>
      </x14:slicerCaches>
    </ext>
    <ext xmlns:x14="http://schemas.microsoft.com/office/spreadsheetml/2009/9/main" uri="{79F54976-1DA5-4618-B147-4CDE4B953A38}">
      <x14:workbookPr/>
    </ext>
  </extLst>
</workbook>
</file>

<file path=xl/calcChain.xml><?xml version="1.0" encoding="utf-8"?>
<calcChain xmlns="http://schemas.openxmlformats.org/spreadsheetml/2006/main">
  <c r="H330" i="12" l="1"/>
  <c r="H323" i="12"/>
  <c r="C331" i="12"/>
  <c r="D331" i="12"/>
  <c r="E331" i="12"/>
  <c r="F331" i="12"/>
  <c r="G331" i="12"/>
  <c r="C332" i="12"/>
  <c r="D332" i="12"/>
  <c r="E332" i="12"/>
  <c r="F332" i="12"/>
  <c r="G332" i="12"/>
  <c r="C333" i="12"/>
  <c r="D333" i="12"/>
  <c r="E333" i="12"/>
  <c r="F333" i="12"/>
  <c r="G333" i="12"/>
  <c r="D330" i="12"/>
  <c r="E330" i="12"/>
  <c r="F330" i="12"/>
  <c r="G330" i="12"/>
  <c r="C330" i="12"/>
  <c r="D329" i="12"/>
  <c r="E329" i="12"/>
  <c r="F329" i="12"/>
  <c r="G329" i="12"/>
  <c r="C329" i="12"/>
  <c r="B331" i="12"/>
  <c r="B332" i="12"/>
  <c r="B333" i="12"/>
  <c r="B330" i="12"/>
  <c r="B324" i="12"/>
  <c r="B325" i="12"/>
  <c r="B326" i="12"/>
  <c r="B323" i="12"/>
  <c r="D322" i="12"/>
  <c r="E322" i="12"/>
  <c r="F322" i="12"/>
  <c r="G322" i="12"/>
  <c r="C322" i="12"/>
  <c r="C323" i="12"/>
  <c r="D323" i="12"/>
  <c r="E323" i="12"/>
  <c r="F323" i="12"/>
  <c r="G323" i="12"/>
  <c r="C324" i="12"/>
  <c r="D324" i="12"/>
  <c r="E324" i="12"/>
  <c r="F324" i="12"/>
  <c r="G324" i="12"/>
  <c r="C325" i="12"/>
  <c r="D325" i="12"/>
  <c r="E325" i="12"/>
  <c r="F325" i="12"/>
  <c r="G325" i="12"/>
  <c r="C326" i="12"/>
  <c r="D326" i="12"/>
  <c r="E326" i="12"/>
  <c r="F326" i="12"/>
  <c r="G326" i="12"/>
  <c r="B321" i="12"/>
  <c r="A321" i="12"/>
  <c r="D294" i="12"/>
  <c r="D295" i="12"/>
  <c r="D296" i="12"/>
  <c r="D293" i="12"/>
  <c r="C294" i="12"/>
  <c r="C295" i="12"/>
  <c r="C296" i="12"/>
  <c r="C293" i="12"/>
  <c r="B294" i="12"/>
  <c r="B295" i="12"/>
  <c r="B296" i="12"/>
  <c r="B293" i="12"/>
  <c r="D292" i="12"/>
  <c r="C270" i="12"/>
  <c r="C271" i="12"/>
  <c r="C272" i="12"/>
  <c r="C273" i="12"/>
  <c r="C274" i="12"/>
  <c r="C275" i="12"/>
  <c r="C276" i="12"/>
  <c r="C277" i="12"/>
  <c r="C278" i="12"/>
  <c r="C279" i="12"/>
  <c r="C280" i="12"/>
  <c r="C281" i="12"/>
  <c r="C282" i="12"/>
  <c r="C283" i="12"/>
  <c r="C284" i="12"/>
  <c r="C285" i="12"/>
  <c r="C286" i="12"/>
  <c r="C287" i="12"/>
  <c r="C288" i="12"/>
  <c r="C289" i="12"/>
  <c r="A265" i="12" a="1"/>
  <c r="A268" i="12" s="1"/>
  <c r="A270" i="12" a="1"/>
  <c r="A271" i="12" s="1"/>
  <c r="E268" i="12"/>
  <c r="E267" i="12"/>
  <c r="E285" i="12" a="1"/>
  <c r="E285" i="12" s="1"/>
  <c r="E280" i="12" a="1"/>
  <c r="E280" i="12" s="1"/>
  <c r="E275" i="12" a="1"/>
  <c r="E275" i="12" s="1"/>
  <c r="E270" i="12" a="1"/>
  <c r="E270" i="12" s="1"/>
  <c r="D285" i="12" a="1"/>
  <c r="D285" i="12" s="1"/>
  <c r="D280" i="12" a="1"/>
  <c r="D280" i="12" s="1"/>
  <c r="A280" i="12" a="1"/>
  <c r="A284" i="12" s="1"/>
  <c r="A280" i="12"/>
  <c r="A281" i="12"/>
  <c r="A282" i="12"/>
  <c r="A283" i="12"/>
  <c r="A285" i="12" a="1"/>
  <c r="A286" i="12" s="1"/>
  <c r="A285" i="12"/>
  <c r="A289" i="12"/>
  <c r="D275" i="12" a="1"/>
  <c r="D275" i="12" s="1"/>
  <c r="A275" i="12" a="1"/>
  <c r="A279" i="12" s="1"/>
  <c r="A275" i="12"/>
  <c r="A276" i="12"/>
  <c r="A277" i="12"/>
  <c r="A278" i="12"/>
  <c r="D270" i="12" a="1"/>
  <c r="D270" i="12" s="1"/>
  <c r="D267" i="12"/>
  <c r="A269" i="12" l="1"/>
  <c r="A265" i="12"/>
  <c r="A266" i="12"/>
  <c r="A267" i="12"/>
  <c r="A274" i="12"/>
  <c r="A270" i="12"/>
  <c r="A273" i="12"/>
  <c r="A272" i="12"/>
  <c r="E289" i="12"/>
  <c r="E288" i="12"/>
  <c r="E287" i="12"/>
  <c r="E286" i="12"/>
  <c r="E284" i="12"/>
  <c r="E283" i="12"/>
  <c r="E282" i="12"/>
  <c r="E281" i="12"/>
  <c r="E279" i="12"/>
  <c r="E278" i="12"/>
  <c r="E277" i="12"/>
  <c r="E276" i="12"/>
  <c r="E274" i="12"/>
  <c r="E273" i="12"/>
  <c r="E272" i="12"/>
  <c r="E271" i="12"/>
  <c r="D289" i="12"/>
  <c r="D288" i="12"/>
  <c r="D287" i="12"/>
  <c r="D286" i="12"/>
  <c r="D284" i="12"/>
  <c r="D283" i="12"/>
  <c r="D282" i="12"/>
  <c r="D281" i="12"/>
  <c r="A288" i="12"/>
  <c r="A287" i="12"/>
  <c r="D279" i="12"/>
  <c r="D278" i="12"/>
  <c r="D277" i="12"/>
  <c r="D276" i="12"/>
  <c r="D274" i="12"/>
  <c r="D273" i="12"/>
  <c r="D272" i="12"/>
  <c r="D271" i="12"/>
  <c r="A6" i="27"/>
  <c r="B6" i="27"/>
  <c r="C6" i="27"/>
  <c r="D6" i="27"/>
  <c r="E6" i="27"/>
  <c r="F6" i="27"/>
  <c r="G6" i="27"/>
  <c r="N6" i="27"/>
  <c r="R6" i="27"/>
  <c r="Z6" i="27"/>
  <c r="AG6" i="27"/>
  <c r="AH6" i="27"/>
  <c r="AI6" i="27"/>
  <c r="AM6" i="27"/>
  <c r="A7" i="27"/>
  <c r="B7" i="27"/>
  <c r="C7" i="27"/>
  <c r="D7" i="27"/>
  <c r="E7" i="27"/>
  <c r="F7" i="27"/>
  <c r="G7" i="27"/>
  <c r="N7" i="27"/>
  <c r="R7" i="27"/>
  <c r="Z7" i="27"/>
  <c r="AG7" i="27"/>
  <c r="AH7" i="27"/>
  <c r="AI7" i="27"/>
  <c r="AM7" i="27"/>
  <c r="A8" i="27"/>
  <c r="B8" i="27"/>
  <c r="C8" i="27"/>
  <c r="D8" i="27"/>
  <c r="E8" i="27"/>
  <c r="F8" i="27"/>
  <c r="G8" i="27"/>
  <c r="N8" i="27"/>
  <c r="R8" i="27"/>
  <c r="Z8" i="27"/>
  <c r="AG8" i="27"/>
  <c r="AH8" i="27"/>
  <c r="AI8" i="27"/>
  <c r="AM8" i="27"/>
  <c r="A9" i="27"/>
  <c r="B9" i="27"/>
  <c r="C9" i="27"/>
  <c r="D9" i="27"/>
  <c r="E9" i="27"/>
  <c r="F9" i="27"/>
  <c r="G9" i="27"/>
  <c r="N9" i="27"/>
  <c r="R9" i="27"/>
  <c r="Z9" i="27"/>
  <c r="AG9" i="27"/>
  <c r="AH9" i="27"/>
  <c r="AI9" i="27"/>
  <c r="AM9" i="27"/>
  <c r="A10" i="27"/>
  <c r="B10" i="27"/>
  <c r="C10" i="27"/>
  <c r="D10" i="27"/>
  <c r="E10" i="27"/>
  <c r="F10" i="27"/>
  <c r="G10" i="27"/>
  <c r="N10" i="27"/>
  <c r="R10" i="27"/>
  <c r="Z10" i="27"/>
  <c r="AG10" i="27"/>
  <c r="AH10" i="27"/>
  <c r="AI10" i="27"/>
  <c r="AM10" i="27"/>
  <c r="A11" i="27"/>
  <c r="B11" i="27"/>
  <c r="C11" i="27"/>
  <c r="D11" i="27"/>
  <c r="E11" i="27"/>
  <c r="F11" i="27"/>
  <c r="G11" i="27"/>
  <c r="N11" i="27"/>
  <c r="R11" i="27"/>
  <c r="Z11" i="27"/>
  <c r="AG11" i="27"/>
  <c r="AH11" i="27"/>
  <c r="AI11" i="27"/>
  <c r="AM11" i="27"/>
  <c r="A12" i="27"/>
  <c r="B12" i="27"/>
  <c r="C12" i="27"/>
  <c r="D12" i="27"/>
  <c r="E12" i="27"/>
  <c r="F12" i="27"/>
  <c r="G12" i="27"/>
  <c r="N12" i="27"/>
  <c r="R12" i="27"/>
  <c r="Z12" i="27"/>
  <c r="AG12" i="27"/>
  <c r="AH12" i="27"/>
  <c r="AI12" i="27"/>
  <c r="AM12" i="27"/>
  <c r="A13" i="27"/>
  <c r="B13" i="27"/>
  <c r="C13" i="27"/>
  <c r="D13" i="27"/>
  <c r="E13" i="27"/>
  <c r="F13" i="27"/>
  <c r="G13" i="27"/>
  <c r="N13" i="27"/>
  <c r="R13" i="27"/>
  <c r="Z13" i="27"/>
  <c r="AG13" i="27"/>
  <c r="AH13" i="27"/>
  <c r="AI13" i="27"/>
  <c r="AM13" i="27"/>
  <c r="A14" i="27"/>
  <c r="B14" i="27"/>
  <c r="C14" i="27"/>
  <c r="D14" i="27"/>
  <c r="E14" i="27"/>
  <c r="F14" i="27"/>
  <c r="G14" i="27"/>
  <c r="N14" i="27"/>
  <c r="R14" i="27"/>
  <c r="Z14" i="27"/>
  <c r="AG14" i="27"/>
  <c r="AH14" i="27"/>
  <c r="AI14" i="27"/>
  <c r="AM14" i="27"/>
  <c r="A15" i="27"/>
  <c r="B15" i="27"/>
  <c r="C15" i="27"/>
  <c r="D15" i="27"/>
  <c r="E15" i="27"/>
  <c r="F15" i="27"/>
  <c r="G15" i="27"/>
  <c r="N15" i="27"/>
  <c r="R15" i="27"/>
  <c r="Z15" i="27"/>
  <c r="AG15" i="27"/>
  <c r="AH15" i="27"/>
  <c r="AI15" i="27"/>
  <c r="AM15" i="27"/>
  <c r="A16" i="27"/>
  <c r="B16" i="27"/>
  <c r="C16" i="27"/>
  <c r="D16" i="27"/>
  <c r="E16" i="27"/>
  <c r="F16" i="27"/>
  <c r="H16" i="27"/>
  <c r="I16" i="27"/>
  <c r="J16" i="27"/>
  <c r="K16" i="27"/>
  <c r="L16" i="27"/>
  <c r="M16" i="27"/>
  <c r="N16" i="27"/>
  <c r="O16" i="27"/>
  <c r="R16" i="27"/>
  <c r="S16" i="27"/>
  <c r="T16" i="27"/>
  <c r="U16" i="27"/>
  <c r="V16" i="27"/>
  <c r="W16" i="27"/>
  <c r="X16" i="27"/>
  <c r="Y16" i="27"/>
  <c r="Z16" i="27"/>
  <c r="AA16" i="27"/>
  <c r="AB16" i="27"/>
  <c r="AC16" i="27"/>
  <c r="AD16" i="27"/>
  <c r="AE16" i="27"/>
  <c r="AG16" i="27"/>
  <c r="AH16" i="27"/>
  <c r="AI16" i="27"/>
  <c r="AJ16" i="27"/>
  <c r="AN16" i="27"/>
  <c r="AO16" i="27"/>
  <c r="AP16" i="27"/>
  <c r="A17" i="27"/>
  <c r="B17" i="27"/>
  <c r="C17" i="27"/>
  <c r="D17" i="27"/>
  <c r="E17" i="27"/>
  <c r="F17" i="27"/>
  <c r="H17" i="27"/>
  <c r="I17" i="27"/>
  <c r="J17" i="27"/>
  <c r="K17" i="27"/>
  <c r="L17" i="27"/>
  <c r="M17" i="27"/>
  <c r="N17" i="27"/>
  <c r="O17" i="27"/>
  <c r="R17" i="27"/>
  <c r="S17" i="27"/>
  <c r="V17" i="27"/>
  <c r="X17" i="27"/>
  <c r="Y17" i="27"/>
  <c r="AA17" i="27"/>
  <c r="AB17" i="27"/>
  <c r="AC17" i="27"/>
  <c r="AD17" i="27"/>
  <c r="AE17" i="27"/>
  <c r="AG17" i="27"/>
  <c r="AH17" i="27"/>
  <c r="AI17" i="27"/>
  <c r="AJ17" i="27"/>
  <c r="AK17" i="27"/>
  <c r="AL17" i="27"/>
  <c r="AN17" i="27"/>
  <c r="AO17" i="27"/>
  <c r="AP17" i="27"/>
  <c r="A18" i="27"/>
  <c r="B18" i="27"/>
  <c r="C18" i="27"/>
  <c r="D18" i="27"/>
  <c r="E18" i="27"/>
  <c r="F18" i="27"/>
  <c r="H18" i="27"/>
  <c r="I18" i="27"/>
  <c r="J18" i="27"/>
  <c r="K18" i="27"/>
  <c r="L18" i="27"/>
  <c r="M18" i="27"/>
  <c r="N18" i="27"/>
  <c r="O18" i="27"/>
  <c r="R18" i="27"/>
  <c r="S18" i="27"/>
  <c r="T18" i="27"/>
  <c r="U18" i="27"/>
  <c r="V18" i="27"/>
  <c r="W18" i="27"/>
  <c r="X18" i="27"/>
  <c r="Y18" i="27"/>
  <c r="Z18" i="27"/>
  <c r="AA18" i="27"/>
  <c r="AB18" i="27"/>
  <c r="AC18" i="27"/>
  <c r="AD18" i="27"/>
  <c r="AE18" i="27"/>
  <c r="AG18" i="27"/>
  <c r="AH18" i="27"/>
  <c r="AI18" i="27"/>
  <c r="AJ18" i="27"/>
  <c r="AK18" i="27"/>
  <c r="AL18" i="27"/>
  <c r="AM18" i="27"/>
  <c r="AN18" i="27"/>
  <c r="AO18" i="27"/>
  <c r="AP18" i="27"/>
  <c r="A19" i="27"/>
  <c r="B19" i="27"/>
  <c r="C19" i="27"/>
  <c r="D19" i="27"/>
  <c r="E19" i="27"/>
  <c r="F19" i="27"/>
  <c r="H19" i="27"/>
  <c r="I19" i="27"/>
  <c r="J19" i="27"/>
  <c r="K19" i="27"/>
  <c r="L19" i="27"/>
  <c r="M19" i="27"/>
  <c r="N19" i="27"/>
  <c r="O19" i="27"/>
  <c r="R19" i="27"/>
  <c r="S19" i="27"/>
  <c r="T19" i="27"/>
  <c r="U19" i="27"/>
  <c r="V19" i="27"/>
  <c r="W19" i="27"/>
  <c r="X19" i="27"/>
  <c r="Y19" i="27"/>
  <c r="Z19" i="27"/>
  <c r="AA19" i="27"/>
  <c r="AB19" i="27"/>
  <c r="AC19" i="27"/>
  <c r="AD19" i="27"/>
  <c r="AE19" i="27"/>
  <c r="AG19" i="27"/>
  <c r="AH19" i="27"/>
  <c r="AI19" i="27"/>
  <c r="AJ19" i="27"/>
  <c r="AK19" i="27"/>
  <c r="AL19" i="27"/>
  <c r="AM19" i="27"/>
  <c r="AN19" i="27"/>
  <c r="AO19" i="27"/>
  <c r="AP19" i="27"/>
  <c r="A20" i="27"/>
  <c r="B20" i="27"/>
  <c r="C20" i="27"/>
  <c r="D20" i="27"/>
  <c r="E20" i="27"/>
  <c r="F20" i="27"/>
  <c r="H20" i="27"/>
  <c r="I20" i="27"/>
  <c r="J20" i="27"/>
  <c r="K20" i="27"/>
  <c r="L20" i="27"/>
  <c r="M20" i="27"/>
  <c r="N20" i="27"/>
  <c r="O20" i="27"/>
  <c r="S20" i="27"/>
  <c r="T20" i="27"/>
  <c r="U20" i="27"/>
  <c r="V20" i="27"/>
  <c r="X20" i="27"/>
  <c r="Y20" i="27"/>
  <c r="Z20" i="27"/>
  <c r="AA20" i="27"/>
  <c r="AB20" i="27"/>
  <c r="AC20" i="27"/>
  <c r="AD20" i="27"/>
  <c r="AE20" i="27"/>
  <c r="AG20" i="27"/>
  <c r="AH20" i="27"/>
  <c r="AI20" i="27"/>
  <c r="AJ20" i="27"/>
  <c r="AK20" i="27"/>
  <c r="AL20" i="27"/>
  <c r="AM20" i="27"/>
  <c r="AN20" i="27"/>
  <c r="AO20" i="27"/>
  <c r="AP20" i="27"/>
  <c r="A21" i="27"/>
  <c r="B21" i="27"/>
  <c r="C21" i="27"/>
  <c r="D21" i="27"/>
  <c r="E21" i="27"/>
  <c r="F21" i="27"/>
  <c r="H21" i="27"/>
  <c r="I21" i="27"/>
  <c r="J21" i="27"/>
  <c r="K21" i="27"/>
  <c r="L21" i="27"/>
  <c r="M21" i="27"/>
  <c r="N21" i="27"/>
  <c r="O21" i="27"/>
  <c r="S21" i="27"/>
  <c r="V21" i="27"/>
  <c r="X21" i="27"/>
  <c r="Y21" i="27"/>
  <c r="AA21" i="27"/>
  <c r="AB21" i="27"/>
  <c r="AC21" i="27"/>
  <c r="AD21" i="27"/>
  <c r="AE21" i="27"/>
  <c r="AG21" i="27"/>
  <c r="AH21" i="27"/>
  <c r="AI21" i="27"/>
  <c r="AJ21" i="27"/>
  <c r="AK21" i="27"/>
  <c r="AL21" i="27"/>
  <c r="AM21" i="27"/>
  <c r="AN21" i="27"/>
  <c r="AO21" i="27"/>
  <c r="AP21" i="27"/>
  <c r="A22" i="27"/>
  <c r="B22" i="27"/>
  <c r="C22" i="27"/>
  <c r="D22" i="27"/>
  <c r="E22" i="27"/>
  <c r="F22" i="27"/>
  <c r="H22" i="27"/>
  <c r="I22" i="27"/>
  <c r="J22" i="27"/>
  <c r="K22" i="27"/>
  <c r="L22" i="27"/>
  <c r="M22" i="27"/>
  <c r="N22" i="27"/>
  <c r="O22" i="27"/>
  <c r="S22" i="27"/>
  <c r="T22" i="27"/>
  <c r="U22" i="27"/>
  <c r="V22" i="27"/>
  <c r="X22" i="27"/>
  <c r="Y22" i="27"/>
  <c r="Z22" i="27"/>
  <c r="AA22" i="27"/>
  <c r="AB22" i="27"/>
  <c r="AC22" i="27"/>
  <c r="AD22" i="27"/>
  <c r="AE22" i="27"/>
  <c r="AG22" i="27"/>
  <c r="AH22" i="27"/>
  <c r="AI22" i="27"/>
  <c r="AJ22" i="27"/>
  <c r="AK22" i="27"/>
  <c r="AL22" i="27"/>
  <c r="AM22" i="27"/>
  <c r="AN22" i="27"/>
  <c r="AO22" i="27"/>
  <c r="AP22" i="27"/>
  <c r="A23" i="27"/>
  <c r="B23" i="27"/>
  <c r="C23" i="27"/>
  <c r="D23" i="27"/>
  <c r="E23" i="27"/>
  <c r="F23" i="27"/>
  <c r="H23" i="27"/>
  <c r="I23" i="27"/>
  <c r="J23" i="27"/>
  <c r="K23" i="27"/>
  <c r="L23" i="27"/>
  <c r="M23" i="27"/>
  <c r="N23" i="27"/>
  <c r="O23" i="27"/>
  <c r="R23" i="27"/>
  <c r="S23" i="27"/>
  <c r="T23" i="27"/>
  <c r="U23" i="27"/>
  <c r="V23" i="27"/>
  <c r="W23" i="27"/>
  <c r="X23" i="27"/>
  <c r="Y23" i="27"/>
  <c r="Z23" i="27"/>
  <c r="AA23" i="27"/>
  <c r="AB23" i="27"/>
  <c r="AC23" i="27"/>
  <c r="AD23" i="27"/>
  <c r="AE23" i="27"/>
  <c r="AG23" i="27"/>
  <c r="AH23" i="27"/>
  <c r="AI23" i="27"/>
  <c r="AJ23" i="27"/>
  <c r="AK23" i="27"/>
  <c r="AL23" i="27"/>
  <c r="AM23" i="27"/>
  <c r="AN23" i="27"/>
  <c r="AO23" i="27"/>
  <c r="AP23" i="27"/>
  <c r="A24" i="27"/>
  <c r="B24" i="27"/>
  <c r="C24" i="27"/>
  <c r="D24" i="27"/>
  <c r="E24" i="27"/>
  <c r="F24" i="27"/>
  <c r="H24" i="27"/>
  <c r="I24" i="27"/>
  <c r="J24" i="27"/>
  <c r="K24" i="27"/>
  <c r="L24" i="27"/>
  <c r="M24" i="27"/>
  <c r="N24" i="27"/>
  <c r="O24" i="27"/>
  <c r="R24" i="27"/>
  <c r="S24" i="27"/>
  <c r="V24" i="27"/>
  <c r="X24" i="27"/>
  <c r="Y24" i="27"/>
  <c r="AA24" i="27"/>
  <c r="AB24" i="27"/>
  <c r="AC24" i="27"/>
  <c r="AD24" i="27"/>
  <c r="AE24" i="27"/>
  <c r="AG24" i="27"/>
  <c r="AH24" i="27"/>
  <c r="AI24" i="27"/>
  <c r="AJ24" i="27"/>
  <c r="AK24" i="27"/>
  <c r="AL24" i="27"/>
  <c r="AM24" i="27"/>
  <c r="AN24" i="27"/>
  <c r="AO24" i="27"/>
  <c r="AP24" i="27"/>
  <c r="A25" i="27"/>
  <c r="B25" i="27"/>
  <c r="C25" i="27"/>
  <c r="D25" i="27"/>
  <c r="E25" i="27"/>
  <c r="F25" i="27"/>
  <c r="H25" i="27"/>
  <c r="I25" i="27"/>
  <c r="J25" i="27"/>
  <c r="K25" i="27"/>
  <c r="L25" i="27"/>
  <c r="M25" i="27"/>
  <c r="N25" i="27"/>
  <c r="O25" i="27"/>
  <c r="R25" i="27"/>
  <c r="S25" i="27"/>
  <c r="T25" i="27"/>
  <c r="U25" i="27"/>
  <c r="V25" i="27"/>
  <c r="W25" i="27"/>
  <c r="X25" i="27"/>
  <c r="Y25" i="27"/>
  <c r="Z25" i="27"/>
  <c r="AA25" i="27"/>
  <c r="AB25" i="27"/>
  <c r="AC25" i="27"/>
  <c r="AD25" i="27"/>
  <c r="AE25" i="27"/>
  <c r="AG25" i="27"/>
  <c r="AH25" i="27"/>
  <c r="AI25" i="27"/>
  <c r="AJ25" i="27"/>
  <c r="AK25" i="27"/>
  <c r="AL25" i="27"/>
  <c r="AM25" i="27"/>
  <c r="AN25" i="27"/>
  <c r="AO25" i="27"/>
  <c r="AP25" i="27"/>
  <c r="A26" i="27"/>
  <c r="B26" i="27"/>
  <c r="C26" i="27"/>
  <c r="D26" i="27"/>
  <c r="E26" i="27"/>
  <c r="F26" i="27"/>
  <c r="H26" i="27"/>
  <c r="I26" i="27"/>
  <c r="J26" i="27"/>
  <c r="K26" i="27"/>
  <c r="L26" i="27"/>
  <c r="M26" i="27"/>
  <c r="N26" i="27"/>
  <c r="O26" i="27"/>
  <c r="R26" i="27"/>
  <c r="S26" i="27"/>
  <c r="T26" i="27"/>
  <c r="U26" i="27"/>
  <c r="V26" i="27"/>
  <c r="W26" i="27"/>
  <c r="X26" i="27"/>
  <c r="Y26" i="27"/>
  <c r="Z26" i="27"/>
  <c r="AA26" i="27"/>
  <c r="AB26" i="27"/>
  <c r="AC26" i="27"/>
  <c r="AD26" i="27"/>
  <c r="AE26" i="27"/>
  <c r="AG26" i="27"/>
  <c r="AH26" i="27"/>
  <c r="AI26" i="27"/>
  <c r="AJ26" i="27"/>
  <c r="AK26" i="27"/>
  <c r="AL26" i="27"/>
  <c r="AM26" i="27"/>
  <c r="AN26" i="27"/>
  <c r="AO26" i="27"/>
  <c r="AP26" i="27"/>
  <c r="A27" i="27"/>
  <c r="B27" i="27"/>
  <c r="C27" i="27"/>
  <c r="D27" i="27"/>
  <c r="E27" i="27"/>
  <c r="F27" i="27"/>
  <c r="H27" i="27"/>
  <c r="I27" i="27"/>
  <c r="J27" i="27"/>
  <c r="K27" i="27"/>
  <c r="L27" i="27"/>
  <c r="M27" i="27"/>
  <c r="O27" i="27"/>
  <c r="R27" i="27"/>
  <c r="S27" i="27"/>
  <c r="T27" i="27"/>
  <c r="U27" i="27"/>
  <c r="V27" i="27"/>
  <c r="X27" i="27"/>
  <c r="Y27" i="27"/>
  <c r="AA27" i="27"/>
  <c r="AB27" i="27"/>
  <c r="AC27" i="27"/>
  <c r="AD27" i="27"/>
  <c r="AE27" i="27"/>
  <c r="AG27" i="27"/>
  <c r="AH27" i="27"/>
  <c r="AI27" i="27"/>
  <c r="AJ27" i="27"/>
  <c r="AK27" i="27"/>
  <c r="AL27" i="27"/>
  <c r="AM27" i="27"/>
  <c r="AN27" i="27"/>
  <c r="AO27" i="27"/>
  <c r="AP27" i="27"/>
  <c r="A28" i="27"/>
  <c r="B28" i="27"/>
  <c r="C28" i="27"/>
  <c r="D28" i="27"/>
  <c r="E28" i="27"/>
  <c r="F28" i="27"/>
  <c r="H28" i="27"/>
  <c r="I28" i="27"/>
  <c r="J28" i="27"/>
  <c r="K28" i="27"/>
  <c r="L28" i="27"/>
  <c r="M28" i="27"/>
  <c r="O28" i="27"/>
  <c r="R28" i="27"/>
  <c r="S28" i="27"/>
  <c r="T28" i="27"/>
  <c r="U28" i="27"/>
  <c r="V28" i="27"/>
  <c r="X28" i="27"/>
  <c r="Y28" i="27"/>
  <c r="AA28" i="27"/>
  <c r="AB28" i="27"/>
  <c r="AC28" i="27"/>
  <c r="AD28" i="27"/>
  <c r="AE28" i="27"/>
  <c r="AG28" i="27"/>
  <c r="AH28" i="27"/>
  <c r="AI28" i="27"/>
  <c r="AJ28" i="27"/>
  <c r="AK28" i="27"/>
  <c r="AL28" i="27"/>
  <c r="AM28" i="27"/>
  <c r="AN28" i="27"/>
  <c r="AO28" i="27"/>
  <c r="AP28" i="27"/>
  <c r="A29" i="27"/>
  <c r="B29" i="27"/>
  <c r="C29" i="27"/>
  <c r="D29" i="27"/>
  <c r="E29" i="27"/>
  <c r="F29" i="27"/>
  <c r="H29" i="27"/>
  <c r="I29" i="27"/>
  <c r="J29" i="27"/>
  <c r="K29" i="27"/>
  <c r="L29" i="27"/>
  <c r="M29" i="27"/>
  <c r="O29" i="27"/>
  <c r="R29" i="27"/>
  <c r="S29" i="27"/>
  <c r="V29" i="27"/>
  <c r="X29" i="27"/>
  <c r="Y29" i="27"/>
  <c r="AA29" i="27"/>
  <c r="AB29" i="27"/>
  <c r="AC29" i="27"/>
  <c r="AD29" i="27"/>
  <c r="AE29" i="27"/>
  <c r="AG29" i="27"/>
  <c r="AH29" i="27"/>
  <c r="AI29" i="27"/>
  <c r="AJ29" i="27"/>
  <c r="AK29" i="27"/>
  <c r="AL29" i="27"/>
  <c r="AM29" i="27"/>
  <c r="AN29" i="27"/>
  <c r="AO29" i="27"/>
  <c r="AP29" i="27"/>
  <c r="A30" i="27"/>
  <c r="B30" i="27"/>
  <c r="C30" i="27"/>
  <c r="D30" i="27"/>
  <c r="E30" i="27"/>
  <c r="F30" i="27"/>
  <c r="H30" i="27"/>
  <c r="I30" i="27"/>
  <c r="J30" i="27"/>
  <c r="K30" i="27"/>
  <c r="L30" i="27"/>
  <c r="M30" i="27"/>
  <c r="O30" i="27"/>
  <c r="R30" i="27"/>
  <c r="S30" i="27"/>
  <c r="T30" i="27"/>
  <c r="U30" i="27"/>
  <c r="V30" i="27"/>
  <c r="X30" i="27"/>
  <c r="Y30" i="27"/>
  <c r="AA30" i="27"/>
  <c r="AB30" i="27"/>
  <c r="AC30" i="27"/>
  <c r="AD30" i="27"/>
  <c r="AE30" i="27"/>
  <c r="AG30" i="27"/>
  <c r="AH30" i="27"/>
  <c r="AI30" i="27"/>
  <c r="AJ30" i="27"/>
  <c r="AK30" i="27"/>
  <c r="AL30" i="27"/>
  <c r="AM30" i="27"/>
  <c r="AN30" i="27"/>
  <c r="AO30" i="27"/>
  <c r="AP30" i="27"/>
  <c r="A31" i="27"/>
  <c r="B31" i="27"/>
  <c r="C31" i="27"/>
  <c r="D31" i="27"/>
  <c r="E31" i="27"/>
  <c r="F31" i="27"/>
  <c r="H31" i="27"/>
  <c r="I31" i="27"/>
  <c r="J31" i="27"/>
  <c r="K31" i="27"/>
  <c r="L31" i="27"/>
  <c r="M31" i="27"/>
  <c r="O31" i="27"/>
  <c r="R31" i="27"/>
  <c r="S31" i="27"/>
  <c r="T31" i="27"/>
  <c r="U31" i="27"/>
  <c r="V31" i="27"/>
  <c r="X31" i="27"/>
  <c r="Y31" i="27"/>
  <c r="AA31" i="27"/>
  <c r="AB31" i="27"/>
  <c r="AC31" i="27"/>
  <c r="AD31" i="27"/>
  <c r="AE31" i="27"/>
  <c r="AG31" i="27"/>
  <c r="AH31" i="27"/>
  <c r="AI31" i="27"/>
  <c r="AJ31" i="27"/>
  <c r="AK31" i="27"/>
  <c r="AL31" i="27"/>
  <c r="AM31" i="27"/>
  <c r="AN31" i="27"/>
  <c r="AO31" i="27"/>
  <c r="AP31" i="27"/>
  <c r="A32" i="27"/>
  <c r="B32" i="27"/>
  <c r="C32" i="27"/>
  <c r="D32" i="27"/>
  <c r="E32" i="27"/>
  <c r="F32" i="27"/>
  <c r="G32" i="27"/>
  <c r="H32" i="27"/>
  <c r="I32" i="27"/>
  <c r="J32" i="27"/>
  <c r="K32" i="27"/>
  <c r="L32" i="27"/>
  <c r="M32" i="27"/>
  <c r="N32" i="27"/>
  <c r="O32" i="27"/>
  <c r="R32" i="27"/>
  <c r="S32" i="27"/>
  <c r="V32" i="27"/>
  <c r="W32" i="27"/>
  <c r="X32" i="27"/>
  <c r="Y32" i="27"/>
  <c r="Z32" i="27"/>
  <c r="AA32" i="27"/>
  <c r="AB32" i="27"/>
  <c r="AC32" i="27"/>
  <c r="AD32" i="27"/>
  <c r="AE32" i="27"/>
  <c r="AF32" i="27"/>
  <c r="AG32" i="27"/>
  <c r="AH32" i="27"/>
  <c r="AI32" i="27"/>
  <c r="AK32" i="27"/>
  <c r="AL32" i="27"/>
  <c r="AM32" i="27"/>
  <c r="AN32" i="27"/>
  <c r="AO32" i="27"/>
  <c r="AP32" i="27"/>
  <c r="Z5" i="27"/>
  <c r="AG5" i="27"/>
  <c r="AH5" i="27"/>
  <c r="AI5" i="27"/>
  <c r="AM5" i="27"/>
  <c r="B5" i="27"/>
  <c r="C5" i="27"/>
  <c r="D5" i="27"/>
  <c r="E5" i="27"/>
  <c r="F5" i="27"/>
  <c r="G5" i="27"/>
  <c r="N5" i="27"/>
  <c r="R5" i="27"/>
  <c r="A5" i="27"/>
  <c r="AK88" i="27"/>
  <c r="AL87" i="27"/>
  <c r="AK87" i="27"/>
  <c r="AL86" i="27"/>
  <c r="AK84" i="27"/>
  <c r="AL83" i="27"/>
  <c r="AK83" i="27"/>
  <c r="AL82" i="27"/>
  <c r="AK80" i="27"/>
  <c r="AL79" i="27"/>
  <c r="AK79" i="27"/>
  <c r="AL78" i="27"/>
  <c r="AK78" i="27" a="1"/>
  <c r="AK86" i="27" s="1"/>
  <c r="D78" i="27"/>
  <c r="D77" i="27"/>
  <c r="I70" i="27"/>
  <c r="I60" i="27"/>
  <c r="H60" i="27"/>
  <c r="G60" i="27"/>
  <c r="U59" i="27"/>
  <c r="T59" i="27"/>
  <c r="R59" i="27"/>
  <c r="I59" i="27"/>
  <c r="H59" i="27"/>
  <c r="U58" i="27"/>
  <c r="T58" i="27"/>
  <c r="R58" i="27"/>
  <c r="I58" i="27"/>
  <c r="H58" i="27"/>
  <c r="R57" i="27"/>
  <c r="I57" i="27"/>
  <c r="H57" i="27"/>
  <c r="U56" i="27"/>
  <c r="T56" i="27"/>
  <c r="R56" i="27"/>
  <c r="I56" i="27"/>
  <c r="H56" i="27"/>
  <c r="U55" i="27"/>
  <c r="T55" i="27"/>
  <c r="R55" i="27"/>
  <c r="I55" i="27"/>
  <c r="H55" i="27"/>
  <c r="U54" i="27"/>
  <c r="T54" i="27"/>
  <c r="Z54" i="27" s="1"/>
  <c r="R54" i="27"/>
  <c r="N54" i="27"/>
  <c r="I54" i="27"/>
  <c r="H54" i="27"/>
  <c r="U53" i="27"/>
  <c r="T53" i="27"/>
  <c r="R53" i="27"/>
  <c r="N53" i="27"/>
  <c r="I53" i="27"/>
  <c r="H53" i="27"/>
  <c r="R52" i="27"/>
  <c r="N52" i="27"/>
  <c r="I52" i="27"/>
  <c r="H52" i="27"/>
  <c r="Z51" i="27"/>
  <c r="W51" i="27"/>
  <c r="U51" i="27"/>
  <c r="T51" i="27"/>
  <c r="R51" i="27"/>
  <c r="N51" i="27"/>
  <c r="I51" i="27"/>
  <c r="H51" i="27"/>
  <c r="U50" i="27"/>
  <c r="T50" i="27"/>
  <c r="Z50" i="27" s="1"/>
  <c r="N50" i="27"/>
  <c r="I50" i="27"/>
  <c r="H50" i="27"/>
  <c r="N49" i="27"/>
  <c r="I49" i="27"/>
  <c r="H49" i="27"/>
  <c r="U48" i="27"/>
  <c r="T48" i="27"/>
  <c r="N48" i="27"/>
  <c r="I48" i="27"/>
  <c r="H48" i="27"/>
  <c r="Z47" i="27"/>
  <c r="W47" i="27"/>
  <c r="U47" i="27"/>
  <c r="T47" i="27"/>
  <c r="R47" i="27"/>
  <c r="N47" i="27"/>
  <c r="I47" i="27"/>
  <c r="H47" i="27"/>
  <c r="U46" i="27"/>
  <c r="T46" i="27"/>
  <c r="Z46" i="27" s="1"/>
  <c r="R46" i="27"/>
  <c r="N46" i="27"/>
  <c r="I46" i="27"/>
  <c r="H46" i="27"/>
  <c r="R45" i="27"/>
  <c r="N45" i="27"/>
  <c r="I45" i="27"/>
  <c r="H45" i="27"/>
  <c r="U44" i="27"/>
  <c r="T44" i="27"/>
  <c r="R44" i="27"/>
  <c r="N44" i="27"/>
  <c r="I44" i="27"/>
  <c r="H44" i="27"/>
  <c r="X43" i="27"/>
  <c r="V43" i="27"/>
  <c r="U43" i="27"/>
  <c r="T43" i="27"/>
  <c r="S43" i="27"/>
  <c r="O43" i="27"/>
  <c r="M43" i="27"/>
  <c r="L43" i="27"/>
  <c r="K43" i="27"/>
  <c r="J43" i="27"/>
  <c r="G43" i="27"/>
  <c r="X42" i="27"/>
  <c r="V42" i="27"/>
  <c r="S42" i="27"/>
  <c r="O42" i="27"/>
  <c r="M42" i="27"/>
  <c r="L42" i="27"/>
  <c r="K42" i="27"/>
  <c r="J42" i="27"/>
  <c r="G42" i="27"/>
  <c r="X41" i="27"/>
  <c r="V41" i="27"/>
  <c r="U41" i="27"/>
  <c r="T41" i="27"/>
  <c r="S41" i="27"/>
  <c r="O41" i="27"/>
  <c r="M41" i="27"/>
  <c r="L41" i="27"/>
  <c r="K41" i="27"/>
  <c r="J41" i="27"/>
  <c r="G41" i="27"/>
  <c r="X40" i="27"/>
  <c r="V40" i="27"/>
  <c r="U40" i="27"/>
  <c r="T40" i="27"/>
  <c r="S40" i="27"/>
  <c r="O40" i="27"/>
  <c r="M40" i="27"/>
  <c r="L40" i="27"/>
  <c r="K40" i="27"/>
  <c r="J40" i="27"/>
  <c r="G40" i="27"/>
  <c r="X39" i="27"/>
  <c r="V39" i="27"/>
  <c r="S39" i="27"/>
  <c r="O39" i="27"/>
  <c r="M39" i="27"/>
  <c r="L39" i="27"/>
  <c r="K39" i="27"/>
  <c r="J39" i="27"/>
  <c r="G39" i="27"/>
  <c r="X38" i="27"/>
  <c r="V38" i="27"/>
  <c r="U38" i="27"/>
  <c r="T38" i="27"/>
  <c r="S38" i="27"/>
  <c r="O38" i="27"/>
  <c r="M38" i="27"/>
  <c r="L38" i="27"/>
  <c r="K38" i="27"/>
  <c r="J38" i="27"/>
  <c r="G38" i="27"/>
  <c r="AI37" i="27"/>
  <c r="AI38" i="27" s="1"/>
  <c r="AI39" i="27" s="1"/>
  <c r="AI40" i="27" s="1"/>
  <c r="AI41" i="27" s="1"/>
  <c r="AI42" i="27" s="1"/>
  <c r="AI43" i="27" s="1"/>
  <c r="AI44" i="27" s="1"/>
  <c r="AI45" i="27" s="1"/>
  <c r="AI46" i="27" s="1"/>
  <c r="AI47" i="27" s="1"/>
  <c r="AI48" i="27" s="1"/>
  <c r="AI49" i="27" s="1"/>
  <c r="AI50" i="27" s="1"/>
  <c r="AI51" i="27" s="1"/>
  <c r="AI52" i="27" s="1"/>
  <c r="AI53" i="27" s="1"/>
  <c r="AI54" i="27" s="1"/>
  <c r="AI55" i="27" s="1"/>
  <c r="AI56" i="27" s="1"/>
  <c r="AI57" i="27" s="1"/>
  <c r="AI58" i="27" s="1"/>
  <c r="AI59" i="27" s="1"/>
  <c r="X37" i="27"/>
  <c r="V37" i="27"/>
  <c r="U37" i="27"/>
  <c r="T37" i="27"/>
  <c r="S37" i="27"/>
  <c r="O37" i="27"/>
  <c r="M37" i="27"/>
  <c r="L37" i="27"/>
  <c r="K37" i="27"/>
  <c r="J37" i="27"/>
  <c r="G37" i="27"/>
  <c r="AI36" i="27"/>
  <c r="X36" i="27"/>
  <c r="V36" i="27"/>
  <c r="U36" i="27"/>
  <c r="Y36" i="27" s="1"/>
  <c r="T36" i="27"/>
  <c r="S36" i="27"/>
  <c r="O36" i="27"/>
  <c r="M36" i="27"/>
  <c r="L36" i="27"/>
  <c r="K36" i="27"/>
  <c r="J36" i="27"/>
  <c r="G36" i="27"/>
  <c r="AI35" i="27"/>
  <c r="AH35" i="27"/>
  <c r="AH36" i="27" s="1"/>
  <c r="AH37" i="27" s="1"/>
  <c r="AH38" i="27" s="1"/>
  <c r="AH39" i="27" s="1"/>
  <c r="AH40" i="27" s="1"/>
  <c r="AH41" i="27" s="1"/>
  <c r="AH42" i="27" s="1"/>
  <c r="AH43" i="27" s="1"/>
  <c r="AH44" i="27" s="1"/>
  <c r="AH45" i="27" s="1"/>
  <c r="AH46" i="27" s="1"/>
  <c r="AH47" i="27" s="1"/>
  <c r="AH48" i="27" s="1"/>
  <c r="AH49" i="27" s="1"/>
  <c r="AH50" i="27" s="1"/>
  <c r="AH51" i="27" s="1"/>
  <c r="AH52" i="27" s="1"/>
  <c r="AH53" i="27" s="1"/>
  <c r="AH54" i="27" s="1"/>
  <c r="AH55" i="27" s="1"/>
  <c r="AH56" i="27" s="1"/>
  <c r="AH57" i="27" s="1"/>
  <c r="AH58" i="27" s="1"/>
  <c r="AH59" i="27" s="1"/>
  <c r="X35" i="27"/>
  <c r="V35" i="27"/>
  <c r="S35" i="27"/>
  <c r="O35" i="27"/>
  <c r="M35" i="27"/>
  <c r="L35" i="27"/>
  <c r="K35" i="27"/>
  <c r="J35" i="27"/>
  <c r="G35" i="27"/>
  <c r="AI34" i="27"/>
  <c r="AH34" i="27"/>
  <c r="X34" i="27"/>
  <c r="V34" i="27"/>
  <c r="U34" i="27"/>
  <c r="T34" i="27"/>
  <c r="S34" i="27"/>
  <c r="O34" i="27"/>
  <c r="M34" i="27"/>
  <c r="L34" i="27"/>
  <c r="K34" i="27"/>
  <c r="J34" i="27"/>
  <c r="G34" i="27"/>
  <c r="AI33" i="27"/>
  <c r="AH33" i="27"/>
  <c r="X33" i="27"/>
  <c r="V33" i="27"/>
  <c r="U33" i="27"/>
  <c r="T33" i="27"/>
  <c r="S33" i="27"/>
  <c r="O33" i="27"/>
  <c r="M33" i="27"/>
  <c r="L33" i="27"/>
  <c r="K33" i="27"/>
  <c r="J33" i="27"/>
  <c r="G33" i="27"/>
  <c r="Y37" i="27" l="1"/>
  <c r="AD41" i="27"/>
  <c r="AN41" i="27" s="1"/>
  <c r="AA40" i="27"/>
  <c r="AA33" i="27"/>
  <c r="AB33" i="27" s="1"/>
  <c r="AD40" i="27"/>
  <c r="AN40" i="27" s="1"/>
  <c r="AA37" i="27"/>
  <c r="AB37" i="27" s="1"/>
  <c r="W37" i="27" s="1"/>
  <c r="Y38" i="27"/>
  <c r="AC38" i="27" s="1"/>
  <c r="AP38" i="27" s="1"/>
  <c r="AA38" i="27"/>
  <c r="AB38" i="27" s="1"/>
  <c r="AD37" i="27"/>
  <c r="AD33" i="27"/>
  <c r="AN33" i="27" s="1"/>
  <c r="AA36" i="27"/>
  <c r="AB36" i="27" s="1"/>
  <c r="AD38" i="27"/>
  <c r="AC37" i="27"/>
  <c r="AE37" i="27" s="1"/>
  <c r="AJ37" i="27"/>
  <c r="AK37" i="27" s="1"/>
  <c r="AL37" i="27" s="1"/>
  <c r="AA41" i="27"/>
  <c r="AB41" i="27" s="1"/>
  <c r="W41" i="27" s="1"/>
  <c r="Z53" i="27"/>
  <c r="Y40" i="27"/>
  <c r="AC40" i="27" s="1"/>
  <c r="AD42" i="27"/>
  <c r="AN42" i="27" s="1"/>
  <c r="Z48" i="27"/>
  <c r="AD34" i="27"/>
  <c r="AN34" i="27" s="1"/>
  <c r="W54" i="27"/>
  <c r="W46" i="27"/>
  <c r="AD35" i="27"/>
  <c r="AD36" i="27"/>
  <c r="AN37" i="27"/>
  <c r="AN38" i="27"/>
  <c r="AJ40" i="27"/>
  <c r="AK40" i="27" s="1"/>
  <c r="AL40" i="27" s="1"/>
  <c r="AD43" i="27"/>
  <c r="AB40" i="27"/>
  <c r="Z44" i="27"/>
  <c r="W53" i="27"/>
  <c r="AJ36" i="27"/>
  <c r="AK36" i="27" s="1"/>
  <c r="AL36" i="27" s="1"/>
  <c r="AC36" i="27"/>
  <c r="AD39" i="27"/>
  <c r="AA43" i="27"/>
  <c r="AB43" i="27" s="1"/>
  <c r="Y43" i="27"/>
  <c r="Y33" i="27"/>
  <c r="AJ33" i="27" s="1"/>
  <c r="AK33" i="27" s="1"/>
  <c r="AL33" i="27" s="1"/>
  <c r="AA34" i="27"/>
  <c r="AB34" i="27" s="1"/>
  <c r="W34" i="27" s="1"/>
  <c r="Y41" i="27"/>
  <c r="AC41" i="27" s="1"/>
  <c r="AE41" i="27" s="1"/>
  <c r="AF60" i="27"/>
  <c r="AL80" i="27"/>
  <c r="AL84" i="27"/>
  <c r="AL88" i="27"/>
  <c r="Y34" i="27"/>
  <c r="AC34" i="27" s="1"/>
  <c r="AK81" i="27"/>
  <c r="AK85" i="27"/>
  <c r="AL81" i="27"/>
  <c r="AL85" i="27"/>
  <c r="AK78" i="27"/>
  <c r="AK82" i="27"/>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G6" i="26"/>
  <c r="G7" i="26"/>
  <c r="G8" i="26"/>
  <c r="G9" i="26"/>
  <c r="G10" i="26"/>
  <c r="G11" i="26"/>
  <c r="G12" i="26"/>
  <c r="G13" i="26"/>
  <c r="G14" i="26"/>
  <c r="G15" i="26"/>
  <c r="G32" i="26"/>
  <c r="G5" i="26"/>
  <c r="AL60" i="26"/>
  <c r="AL58" i="26"/>
  <c r="AK58" i="26"/>
  <c r="AK57" i="26"/>
  <c r="AL56" i="26"/>
  <c r="AK56" i="26"/>
  <c r="AL55" i="26"/>
  <c r="AK55" i="26"/>
  <c r="AL54" i="26"/>
  <c r="AK54" i="26"/>
  <c r="AK53" i="26"/>
  <c r="AL52" i="26"/>
  <c r="AK52" i="26"/>
  <c r="AL51" i="26"/>
  <c r="AK51" i="26"/>
  <c r="AL50" i="26"/>
  <c r="AK50" i="26"/>
  <c r="AK50" i="26" a="1"/>
  <c r="AK60" i="26" s="1"/>
  <c r="D50" i="26"/>
  <c r="D49" i="26"/>
  <c r="I42" i="26"/>
  <c r="AF32" i="26"/>
  <c r="U31" i="26"/>
  <c r="T31" i="26"/>
  <c r="R31" i="26"/>
  <c r="U30" i="26"/>
  <c r="T30" i="26"/>
  <c r="R30" i="26"/>
  <c r="R29" i="26"/>
  <c r="U28" i="26"/>
  <c r="T28" i="26"/>
  <c r="R28" i="26"/>
  <c r="U27" i="26"/>
  <c r="T27" i="26"/>
  <c r="R27" i="26"/>
  <c r="U26" i="26"/>
  <c r="T26" i="26"/>
  <c r="Z26" i="26" s="1"/>
  <c r="R26" i="26"/>
  <c r="N26" i="26"/>
  <c r="Z25" i="26"/>
  <c r="U25" i="26"/>
  <c r="T25" i="26"/>
  <c r="R25" i="26"/>
  <c r="N25" i="26"/>
  <c r="R24" i="26"/>
  <c r="N24" i="26"/>
  <c r="Z23" i="26"/>
  <c r="U23" i="26"/>
  <c r="T23" i="26"/>
  <c r="R23" i="26"/>
  <c r="W23" i="26" s="1"/>
  <c r="N23" i="26"/>
  <c r="U22" i="26"/>
  <c r="T22" i="26"/>
  <c r="Z22" i="26" s="1"/>
  <c r="N22" i="26"/>
  <c r="N21" i="26"/>
  <c r="U20" i="26"/>
  <c r="T20" i="26"/>
  <c r="Z20" i="26" s="1"/>
  <c r="N20" i="26"/>
  <c r="Z19" i="26"/>
  <c r="U19" i="26"/>
  <c r="T19" i="26"/>
  <c r="R19" i="26"/>
  <c r="N19" i="26"/>
  <c r="U18" i="26"/>
  <c r="T18" i="26"/>
  <c r="Z18" i="26" s="1"/>
  <c r="R18" i="26"/>
  <c r="N18" i="26"/>
  <c r="R17" i="26"/>
  <c r="N17" i="26"/>
  <c r="Z16" i="26"/>
  <c r="U16" i="26"/>
  <c r="T16" i="26"/>
  <c r="R16" i="26"/>
  <c r="W16" i="26" s="1"/>
  <c r="N16" i="26"/>
  <c r="U15" i="26"/>
  <c r="T15" i="26"/>
  <c r="S15" i="26"/>
  <c r="O15" i="26"/>
  <c r="M15" i="26"/>
  <c r="L15" i="26"/>
  <c r="K15" i="26"/>
  <c r="S14" i="26"/>
  <c r="O14" i="26"/>
  <c r="M14" i="26"/>
  <c r="L14" i="26"/>
  <c r="K14" i="26"/>
  <c r="U13" i="26"/>
  <c r="T13" i="26"/>
  <c r="S13" i="26"/>
  <c r="O13" i="26"/>
  <c r="M13" i="26"/>
  <c r="L13" i="26"/>
  <c r="K13" i="26"/>
  <c r="U12" i="26"/>
  <c r="T12" i="26"/>
  <c r="S12" i="26"/>
  <c r="O12" i="26"/>
  <c r="AA12" i="26" s="1"/>
  <c r="M12" i="26"/>
  <c r="L12" i="26"/>
  <c r="K12" i="26"/>
  <c r="X11" i="26"/>
  <c r="V11" i="26"/>
  <c r="S11" i="26"/>
  <c r="O11" i="26"/>
  <c r="M11" i="26"/>
  <c r="L11" i="26"/>
  <c r="K11" i="26"/>
  <c r="J11" i="26"/>
  <c r="X10" i="26"/>
  <c r="V10" i="26"/>
  <c r="U10" i="26"/>
  <c r="Y10" i="26" s="1"/>
  <c r="T10" i="26"/>
  <c r="S10" i="26"/>
  <c r="O10" i="26"/>
  <c r="M10" i="26"/>
  <c r="L10" i="26"/>
  <c r="K10" i="26"/>
  <c r="J10" i="26"/>
  <c r="X9" i="26"/>
  <c r="V9" i="26"/>
  <c r="U9" i="26"/>
  <c r="T9" i="26"/>
  <c r="S9" i="26"/>
  <c r="O9" i="26"/>
  <c r="M9" i="26"/>
  <c r="L9" i="26"/>
  <c r="K9" i="26"/>
  <c r="J9" i="26"/>
  <c r="X8" i="26"/>
  <c r="V8" i="26"/>
  <c r="U8" i="26"/>
  <c r="T8" i="26"/>
  <c r="S8" i="26"/>
  <c r="O8" i="26"/>
  <c r="M8" i="26"/>
  <c r="L8" i="26"/>
  <c r="K8" i="26"/>
  <c r="J8" i="26"/>
  <c r="AH7" i="26"/>
  <c r="AH8" i="26" s="1"/>
  <c r="AH9" i="26" s="1"/>
  <c r="AH10" i="26" s="1"/>
  <c r="AH11" i="26" s="1"/>
  <c r="AH12" i="26" s="1"/>
  <c r="AH13" i="26" s="1"/>
  <c r="AH14" i="26" s="1"/>
  <c r="AH15" i="26" s="1"/>
  <c r="AH16" i="26" s="1"/>
  <c r="AH17" i="26" s="1"/>
  <c r="AH18" i="26" s="1"/>
  <c r="AH19" i="26" s="1"/>
  <c r="AH20" i="26" s="1"/>
  <c r="AH21" i="26" s="1"/>
  <c r="AH22" i="26" s="1"/>
  <c r="AH23" i="26" s="1"/>
  <c r="AH24" i="26" s="1"/>
  <c r="AH25" i="26" s="1"/>
  <c r="AH26" i="26" s="1"/>
  <c r="AH27" i="26" s="1"/>
  <c r="AH28" i="26" s="1"/>
  <c r="AH29" i="26" s="1"/>
  <c r="AH30" i="26" s="1"/>
  <c r="AH31" i="26" s="1"/>
  <c r="X7" i="26"/>
  <c r="V7" i="26"/>
  <c r="S7" i="26"/>
  <c r="O7" i="26"/>
  <c r="M7" i="26"/>
  <c r="L7" i="26"/>
  <c r="K7" i="26"/>
  <c r="J7" i="26"/>
  <c r="AI6" i="26"/>
  <c r="AI7" i="26" s="1"/>
  <c r="AI8" i="26" s="1"/>
  <c r="AI9" i="26" s="1"/>
  <c r="AI10" i="26" s="1"/>
  <c r="AI11" i="26" s="1"/>
  <c r="AI12" i="26" s="1"/>
  <c r="AI13" i="26" s="1"/>
  <c r="AI14" i="26" s="1"/>
  <c r="AI15" i="26" s="1"/>
  <c r="AI16" i="26" s="1"/>
  <c r="AI17" i="26" s="1"/>
  <c r="AI18" i="26" s="1"/>
  <c r="AI19" i="26" s="1"/>
  <c r="AI20" i="26" s="1"/>
  <c r="AI21" i="26" s="1"/>
  <c r="AI22" i="26" s="1"/>
  <c r="AI23" i="26" s="1"/>
  <c r="AI24" i="26" s="1"/>
  <c r="AI25" i="26" s="1"/>
  <c r="AI26" i="26" s="1"/>
  <c r="AI27" i="26" s="1"/>
  <c r="AI28" i="26" s="1"/>
  <c r="AI29" i="26" s="1"/>
  <c r="AI30" i="26" s="1"/>
  <c r="AI31" i="26" s="1"/>
  <c r="X6" i="26"/>
  <c r="V6" i="26"/>
  <c r="U6" i="26"/>
  <c r="T6" i="26"/>
  <c r="S6" i="26"/>
  <c r="O6" i="26"/>
  <c r="AA6" i="26" s="1"/>
  <c r="AB6" i="26" s="1"/>
  <c r="M6" i="26"/>
  <c r="L6" i="26"/>
  <c r="K6" i="26"/>
  <c r="J6" i="26"/>
  <c r="AI5" i="26"/>
  <c r="AH5" i="26"/>
  <c r="AH6" i="26" s="1"/>
  <c r="X5" i="26"/>
  <c r="V5" i="26"/>
  <c r="U5" i="26"/>
  <c r="T5" i="26"/>
  <c r="S5" i="26"/>
  <c r="O5" i="26"/>
  <c r="M5" i="26"/>
  <c r="L5" i="26"/>
  <c r="K5" i="26"/>
  <c r="J5" i="26"/>
  <c r="AC10" i="26" l="1"/>
  <c r="W38" i="27"/>
  <c r="Y6" i="26"/>
  <c r="AC6" i="26" s="1"/>
  <c r="AD10" i="26"/>
  <c r="AN10" i="26" s="1"/>
  <c r="AA8" i="26"/>
  <c r="AB8" i="26" s="1"/>
  <c r="AE10" i="26"/>
  <c r="AO10" i="26" s="1"/>
  <c r="AE40" i="27"/>
  <c r="AO40" i="27" s="1"/>
  <c r="AD5" i="26"/>
  <c r="AN5" i="26" s="1"/>
  <c r="AA10" i="26"/>
  <c r="AB10" i="26" s="1"/>
  <c r="AD8" i="26"/>
  <c r="AN8" i="26" s="1"/>
  <c r="W40" i="27"/>
  <c r="AJ10" i="26"/>
  <c r="AK10" i="26" s="1"/>
  <c r="AL10" i="26" s="1"/>
  <c r="AJ41" i="27"/>
  <c r="AK41" i="27" s="1"/>
  <c r="AL41" i="27" s="1"/>
  <c r="AE38" i="27"/>
  <c r="AD11" i="26"/>
  <c r="AD6" i="26"/>
  <c r="Y12" i="26"/>
  <c r="AA13" i="26"/>
  <c r="AP37" i="27"/>
  <c r="AJ38" i="27"/>
  <c r="AK38" i="27" s="1"/>
  <c r="AL38" i="27" s="1"/>
  <c r="W33" i="27"/>
  <c r="AA5" i="26"/>
  <c r="AB5" i="26" s="1"/>
  <c r="AD9" i="26"/>
  <c r="AN9" i="26" s="1"/>
  <c r="AP10" i="26"/>
  <c r="AP40" i="27"/>
  <c r="AP36" i="27"/>
  <c r="W36" i="27"/>
  <c r="AN36" i="27"/>
  <c r="AE36" i="27"/>
  <c r="AJ43" i="27"/>
  <c r="AK43" i="27" s="1"/>
  <c r="AL43" i="27" s="1"/>
  <c r="AC43" i="27"/>
  <c r="AE43" i="27" s="1"/>
  <c r="AP34" i="27"/>
  <c r="AE34" i="27"/>
  <c r="AO41" i="27"/>
  <c r="AO37" i="27"/>
  <c r="AP41" i="27"/>
  <c r="AN35" i="27"/>
  <c r="AJ34" i="27"/>
  <c r="AK34" i="27" s="1"/>
  <c r="AL34" i="27" s="1"/>
  <c r="AN39" i="27"/>
  <c r="W44" i="27"/>
  <c r="AC33" i="27"/>
  <c r="AN43" i="27"/>
  <c r="W43" i="27"/>
  <c r="AD7" i="26"/>
  <c r="W18" i="26"/>
  <c r="W26" i="26"/>
  <c r="AN11" i="26"/>
  <c r="W19" i="26"/>
  <c r="AA15" i="26"/>
  <c r="Y15" i="26"/>
  <c r="W25" i="26"/>
  <c r="Y8" i="26"/>
  <c r="AC8" i="26" s="1"/>
  <c r="AE8" i="26" s="1"/>
  <c r="AA9" i="26"/>
  <c r="AB9" i="26" s="1"/>
  <c r="AL53" i="26"/>
  <c r="AL57" i="26"/>
  <c r="Y5" i="26"/>
  <c r="AJ5" i="26" s="1"/>
  <c r="AK5" i="26" s="1"/>
  <c r="AL5" i="26" s="1"/>
  <c r="Y9" i="26"/>
  <c r="AC9" i="26" s="1"/>
  <c r="Y13" i="26"/>
  <c r="AK59" i="26"/>
  <c r="AL59" i="26"/>
  <c r="W5" i="26" l="1"/>
  <c r="W9" i="26"/>
  <c r="AJ6" i="26"/>
  <c r="AK6" i="26" s="1"/>
  <c r="AL6" i="26" s="1"/>
  <c r="AJ9" i="26"/>
  <c r="AK9" i="26" s="1"/>
  <c r="AL9" i="26" s="1"/>
  <c r="W10" i="26"/>
  <c r="W8" i="26"/>
  <c r="AN6" i="26"/>
  <c r="W6" i="26"/>
  <c r="AE9" i="26"/>
  <c r="AP8" i="26"/>
  <c r="AO38" i="27"/>
  <c r="AE33" i="27"/>
  <c r="AP33" i="27"/>
  <c r="AO36" i="27"/>
  <c r="AP43" i="27"/>
  <c r="AO34" i="27"/>
  <c r="AO43" i="27"/>
  <c r="AO9" i="26"/>
  <c r="AC5" i="26"/>
  <c r="AJ8" i="26"/>
  <c r="AK8" i="26" s="1"/>
  <c r="AL8" i="26" s="1"/>
  <c r="AO8" i="26"/>
  <c r="AE6" i="26"/>
  <c r="AP6" i="26"/>
  <c r="AP9" i="26"/>
  <c r="AN7" i="26"/>
  <c r="AO33" i="27" l="1"/>
  <c r="AM78" i="27" s="1" a="1"/>
  <c r="AO6" i="26"/>
  <c r="AE5" i="26"/>
  <c r="AP5" i="26"/>
  <c r="AM79" i="27" l="1"/>
  <c r="AM82" i="27"/>
  <c r="AM86" i="27"/>
  <c r="AM78" i="27"/>
  <c r="AM85" i="27"/>
  <c r="AM81" i="27"/>
  <c r="AM83" i="27"/>
  <c r="AM88" i="27"/>
  <c r="AO5" i="26"/>
  <c r="AM50" i="26" s="1" a="1"/>
  <c r="AM55" i="26" l="1"/>
  <c r="AM54" i="26"/>
  <c r="AM51" i="26"/>
  <c r="AM53" i="26"/>
  <c r="AM50" i="26"/>
  <c r="N21" i="25" l="1"/>
  <c r="N22" i="25"/>
  <c r="N20" i="25"/>
  <c r="N17" i="25"/>
  <c r="N18" i="25"/>
  <c r="Z18" i="25" s="1"/>
  <c r="N19" i="25"/>
  <c r="Z20" i="25"/>
  <c r="N23" i="25"/>
  <c r="N24" i="25"/>
  <c r="N25" i="25"/>
  <c r="N26" i="25"/>
  <c r="N16" i="25"/>
  <c r="Z22" i="25"/>
  <c r="I15" i="25"/>
  <c r="I11" i="25"/>
  <c r="I8" i="25"/>
  <c r="I7" i="25"/>
  <c r="I6" i="25"/>
  <c r="I5" i="25"/>
  <c r="I10" i="25"/>
  <c r="I9" i="25"/>
  <c r="I14" i="25"/>
  <c r="I13" i="25"/>
  <c r="H7" i="25"/>
  <c r="H11" i="25"/>
  <c r="D50" i="25"/>
  <c r="Z26" i="25"/>
  <c r="AL60" i="25"/>
  <c r="AK60" i="25"/>
  <c r="AK59" i="25"/>
  <c r="AL58" i="25"/>
  <c r="AL56" i="25"/>
  <c r="AK56" i="25"/>
  <c r="AK55" i="25"/>
  <c r="AL54" i="25"/>
  <c r="AL52" i="25"/>
  <c r="AK52" i="25"/>
  <c r="AK51" i="25"/>
  <c r="AL50" i="25"/>
  <c r="AK50" i="25" a="1"/>
  <c r="AL59" i="25" s="1"/>
  <c r="D49" i="25"/>
  <c r="I42" i="25"/>
  <c r="U31" i="25"/>
  <c r="T31" i="25"/>
  <c r="R31" i="25"/>
  <c r="U30" i="25"/>
  <c r="T30" i="25"/>
  <c r="R30" i="25"/>
  <c r="R29" i="25"/>
  <c r="U28" i="25"/>
  <c r="T28" i="25"/>
  <c r="R28" i="25"/>
  <c r="U27" i="25"/>
  <c r="T27" i="25"/>
  <c r="R27" i="25"/>
  <c r="U26" i="25"/>
  <c r="T26" i="25"/>
  <c r="R26" i="25"/>
  <c r="U25" i="25"/>
  <c r="T25" i="25"/>
  <c r="R25" i="25"/>
  <c r="R24" i="25"/>
  <c r="U23" i="25"/>
  <c r="T23" i="25"/>
  <c r="Z23" i="25" s="1"/>
  <c r="W23" i="25" s="1"/>
  <c r="R23" i="25"/>
  <c r="U22" i="25"/>
  <c r="T22" i="25"/>
  <c r="U20" i="25"/>
  <c r="T20" i="25"/>
  <c r="U19" i="25"/>
  <c r="T19" i="25"/>
  <c r="R19" i="25"/>
  <c r="U18" i="25"/>
  <c r="T18" i="25"/>
  <c r="R18" i="25"/>
  <c r="R17" i="25"/>
  <c r="U16" i="25"/>
  <c r="T16" i="25"/>
  <c r="R16" i="25"/>
  <c r="U15" i="25"/>
  <c r="U15" i="27" s="1"/>
  <c r="T15" i="25"/>
  <c r="T15" i="27" s="1"/>
  <c r="S15" i="25"/>
  <c r="S15" i="27" s="1"/>
  <c r="O15" i="25"/>
  <c r="M15" i="25"/>
  <c r="M15" i="27" s="1"/>
  <c r="L15" i="25"/>
  <c r="L15" i="27" s="1"/>
  <c r="K15" i="25"/>
  <c r="K15" i="27" s="1"/>
  <c r="S14" i="25"/>
  <c r="S14" i="27" s="1"/>
  <c r="O14" i="25"/>
  <c r="O14" i="27" s="1"/>
  <c r="M14" i="25"/>
  <c r="M14" i="27" s="1"/>
  <c r="L14" i="25"/>
  <c r="L14" i="27" s="1"/>
  <c r="K14" i="25"/>
  <c r="K14" i="27" s="1"/>
  <c r="U13" i="25"/>
  <c r="U13" i="27" s="1"/>
  <c r="T13" i="25"/>
  <c r="T13" i="27" s="1"/>
  <c r="S13" i="25"/>
  <c r="S13" i="27" s="1"/>
  <c r="O13" i="25"/>
  <c r="O13" i="27" s="1"/>
  <c r="M13" i="25"/>
  <c r="M13" i="27" s="1"/>
  <c r="L13" i="25"/>
  <c r="L13" i="27" s="1"/>
  <c r="K13" i="25"/>
  <c r="K13" i="27" s="1"/>
  <c r="AI12" i="25"/>
  <c r="AI13" i="25" s="1"/>
  <c r="AI14" i="25" s="1"/>
  <c r="AI15" i="25" s="1"/>
  <c r="AI16" i="25" s="1"/>
  <c r="AI17" i="25" s="1"/>
  <c r="AI18" i="25" s="1"/>
  <c r="AI19" i="25" s="1"/>
  <c r="AI20" i="25" s="1"/>
  <c r="AI21" i="25" s="1"/>
  <c r="AI22" i="25" s="1"/>
  <c r="AI23" i="25" s="1"/>
  <c r="AI24" i="25" s="1"/>
  <c r="AI25" i="25" s="1"/>
  <c r="AI26" i="25" s="1"/>
  <c r="AI27" i="25" s="1"/>
  <c r="AI28" i="25" s="1"/>
  <c r="AI29" i="25" s="1"/>
  <c r="AI30" i="25" s="1"/>
  <c r="AI31" i="25" s="1"/>
  <c r="U12" i="25"/>
  <c r="U12" i="27" s="1"/>
  <c r="T12" i="25"/>
  <c r="T12" i="27" s="1"/>
  <c r="S12" i="25"/>
  <c r="S12" i="27" s="1"/>
  <c r="O12" i="25"/>
  <c r="O12" i="27" s="1"/>
  <c r="M12" i="25"/>
  <c r="M12" i="27" s="1"/>
  <c r="L12" i="25"/>
  <c r="L12" i="27" s="1"/>
  <c r="K12" i="25"/>
  <c r="K12" i="27" s="1"/>
  <c r="X11" i="25"/>
  <c r="X11" i="27" s="1"/>
  <c r="V11" i="25"/>
  <c r="V11" i="27" s="1"/>
  <c r="S11" i="25"/>
  <c r="S11" i="27" s="1"/>
  <c r="O11" i="25"/>
  <c r="M11" i="25"/>
  <c r="M11" i="27" s="1"/>
  <c r="L11" i="25"/>
  <c r="L11" i="27" s="1"/>
  <c r="K11" i="25"/>
  <c r="K11" i="27" s="1"/>
  <c r="J11" i="25"/>
  <c r="X10" i="25"/>
  <c r="X10" i="27" s="1"/>
  <c r="V10" i="25"/>
  <c r="V10" i="27" s="1"/>
  <c r="U10" i="25"/>
  <c r="U10" i="27" s="1"/>
  <c r="T10" i="25"/>
  <c r="T10" i="27" s="1"/>
  <c r="S10" i="25"/>
  <c r="S10" i="27" s="1"/>
  <c r="O10" i="25"/>
  <c r="O10" i="27" s="1"/>
  <c r="M10" i="25"/>
  <c r="M10" i="27" s="1"/>
  <c r="L10" i="25"/>
  <c r="L10" i="27" s="1"/>
  <c r="K10" i="25"/>
  <c r="K10" i="27" s="1"/>
  <c r="J10" i="25"/>
  <c r="J10" i="27" s="1"/>
  <c r="X9" i="25"/>
  <c r="V9" i="25"/>
  <c r="V9" i="27" s="1"/>
  <c r="U9" i="25"/>
  <c r="U9" i="27" s="1"/>
  <c r="T9" i="25"/>
  <c r="T9" i="27" s="1"/>
  <c r="S9" i="25"/>
  <c r="S9" i="27" s="1"/>
  <c r="O9" i="25"/>
  <c r="O9" i="27" s="1"/>
  <c r="M9" i="25"/>
  <c r="M9" i="27" s="1"/>
  <c r="L9" i="25"/>
  <c r="L9" i="27" s="1"/>
  <c r="K9" i="25"/>
  <c r="K9" i="27" s="1"/>
  <c r="J9" i="25"/>
  <c r="J9" i="27" s="1"/>
  <c r="AI8" i="25"/>
  <c r="AI9" i="25" s="1"/>
  <c r="AI10" i="25" s="1"/>
  <c r="AI11" i="25" s="1"/>
  <c r="X8" i="25"/>
  <c r="V8" i="25"/>
  <c r="V8" i="27" s="1"/>
  <c r="U8" i="25"/>
  <c r="U8" i="27" s="1"/>
  <c r="T8" i="25"/>
  <c r="T8" i="27" s="1"/>
  <c r="S8" i="25"/>
  <c r="S8" i="27" s="1"/>
  <c r="O8" i="25"/>
  <c r="O8" i="27" s="1"/>
  <c r="M8" i="25"/>
  <c r="M8" i="27" s="1"/>
  <c r="L8" i="25"/>
  <c r="L8" i="27" s="1"/>
  <c r="K8" i="25"/>
  <c r="K8" i="27" s="1"/>
  <c r="J8" i="25"/>
  <c r="J8" i="27" s="1"/>
  <c r="X7" i="25"/>
  <c r="X7" i="27" s="1"/>
  <c r="V7" i="25"/>
  <c r="V7" i="27" s="1"/>
  <c r="S7" i="25"/>
  <c r="S7" i="27" s="1"/>
  <c r="O7" i="25"/>
  <c r="M7" i="25"/>
  <c r="M7" i="27" s="1"/>
  <c r="L7" i="25"/>
  <c r="L7" i="27" s="1"/>
  <c r="K7" i="25"/>
  <c r="K7" i="27" s="1"/>
  <c r="J7" i="25"/>
  <c r="J7" i="27" s="1"/>
  <c r="X6" i="25"/>
  <c r="X6" i="27" s="1"/>
  <c r="V6" i="25"/>
  <c r="V6" i="27" s="1"/>
  <c r="U6" i="25"/>
  <c r="U6" i="27" s="1"/>
  <c r="T6" i="25"/>
  <c r="T6" i="27" s="1"/>
  <c r="S6" i="25"/>
  <c r="S6" i="27" s="1"/>
  <c r="O6" i="25"/>
  <c r="O6" i="27" s="1"/>
  <c r="M6" i="25"/>
  <c r="M6" i="27" s="1"/>
  <c r="L6" i="25"/>
  <c r="L6" i="27" s="1"/>
  <c r="K6" i="25"/>
  <c r="K6" i="27" s="1"/>
  <c r="J6" i="25"/>
  <c r="J6" i="27" s="1"/>
  <c r="AI5" i="25"/>
  <c r="AI6" i="25" s="1"/>
  <c r="AI7" i="25" s="1"/>
  <c r="AH5" i="25"/>
  <c r="AH6" i="25" s="1"/>
  <c r="AH7" i="25" s="1"/>
  <c r="AH8" i="25" s="1"/>
  <c r="AH9" i="25" s="1"/>
  <c r="AH10" i="25" s="1"/>
  <c r="AH11" i="25" s="1"/>
  <c r="AH12" i="25" s="1"/>
  <c r="AH13" i="25" s="1"/>
  <c r="AH14" i="25" s="1"/>
  <c r="AH15" i="25" s="1"/>
  <c r="AH16" i="25" s="1"/>
  <c r="AH17" i="25" s="1"/>
  <c r="AH18" i="25" s="1"/>
  <c r="AH19" i="25" s="1"/>
  <c r="AH20" i="25" s="1"/>
  <c r="AH21" i="25" s="1"/>
  <c r="AH22" i="25" s="1"/>
  <c r="AH23" i="25" s="1"/>
  <c r="AH24" i="25" s="1"/>
  <c r="AH25" i="25" s="1"/>
  <c r="AH26" i="25" s="1"/>
  <c r="AH27" i="25" s="1"/>
  <c r="AH28" i="25" s="1"/>
  <c r="AH29" i="25" s="1"/>
  <c r="AH30" i="25" s="1"/>
  <c r="AH31" i="25" s="1"/>
  <c r="X5" i="25"/>
  <c r="X5" i="27" s="1"/>
  <c r="V5" i="25"/>
  <c r="V5" i="27" s="1"/>
  <c r="U5" i="25"/>
  <c r="U5" i="27" s="1"/>
  <c r="T5" i="25"/>
  <c r="T5" i="27" s="1"/>
  <c r="S5" i="25"/>
  <c r="S5" i="27" s="1"/>
  <c r="O5" i="25"/>
  <c r="M5" i="25"/>
  <c r="M5" i="27" s="1"/>
  <c r="L5" i="25"/>
  <c r="L5" i="27" s="1"/>
  <c r="K5" i="25"/>
  <c r="K5" i="27" s="1"/>
  <c r="J5" i="25"/>
  <c r="J5" i="27" s="1"/>
  <c r="Q181" i="24"/>
  <c r="M181" i="24" s="1"/>
  <c r="Q201" i="12"/>
  <c r="L38" i="24"/>
  <c r="E120" i="24"/>
  <c r="F120" i="24"/>
  <c r="G120" i="24"/>
  <c r="H120" i="24"/>
  <c r="I120" i="24"/>
  <c r="J120" i="24"/>
  <c r="K120" i="24"/>
  <c r="D120" i="24"/>
  <c r="S105" i="24"/>
  <c r="J230" i="24" s="1"/>
  <c r="R105" i="24"/>
  <c r="R106" i="24"/>
  <c r="C120" i="24"/>
  <c r="M116" i="24"/>
  <c r="I117" i="24"/>
  <c r="J117" i="24"/>
  <c r="B117" i="24"/>
  <c r="K106" i="24"/>
  <c r="P99" i="24"/>
  <c r="G117" i="24" s="1"/>
  <c r="K24" i="24"/>
  <c r="C38" i="24"/>
  <c r="D38" i="24"/>
  <c r="D72" i="24" s="1"/>
  <c r="E38" i="24"/>
  <c r="F38" i="24"/>
  <c r="H38" i="24"/>
  <c r="I38" i="24"/>
  <c r="J38" i="24"/>
  <c r="K38" i="24"/>
  <c r="N38" i="24"/>
  <c r="B38" i="24"/>
  <c r="C23" i="24"/>
  <c r="C22" i="24"/>
  <c r="C21" i="24"/>
  <c r="J21" i="24" s="1"/>
  <c r="C20" i="24"/>
  <c r="C19" i="24"/>
  <c r="J19" i="24" s="1"/>
  <c r="C18" i="24"/>
  <c r="C17" i="24"/>
  <c r="J17" i="24" s="1"/>
  <c r="C16" i="24"/>
  <c r="M16" i="24"/>
  <c r="M17" i="24"/>
  <c r="M18" i="24"/>
  <c r="M19" i="24"/>
  <c r="M20" i="24"/>
  <c r="M21" i="24"/>
  <c r="M22" i="24"/>
  <c r="M23" i="24"/>
  <c r="B261" i="24"/>
  <c r="B260" i="24"/>
  <c r="B259" i="24"/>
  <c r="B258" i="24"/>
  <c r="B257" i="24"/>
  <c r="H256" i="24"/>
  <c r="G256" i="24"/>
  <c r="F256" i="24"/>
  <c r="E256" i="24"/>
  <c r="D256" i="24"/>
  <c r="C256" i="24"/>
  <c r="B256" i="24"/>
  <c r="J251" i="24"/>
  <c r="J250" i="24"/>
  <c r="P249" i="24"/>
  <c r="J249" i="24"/>
  <c r="J248" i="24"/>
  <c r="P247" i="24"/>
  <c r="K246" i="24"/>
  <c r="B246" i="24"/>
  <c r="P245" i="24"/>
  <c r="K242" i="24"/>
  <c r="J242" i="24"/>
  <c r="K241" i="24"/>
  <c r="J241" i="24"/>
  <c r="K240" i="24"/>
  <c r="J240" i="24"/>
  <c r="J239" i="24"/>
  <c r="K237" i="24"/>
  <c r="B237" i="24"/>
  <c r="D228" i="24"/>
  <c r="B228" i="24"/>
  <c r="O218" i="24"/>
  <c r="R217" i="24"/>
  <c r="Q217" i="24"/>
  <c r="P217" i="24"/>
  <c r="O217" i="24"/>
  <c r="R216" i="24"/>
  <c r="Q216" i="24"/>
  <c r="P216" i="24"/>
  <c r="O216" i="24"/>
  <c r="R215" i="24"/>
  <c r="Q215" i="24"/>
  <c r="P215" i="24"/>
  <c r="O215" i="24"/>
  <c r="R214" i="24"/>
  <c r="K207" i="24"/>
  <c r="N207" i="24" s="1"/>
  <c r="Q201" i="24"/>
  <c r="N157" i="24"/>
  <c r="E157" i="24"/>
  <c r="E156" i="24"/>
  <c r="M154" i="24"/>
  <c r="J154" i="24"/>
  <c r="B135" i="24"/>
  <c r="B141" i="24" s="1"/>
  <c r="B134" i="24"/>
  <c r="B140" i="24" s="1"/>
  <c r="H133" i="24"/>
  <c r="G133" i="24"/>
  <c r="G139" i="24" s="1"/>
  <c r="F133" i="24"/>
  <c r="F139" i="24" s="1"/>
  <c r="E133" i="24"/>
  <c r="E139" i="24" s="1"/>
  <c r="D133" i="24"/>
  <c r="D139" i="24" s="1"/>
  <c r="C133" i="24"/>
  <c r="C139" i="24" s="1"/>
  <c r="K119" i="24"/>
  <c r="J119" i="24"/>
  <c r="I119" i="24"/>
  <c r="H119" i="24"/>
  <c r="G119" i="24"/>
  <c r="F119" i="24"/>
  <c r="E119" i="24"/>
  <c r="D119" i="24"/>
  <c r="AA12" i="25" l="1"/>
  <c r="AA12" i="27" s="1"/>
  <c r="AD7" i="25"/>
  <c r="AN7" i="25" s="1"/>
  <c r="AN7" i="27" s="1"/>
  <c r="AA5" i="25"/>
  <c r="AA5" i="27" s="1"/>
  <c r="O5" i="27"/>
  <c r="AD11" i="25"/>
  <c r="J11" i="27"/>
  <c r="H11" i="27"/>
  <c r="I7" i="27"/>
  <c r="J16" i="24"/>
  <c r="J106" i="24"/>
  <c r="Y12" i="25"/>
  <c r="Y12" i="27" s="1"/>
  <c r="H7" i="27"/>
  <c r="I8" i="27"/>
  <c r="AD7" i="27"/>
  <c r="AD9" i="25"/>
  <c r="AD9" i="27" s="1"/>
  <c r="X9" i="27"/>
  <c r="I14" i="27"/>
  <c r="O11" i="27"/>
  <c r="J20" i="24"/>
  <c r="E117" i="24"/>
  <c r="AA6" i="25"/>
  <c r="AD8" i="25"/>
  <c r="X8" i="27"/>
  <c r="AA10" i="25"/>
  <c r="I10" i="27"/>
  <c r="I13" i="27"/>
  <c r="I15" i="27"/>
  <c r="I9" i="27"/>
  <c r="F106" i="24"/>
  <c r="D117" i="24"/>
  <c r="AD6" i="25"/>
  <c r="Y8" i="25"/>
  <c r="Y8" i="27" s="1"/>
  <c r="AD10" i="25"/>
  <c r="AA15" i="25"/>
  <c r="AA15" i="27" s="1"/>
  <c r="O15" i="27"/>
  <c r="I5" i="27"/>
  <c r="I11" i="27"/>
  <c r="O7" i="27"/>
  <c r="N106" i="24"/>
  <c r="R101" i="24" s="1"/>
  <c r="AA8" i="25"/>
  <c r="I6" i="27"/>
  <c r="I12" i="25"/>
  <c r="Z25" i="25"/>
  <c r="W25" i="25" s="1"/>
  <c r="Z19" i="25"/>
  <c r="W19" i="25" s="1"/>
  <c r="H121" i="24"/>
  <c r="P38" i="24"/>
  <c r="M106" i="24"/>
  <c r="F117" i="24"/>
  <c r="E72" i="24"/>
  <c r="C72" i="24"/>
  <c r="G106" i="24"/>
  <c r="E121" i="24"/>
  <c r="D121" i="24"/>
  <c r="C117" i="24"/>
  <c r="C121" i="24" s="1"/>
  <c r="F72" i="24"/>
  <c r="B72" i="24"/>
  <c r="B73" i="24" s="1"/>
  <c r="G72" i="24"/>
  <c r="L106" i="24"/>
  <c r="K117" i="24"/>
  <c r="F121" i="24"/>
  <c r="H72" i="24"/>
  <c r="H73" i="24" s="1"/>
  <c r="L72" i="24"/>
  <c r="I106" i="24"/>
  <c r="H117" i="24"/>
  <c r="J72" i="24"/>
  <c r="H106" i="24"/>
  <c r="I72" i="24"/>
  <c r="I121" i="24"/>
  <c r="AA9" i="25"/>
  <c r="Y9" i="25"/>
  <c r="AF32" i="25"/>
  <c r="AD5" i="25"/>
  <c r="AD5" i="27" s="1"/>
  <c r="Y5" i="25"/>
  <c r="Y5" i="27" s="1"/>
  <c r="P7" i="25"/>
  <c r="P11" i="25"/>
  <c r="Y6" i="25"/>
  <c r="Y6" i="27" s="1"/>
  <c r="AJ9" i="25"/>
  <c r="W18" i="25"/>
  <c r="W26" i="25"/>
  <c r="AA13" i="25"/>
  <c r="AA13" i="27" s="1"/>
  <c r="Y13" i="25"/>
  <c r="Y13" i="27" s="1"/>
  <c r="Y10" i="25"/>
  <c r="Y10" i="27" s="1"/>
  <c r="Y15" i="25"/>
  <c r="Y15" i="27" s="1"/>
  <c r="AK53" i="25"/>
  <c r="AK57" i="25"/>
  <c r="AL53" i="25"/>
  <c r="AL57" i="25"/>
  <c r="Z16" i="25"/>
  <c r="AK50" i="25"/>
  <c r="AK54" i="25"/>
  <c r="AK58" i="25"/>
  <c r="AL51" i="25"/>
  <c r="AL55" i="25"/>
  <c r="N152" i="24"/>
  <c r="C24" i="24"/>
  <c r="J24" i="24" s="1"/>
  <c r="M72" i="24"/>
  <c r="M73" i="24" s="1"/>
  <c r="N72" i="24"/>
  <c r="N73" i="24" s="1"/>
  <c r="J22" i="24"/>
  <c r="J18" i="24"/>
  <c r="J23" i="24"/>
  <c r="K72" i="24"/>
  <c r="K73" i="24" s="1"/>
  <c r="D128" i="24" s="1"/>
  <c r="O72" i="24"/>
  <c r="O73" i="24" s="1"/>
  <c r="K151" i="24"/>
  <c r="K153" i="24"/>
  <c r="N153" i="24"/>
  <c r="J232" i="24"/>
  <c r="N151" i="24"/>
  <c r="J233" i="24"/>
  <c r="J231" i="24"/>
  <c r="K152" i="24"/>
  <c r="E184" i="24"/>
  <c r="E233" i="24"/>
  <c r="E183" i="24"/>
  <c r="E232" i="24"/>
  <c r="D78" i="3"/>
  <c r="G31" i="3"/>
  <c r="I78" i="3"/>
  <c r="G45" i="3"/>
  <c r="D46" i="3"/>
  <c r="C46" i="3"/>
  <c r="O7" i="14"/>
  <c r="H5" i="17"/>
  <c r="H6" i="17"/>
  <c r="AB5" i="25" l="1"/>
  <c r="AB5" i="27" s="1"/>
  <c r="AJ8" i="25"/>
  <c r="AK9" i="25"/>
  <c r="AK9" i="27" s="1"/>
  <c r="AJ9" i="27"/>
  <c r="AB10" i="25"/>
  <c r="AB10" i="27" s="1"/>
  <c r="AA10" i="27"/>
  <c r="AN9" i="25"/>
  <c r="AN9" i="27" s="1"/>
  <c r="Q11" i="25"/>
  <c r="Q11" i="27" s="1"/>
  <c r="P11" i="27"/>
  <c r="AB8" i="25"/>
  <c r="AA8" i="27"/>
  <c r="Q7" i="25"/>
  <c r="Q7" i="27" s="1"/>
  <c r="P7" i="27"/>
  <c r="AB6" i="25"/>
  <c r="AA6" i="27"/>
  <c r="AC8" i="25"/>
  <c r="AC8" i="27" s="1"/>
  <c r="AB9" i="25"/>
  <c r="AA9" i="27"/>
  <c r="AD6" i="27"/>
  <c r="AN6" i="25"/>
  <c r="AN6" i="27" s="1"/>
  <c r="AN11" i="25"/>
  <c r="AN11" i="27" s="1"/>
  <c r="AD11" i="27"/>
  <c r="AK8" i="25"/>
  <c r="AJ8" i="27"/>
  <c r="AJ5" i="25"/>
  <c r="I12" i="27"/>
  <c r="AN8" i="25"/>
  <c r="AN8" i="27" s="1"/>
  <c r="AD8" i="27"/>
  <c r="AD10" i="27"/>
  <c r="AN10" i="25"/>
  <c r="AN10" i="27" s="1"/>
  <c r="AC9" i="25"/>
  <c r="Y9" i="27"/>
  <c r="J73" i="24"/>
  <c r="I44" i="25"/>
  <c r="I35" i="25"/>
  <c r="K35" i="25" s="1"/>
  <c r="G128" i="24"/>
  <c r="O21" i="24"/>
  <c r="I73" i="24"/>
  <c r="C128" i="24" s="1"/>
  <c r="J121" i="24"/>
  <c r="G121" i="24"/>
  <c r="F129" i="24" s="1"/>
  <c r="C73" i="24"/>
  <c r="L73" i="24"/>
  <c r="E128" i="24" s="1"/>
  <c r="K121" i="24"/>
  <c r="F128" i="24"/>
  <c r="P73" i="24"/>
  <c r="O18" i="24"/>
  <c r="O22" i="24"/>
  <c r="O19" i="24"/>
  <c r="O23" i="24"/>
  <c r="O16" i="24"/>
  <c r="N16" i="24"/>
  <c r="N17" i="24" s="1"/>
  <c r="N18" i="24" s="1"/>
  <c r="N19" i="24" s="1"/>
  <c r="N20" i="24" s="1"/>
  <c r="N21" i="24" s="1"/>
  <c r="N22" i="24" s="1"/>
  <c r="N23" i="24" s="1"/>
  <c r="O17" i="24"/>
  <c r="AC6" i="25"/>
  <c r="AC6" i="27" s="1"/>
  <c r="AJ6" i="25"/>
  <c r="AC5" i="25"/>
  <c r="AE8" i="25"/>
  <c r="AE8" i="27" s="1"/>
  <c r="AC10" i="25"/>
  <c r="AC10" i="27" s="1"/>
  <c r="AJ10" i="25"/>
  <c r="W16" i="25"/>
  <c r="AP9" i="25"/>
  <c r="AP9" i="27" s="1"/>
  <c r="AN5" i="25"/>
  <c r="AN5" i="27" s="1"/>
  <c r="L152" i="24"/>
  <c r="C129" i="24"/>
  <c r="C157" i="24" s="1"/>
  <c r="G22" i="25" s="1"/>
  <c r="D129" i="24"/>
  <c r="D156" i="24" s="1"/>
  <c r="G19" i="25" s="1"/>
  <c r="O20" i="24"/>
  <c r="N154" i="24"/>
  <c r="G129" i="24"/>
  <c r="P157" i="24" s="1"/>
  <c r="P72" i="24"/>
  <c r="D73" i="24"/>
  <c r="F73" i="24"/>
  <c r="E73" i="24"/>
  <c r="G73" i="24"/>
  <c r="L153" i="24"/>
  <c r="L151" i="24"/>
  <c r="G156" i="24"/>
  <c r="K154" i="24"/>
  <c r="L157" i="24"/>
  <c r="E242" i="24"/>
  <c r="E260" i="24" s="1"/>
  <c r="E192" i="24"/>
  <c r="M157" i="24"/>
  <c r="E191" i="24"/>
  <c r="E241" i="24"/>
  <c r="E259" i="24" s="1"/>
  <c r="AM50" i="14" a="1"/>
  <c r="H32" i="3"/>
  <c r="H33" i="3"/>
  <c r="H26" i="3"/>
  <c r="H27" i="3"/>
  <c r="H28" i="3"/>
  <c r="H29" i="3"/>
  <c r="H31" i="3"/>
  <c r="H25" i="3"/>
  <c r="E33" i="3"/>
  <c r="E26" i="3"/>
  <c r="G33" i="3"/>
  <c r="G32" i="3"/>
  <c r="G29" i="3"/>
  <c r="G28" i="3"/>
  <c r="G27" i="3"/>
  <c r="G26" i="3"/>
  <c r="G25" i="3"/>
  <c r="E29" i="3"/>
  <c r="E28" i="3"/>
  <c r="E27" i="3"/>
  <c r="E25" i="3"/>
  <c r="W5" i="25" l="1"/>
  <c r="W5" i="27" s="1"/>
  <c r="AL9" i="25"/>
  <c r="AL9" i="27" s="1"/>
  <c r="AP8" i="25"/>
  <c r="AP8" i="27" s="1"/>
  <c r="AK5" i="25"/>
  <c r="AJ5" i="27"/>
  <c r="AB9" i="27"/>
  <c r="W9" i="25"/>
  <c r="W9" i="27" s="1"/>
  <c r="AE9" i="25"/>
  <c r="AC9" i="27"/>
  <c r="AL8" i="25"/>
  <c r="AL8" i="27" s="1"/>
  <c r="AK8" i="27"/>
  <c r="P243" i="24"/>
  <c r="AK10" i="25"/>
  <c r="AJ10" i="27"/>
  <c r="G183" i="24"/>
  <c r="G241" i="24" s="1"/>
  <c r="G259" i="24" s="1"/>
  <c r="G16" i="25"/>
  <c r="AE5" i="25"/>
  <c r="AE5" i="27" s="1"/>
  <c r="AC5" i="27"/>
  <c r="AB6" i="27"/>
  <c r="W6" i="25"/>
  <c r="W6" i="27" s="1"/>
  <c r="G19" i="27"/>
  <c r="AF19" i="25"/>
  <c r="AF19" i="27" s="1"/>
  <c r="P19" i="25"/>
  <c r="AK6" i="25"/>
  <c r="AJ6" i="27"/>
  <c r="G22" i="27"/>
  <c r="P22" i="25"/>
  <c r="W8" i="25"/>
  <c r="W8" i="27" s="1"/>
  <c r="AB8" i="27"/>
  <c r="W10" i="25"/>
  <c r="W10" i="27" s="1"/>
  <c r="S35" i="25"/>
  <c r="S36" i="25" s="1"/>
  <c r="I43" i="25"/>
  <c r="J42" i="25"/>
  <c r="L154" i="24"/>
  <c r="AP5" i="25"/>
  <c r="AP5" i="27" s="1"/>
  <c r="AE10" i="25"/>
  <c r="AE10" i="27" s="1"/>
  <c r="AP10" i="25"/>
  <c r="AP10" i="27" s="1"/>
  <c r="AE6" i="25"/>
  <c r="AE6" i="27" s="1"/>
  <c r="AP6" i="25"/>
  <c r="AP6" i="27" s="1"/>
  <c r="AO8" i="25"/>
  <c r="AO8" i="27" s="1"/>
  <c r="D130" i="24"/>
  <c r="D140" i="24" s="1"/>
  <c r="G157" i="24"/>
  <c r="C130" i="24"/>
  <c r="C140" i="24" s="1"/>
  <c r="C156" i="24"/>
  <c r="G232" i="24"/>
  <c r="G130" i="24"/>
  <c r="G141" i="24" s="1"/>
  <c r="E130" i="24"/>
  <c r="E141" i="24" s="1"/>
  <c r="G191" i="24"/>
  <c r="F156" i="24"/>
  <c r="G17" i="25" s="1"/>
  <c r="F157" i="24"/>
  <c r="G21" i="25" s="1"/>
  <c r="O157" i="24"/>
  <c r="Q157" i="24" s="1"/>
  <c r="C233" i="24"/>
  <c r="C184" i="24"/>
  <c r="D157" i="24"/>
  <c r="H129" i="24"/>
  <c r="F135" i="24" s="1"/>
  <c r="F130" i="24"/>
  <c r="F140" i="24" s="1"/>
  <c r="D232" i="24"/>
  <c r="D183" i="24"/>
  <c r="AK50" i="14" a="1"/>
  <c r="AL50" i="14" s="1"/>
  <c r="AO5" i="25" l="1"/>
  <c r="AO5" i="27" s="1"/>
  <c r="AL6" i="25"/>
  <c r="AL6" i="27" s="1"/>
  <c r="AK6" i="27"/>
  <c r="G21" i="27"/>
  <c r="P21" i="25"/>
  <c r="Q19" i="25"/>
  <c r="Q19" i="27" s="1"/>
  <c r="P19" i="27"/>
  <c r="G17" i="27"/>
  <c r="AF17" i="25"/>
  <c r="AF17" i="27" s="1"/>
  <c r="P17" i="25"/>
  <c r="Q22" i="25"/>
  <c r="Q22" i="27" s="1"/>
  <c r="P22" i="27"/>
  <c r="AL10" i="25"/>
  <c r="AL10" i="27" s="1"/>
  <c r="AK10" i="27"/>
  <c r="G16" i="27"/>
  <c r="P16" i="25"/>
  <c r="AF16" i="25"/>
  <c r="AF16" i="27" s="1"/>
  <c r="AE9" i="27"/>
  <c r="AO9" i="25"/>
  <c r="AO9" i="27" s="1"/>
  <c r="C232" i="24"/>
  <c r="G18" i="25"/>
  <c r="G20" i="25"/>
  <c r="M45" i="25" s="1"/>
  <c r="AL5" i="25"/>
  <c r="AL5" i="27" s="1"/>
  <c r="AK5" i="27"/>
  <c r="AO10" i="25"/>
  <c r="AO10" i="27" s="1"/>
  <c r="AO6" i="25"/>
  <c r="D141" i="24"/>
  <c r="D142" i="24" s="1"/>
  <c r="G184" i="24"/>
  <c r="G192" i="24" s="1"/>
  <c r="G233" i="24"/>
  <c r="H156" i="24"/>
  <c r="C165" i="24" s="1"/>
  <c r="C183" i="24"/>
  <c r="C241" i="24" s="1"/>
  <c r="C259" i="24" s="1"/>
  <c r="C141" i="24"/>
  <c r="C142" i="24" s="1"/>
  <c r="G140" i="24"/>
  <c r="G142" i="24" s="1"/>
  <c r="H128" i="24"/>
  <c r="E134" i="24" s="1"/>
  <c r="E154" i="24" s="1"/>
  <c r="F141" i="24"/>
  <c r="F142" i="24" s="1"/>
  <c r="H157" i="24"/>
  <c r="C166" i="24" s="1"/>
  <c r="F232" i="24"/>
  <c r="F183" i="24"/>
  <c r="D191" i="24"/>
  <c r="D241" i="24"/>
  <c r="D259" i="24" s="1"/>
  <c r="D233" i="24"/>
  <c r="D184" i="24"/>
  <c r="E140" i="24"/>
  <c r="F233" i="24"/>
  <c r="F184" i="24"/>
  <c r="E135" i="24"/>
  <c r="G135" i="24"/>
  <c r="D135" i="24"/>
  <c r="C135" i="24"/>
  <c r="C192" i="24"/>
  <c r="C242" i="24"/>
  <c r="C260" i="24" s="1"/>
  <c r="AK53" i="14"/>
  <c r="AL60" i="14"/>
  <c r="AL56" i="14"/>
  <c r="AL52" i="14"/>
  <c r="AK60" i="14"/>
  <c r="AK56" i="14"/>
  <c r="AK52" i="14"/>
  <c r="AK58" i="14"/>
  <c r="AK50" i="14"/>
  <c r="AL53" i="14"/>
  <c r="AK57" i="14"/>
  <c r="AL59" i="14"/>
  <c r="AL55" i="14"/>
  <c r="AL51" i="14"/>
  <c r="AK54" i="14"/>
  <c r="AL57" i="14"/>
  <c r="AK59" i="14"/>
  <c r="AK55" i="14"/>
  <c r="AK51" i="14"/>
  <c r="AL58" i="14"/>
  <c r="AL54" i="14"/>
  <c r="P16" i="27" l="1"/>
  <c r="Q16" i="25"/>
  <c r="Q16" i="27" s="1"/>
  <c r="E230" i="24"/>
  <c r="G28" i="25"/>
  <c r="AM50" i="25" a="1"/>
  <c r="AO6" i="27"/>
  <c r="Q17" i="25"/>
  <c r="Q17" i="27" s="1"/>
  <c r="P17" i="27"/>
  <c r="G20" i="27"/>
  <c r="P20" i="25"/>
  <c r="G18" i="27"/>
  <c r="P18" i="25"/>
  <c r="AF18" i="25"/>
  <c r="AF18" i="27" s="1"/>
  <c r="Q21" i="25"/>
  <c r="Q21" i="27" s="1"/>
  <c r="P21" i="27"/>
  <c r="G242" i="24"/>
  <c r="G260" i="24" s="1"/>
  <c r="K44" i="25"/>
  <c r="AM54" i="25"/>
  <c r="AM53" i="25"/>
  <c r="AM51" i="25"/>
  <c r="AM50" i="25"/>
  <c r="AM55" i="25"/>
  <c r="H232" i="24"/>
  <c r="C191" i="24"/>
  <c r="D165" i="24"/>
  <c r="F165" i="24"/>
  <c r="H183" i="24"/>
  <c r="H241" i="24" s="1"/>
  <c r="G165" i="24"/>
  <c r="E165" i="24"/>
  <c r="D166" i="24"/>
  <c r="G166" i="24"/>
  <c r="E166" i="24"/>
  <c r="H233" i="24"/>
  <c r="H130" i="24"/>
  <c r="C147" i="24" s="1"/>
  <c r="P246" i="24" s="1"/>
  <c r="D155" i="24"/>
  <c r="C134" i="24"/>
  <c r="G155" i="24"/>
  <c r="E155" i="24"/>
  <c r="G134" i="24"/>
  <c r="G154" i="24" s="1"/>
  <c r="G27" i="25" s="1"/>
  <c r="F155" i="24"/>
  <c r="F134" i="24"/>
  <c r="F154" i="24" s="1"/>
  <c r="G29" i="25" s="1"/>
  <c r="D134" i="24"/>
  <c r="D154" i="24" s="1"/>
  <c r="H141" i="24"/>
  <c r="F166" i="24"/>
  <c r="D242" i="24"/>
  <c r="D260" i="24" s="1"/>
  <c r="D192" i="24"/>
  <c r="F242" i="24"/>
  <c r="F192" i="24"/>
  <c r="F191" i="24"/>
  <c r="F241" i="24"/>
  <c r="C155" i="24"/>
  <c r="G25" i="25" s="1"/>
  <c r="H135" i="24"/>
  <c r="H184" i="24"/>
  <c r="H242" i="24" s="1"/>
  <c r="E142" i="24"/>
  <c r="H140" i="24"/>
  <c r="I79" i="3"/>
  <c r="I80" i="3"/>
  <c r="E79" i="3"/>
  <c r="D79" i="3" s="1"/>
  <c r="E80" i="3"/>
  <c r="D80" i="3" s="1"/>
  <c r="E78" i="3"/>
  <c r="E31" i="3"/>
  <c r="M82" i="3"/>
  <c r="L82" i="3" s="1"/>
  <c r="H82" i="3"/>
  <c r="O26" i="3"/>
  <c r="N26" i="3"/>
  <c r="L27" i="3"/>
  <c r="L28" i="3"/>
  <c r="L26" i="3"/>
  <c r="M26" i="3"/>
  <c r="O27" i="3"/>
  <c r="O28" i="3"/>
  <c r="N27" i="3"/>
  <c r="N28" i="3"/>
  <c r="M27" i="3"/>
  <c r="M28" i="3"/>
  <c r="F5" i="3"/>
  <c r="G31" i="25" l="1"/>
  <c r="G26" i="25"/>
  <c r="G231" i="24"/>
  <c r="G23" i="25"/>
  <c r="K45" i="25"/>
  <c r="L45" i="25" s="1"/>
  <c r="L44" i="25"/>
  <c r="Q18" i="25"/>
  <c r="Q18" i="27" s="1"/>
  <c r="P18" i="27"/>
  <c r="G28" i="27"/>
  <c r="AF28" i="25"/>
  <c r="AF28" i="27" s="1"/>
  <c r="F231" i="24"/>
  <c r="G24" i="25"/>
  <c r="Q20" i="25"/>
  <c r="Q20" i="27" s="1"/>
  <c r="P20" i="27"/>
  <c r="G29" i="27"/>
  <c r="AF29" i="25"/>
  <c r="AF29" i="27" s="1"/>
  <c r="G27" i="27"/>
  <c r="AF27" i="25"/>
  <c r="AF27" i="27" s="1"/>
  <c r="G25" i="27"/>
  <c r="P25" i="25"/>
  <c r="AF25" i="25"/>
  <c r="AF25" i="27" s="1"/>
  <c r="C154" i="24"/>
  <c r="H166" i="24"/>
  <c r="H191" i="24"/>
  <c r="H165" i="24"/>
  <c r="E158" i="24"/>
  <c r="E172" i="24" s="1"/>
  <c r="E182" i="24"/>
  <c r="E240" i="24" s="1"/>
  <c r="E258" i="24" s="1"/>
  <c r="E231" i="24"/>
  <c r="D182" i="24"/>
  <c r="D190" i="24" s="1"/>
  <c r="F158" i="24"/>
  <c r="F234" i="24" s="1"/>
  <c r="G158" i="24"/>
  <c r="G171" i="24" s="1"/>
  <c r="D231" i="24"/>
  <c r="H134" i="24"/>
  <c r="D230" i="24"/>
  <c r="D158" i="24"/>
  <c r="D234" i="24" s="1"/>
  <c r="G182" i="24"/>
  <c r="G190" i="24" s="1"/>
  <c r="F230" i="24"/>
  <c r="G230" i="24"/>
  <c r="F182" i="24"/>
  <c r="F240" i="24" s="1"/>
  <c r="H192" i="24"/>
  <c r="C231" i="24"/>
  <c r="C182" i="24"/>
  <c r="H155" i="24"/>
  <c r="L224" i="24" s="1"/>
  <c r="R28" i="14"/>
  <c r="R29" i="14"/>
  <c r="R30" i="14"/>
  <c r="R31" i="14"/>
  <c r="R27" i="14"/>
  <c r="R24" i="14"/>
  <c r="R25" i="14"/>
  <c r="R26" i="14"/>
  <c r="R23" i="14"/>
  <c r="R17" i="14"/>
  <c r="R18" i="14"/>
  <c r="R19" i="14"/>
  <c r="R16" i="14"/>
  <c r="AY86" i="13"/>
  <c r="Q218" i="24" s="1"/>
  <c r="AZ72" i="13"/>
  <c r="AZ73" i="13"/>
  <c r="AZ74" i="13"/>
  <c r="AZ71" i="13"/>
  <c r="AY74" i="13"/>
  <c r="AY73" i="13"/>
  <c r="AY72" i="13"/>
  <c r="AY71" i="13"/>
  <c r="AY70" i="13"/>
  <c r="AY85" i="13"/>
  <c r="O5" i="14"/>
  <c r="D30" i="2"/>
  <c r="AY75" i="13" l="1"/>
  <c r="G23" i="27"/>
  <c r="P23" i="25"/>
  <c r="AF23" i="25"/>
  <c r="AF23" i="27" s="1"/>
  <c r="X49" i="25"/>
  <c r="AJ32" i="25"/>
  <c r="AJ32" i="27" s="1"/>
  <c r="G35" i="25"/>
  <c r="X50" i="25"/>
  <c r="G24" i="27"/>
  <c r="P24" i="25"/>
  <c r="AF24" i="25"/>
  <c r="AF24" i="27" s="1"/>
  <c r="G31" i="27"/>
  <c r="AF31" i="25"/>
  <c r="AF31" i="27" s="1"/>
  <c r="C158" i="24"/>
  <c r="C172" i="24" s="1"/>
  <c r="G30" i="25"/>
  <c r="Q25" i="25"/>
  <c r="Q25" i="27" s="1"/>
  <c r="P25" i="27"/>
  <c r="G26" i="27"/>
  <c r="P26" i="25"/>
  <c r="AF26" i="25"/>
  <c r="AF26" i="27" s="1"/>
  <c r="H154" i="24"/>
  <c r="C163" i="24" s="1"/>
  <c r="C230" i="24"/>
  <c r="E190" i="24"/>
  <c r="E234" i="24"/>
  <c r="E171" i="24"/>
  <c r="E174" i="24"/>
  <c r="E173" i="24"/>
  <c r="C174" i="24"/>
  <c r="D240" i="24"/>
  <c r="D258" i="24" s="1"/>
  <c r="F172" i="24"/>
  <c r="F171" i="24"/>
  <c r="F174" i="24"/>
  <c r="F173" i="24"/>
  <c r="G240" i="24"/>
  <c r="G258" i="24" s="1"/>
  <c r="D173" i="24"/>
  <c r="C234" i="24"/>
  <c r="G234" i="24"/>
  <c r="G172" i="24"/>
  <c r="G173" i="24"/>
  <c r="G174" i="24"/>
  <c r="D174" i="24"/>
  <c r="D172" i="24"/>
  <c r="D171" i="24"/>
  <c r="F190" i="24"/>
  <c r="H231" i="24"/>
  <c r="F164" i="24"/>
  <c r="D164" i="24"/>
  <c r="E164" i="24"/>
  <c r="G164" i="24"/>
  <c r="C164" i="24"/>
  <c r="C190" i="24"/>
  <c r="C240" i="24"/>
  <c r="C258" i="24" s="1"/>
  <c r="H182" i="24"/>
  <c r="AF32" i="14"/>
  <c r="AZ75" i="13" l="1"/>
  <c r="R50" i="27"/>
  <c r="R49" i="27"/>
  <c r="R48" i="27"/>
  <c r="R21" i="26"/>
  <c r="R20" i="26"/>
  <c r="R22" i="26"/>
  <c r="R22" i="25"/>
  <c r="R35" i="25" s="1"/>
  <c r="R21" i="25"/>
  <c r="R20" i="25"/>
  <c r="R21" i="14"/>
  <c r="R22" i="14"/>
  <c r="R20" i="14"/>
  <c r="C173" i="24"/>
  <c r="G30" i="27"/>
  <c r="AF30" i="25"/>
  <c r="AF30" i="27" s="1"/>
  <c r="Q24" i="25"/>
  <c r="Q24" i="27" s="1"/>
  <c r="P24" i="27"/>
  <c r="C171" i="24"/>
  <c r="C175" i="24" s="1"/>
  <c r="O44" i="25"/>
  <c r="O45" i="25"/>
  <c r="Q26" i="25"/>
  <c r="Q26" i="27" s="1"/>
  <c r="P26" i="27"/>
  <c r="Q23" i="25"/>
  <c r="Q23" i="27" s="1"/>
  <c r="P23" i="27"/>
  <c r="G163" i="24"/>
  <c r="F163" i="24"/>
  <c r="E163" i="24"/>
  <c r="H230" i="24"/>
  <c r="H158" i="24"/>
  <c r="H234" i="24" s="1"/>
  <c r="D163" i="24"/>
  <c r="E175" i="24"/>
  <c r="G175" i="24"/>
  <c r="F175" i="24"/>
  <c r="I158" i="24"/>
  <c r="H190" i="24"/>
  <c r="D175" i="24"/>
  <c r="H164" i="24"/>
  <c r="H240" i="24"/>
  <c r="D35" i="16"/>
  <c r="K32" i="4"/>
  <c r="D49" i="14"/>
  <c r="S14" i="14"/>
  <c r="S11" i="14"/>
  <c r="M15" i="14"/>
  <c r="O14" i="14"/>
  <c r="M14" i="14"/>
  <c r="L14" i="14"/>
  <c r="K14" i="14"/>
  <c r="M11" i="14"/>
  <c r="L11" i="14"/>
  <c r="K11" i="14"/>
  <c r="M10" i="14"/>
  <c r="U23" i="14"/>
  <c r="R22" i="27" l="1"/>
  <c r="W22" i="25"/>
  <c r="W22" i="27" s="1"/>
  <c r="AF22" i="25"/>
  <c r="AF22" i="27" s="1"/>
  <c r="W22" i="26"/>
  <c r="Y44" i="25"/>
  <c r="W20" i="26"/>
  <c r="R20" i="27"/>
  <c r="W20" i="25"/>
  <c r="W20" i="27" s="1"/>
  <c r="AF20" i="25"/>
  <c r="AF20" i="27" s="1"/>
  <c r="W50" i="27"/>
  <c r="W48" i="27"/>
  <c r="R21" i="27"/>
  <c r="AF21" i="25"/>
  <c r="AF21" i="27" s="1"/>
  <c r="H163" i="24"/>
  <c r="M224" i="24"/>
  <c r="U20" i="14"/>
  <c r="U16" i="14"/>
  <c r="U27" i="14"/>
  <c r="BE87" i="13"/>
  <c r="BE88" i="13"/>
  <c r="BE89" i="13"/>
  <c r="BE90" i="13"/>
  <c r="BE91" i="13"/>
  <c r="BE92" i="13"/>
  <c r="BE85" i="13"/>
  <c r="BB80" i="13"/>
  <c r="AY80" i="13"/>
  <c r="AW96" i="13"/>
  <c r="I42" i="14" l="1"/>
  <c r="B258" i="12"/>
  <c r="B259" i="12"/>
  <c r="B260" i="12"/>
  <c r="B261" i="12"/>
  <c r="B262" i="12"/>
  <c r="B257" i="12"/>
  <c r="D257" i="12"/>
  <c r="E257" i="12"/>
  <c r="F257" i="12"/>
  <c r="G257" i="12"/>
  <c r="H257" i="12"/>
  <c r="C257" i="12"/>
  <c r="E7" i="2" l="1"/>
  <c r="D33" i="2"/>
  <c r="D32" i="2"/>
  <c r="D31" i="2"/>
  <c r="D12" i="2"/>
  <c r="C12" i="2"/>
  <c r="D11" i="2"/>
  <c r="C11" i="2"/>
  <c r="D10" i="2"/>
  <c r="C10" i="2"/>
  <c r="D9" i="2"/>
  <c r="C9" i="2"/>
  <c r="D8" i="2"/>
  <c r="C8" i="2"/>
  <c r="D7" i="2"/>
  <c r="D19" i="2"/>
  <c r="E5" i="2"/>
  <c r="E14" i="2" s="1"/>
  <c r="X27" i="1"/>
  <c r="W27" i="1"/>
  <c r="V27" i="1"/>
  <c r="U27" i="1"/>
  <c r="T27" i="1"/>
  <c r="S27" i="1"/>
  <c r="R27" i="1"/>
  <c r="Q27" i="1"/>
  <c r="P27" i="1"/>
  <c r="O27" i="1"/>
  <c r="N27" i="1"/>
  <c r="M27" i="1"/>
  <c r="L27" i="1"/>
  <c r="K27" i="1"/>
  <c r="J27" i="1"/>
  <c r="C32" i="3" s="1"/>
  <c r="D32" i="3" s="1"/>
  <c r="I27" i="1"/>
  <c r="H27" i="1"/>
  <c r="G27" i="1"/>
  <c r="F27" i="1"/>
  <c r="E27" i="1"/>
  <c r="D27" i="1"/>
  <c r="C27" i="1"/>
  <c r="B27" i="1"/>
  <c r="A27" i="1"/>
  <c r="A24" i="1"/>
  <c r="A23" i="1"/>
  <c r="M181" i="12"/>
  <c r="O18" i="3"/>
  <c r="N18" i="3"/>
  <c r="O17" i="3"/>
  <c r="N17" i="3"/>
  <c r="V17" i="1"/>
  <c r="U17" i="1"/>
  <c r="T17" i="1"/>
  <c r="S17" i="1"/>
  <c r="V16" i="1"/>
  <c r="U16" i="1"/>
  <c r="T16" i="1"/>
  <c r="S16" i="1"/>
  <c r="V15" i="1"/>
  <c r="U15" i="1"/>
  <c r="T15" i="1"/>
  <c r="S15" i="1"/>
  <c r="O20" i="1"/>
  <c r="N20" i="1"/>
  <c r="O19" i="1"/>
  <c r="R17" i="1"/>
  <c r="Q17" i="1"/>
  <c r="P17" i="1"/>
  <c r="O17" i="1"/>
  <c r="N17" i="1"/>
  <c r="R16" i="1"/>
  <c r="Q16" i="1"/>
  <c r="P16" i="1"/>
  <c r="O16" i="1"/>
  <c r="O15" i="1"/>
  <c r="N15" i="1"/>
  <c r="G20" i="1"/>
  <c r="G19" i="1"/>
  <c r="M17" i="1"/>
  <c r="L17" i="1"/>
  <c r="K17" i="1"/>
  <c r="J17" i="1"/>
  <c r="I17" i="1"/>
  <c r="H17" i="1"/>
  <c r="G17" i="1"/>
  <c r="F17" i="1"/>
  <c r="E17" i="1"/>
  <c r="D17" i="1"/>
  <c r="C17" i="1"/>
  <c r="B17" i="1"/>
  <c r="A17" i="1"/>
  <c r="M16" i="1"/>
  <c r="L16" i="1"/>
  <c r="K16" i="1"/>
  <c r="J16" i="1"/>
  <c r="I16" i="1"/>
  <c r="H16" i="1"/>
  <c r="G16" i="1"/>
  <c r="G15" i="1"/>
  <c r="F15" i="1"/>
  <c r="E15" i="1"/>
  <c r="D15" i="1"/>
  <c r="C15" i="1"/>
  <c r="B15" i="1"/>
  <c r="A15" i="1"/>
  <c r="G11" i="1"/>
  <c r="F11" i="1"/>
  <c r="E11" i="1"/>
  <c r="D11" i="1"/>
  <c r="C11" i="1"/>
  <c r="B11" i="1"/>
  <c r="F6" i="1"/>
  <c r="E6" i="1"/>
  <c r="D6" i="1"/>
  <c r="C6" i="1"/>
  <c r="B6" i="1"/>
  <c r="F5" i="1"/>
  <c r="E5" i="1"/>
  <c r="D5" i="1"/>
  <c r="C5" i="1"/>
  <c r="D50" i="14" l="1"/>
  <c r="D36" i="16"/>
  <c r="C48" i="16"/>
  <c r="C56" i="16" s="1"/>
  <c r="D48" i="16"/>
  <c r="D56" i="16" s="1"/>
  <c r="E48" i="16"/>
  <c r="E56" i="16" s="1"/>
  <c r="F48" i="16"/>
  <c r="F56" i="16" s="1"/>
  <c r="G48" i="16"/>
  <c r="G56" i="16" s="1"/>
  <c r="H48" i="16"/>
  <c r="H56" i="16" s="1"/>
  <c r="B49" i="16"/>
  <c r="B57" i="16" s="1"/>
  <c r="B50" i="16"/>
  <c r="B58" i="16" s="1"/>
  <c r="B51" i="16"/>
  <c r="B59" i="16" s="1"/>
  <c r="B52" i="16"/>
  <c r="B60" i="16" s="1"/>
  <c r="B53" i="16"/>
  <c r="B61" i="16" s="1"/>
  <c r="K28" i="16"/>
  <c r="J28" i="16"/>
  <c r="I28" i="16"/>
  <c r="H28" i="16"/>
  <c r="F28" i="16"/>
  <c r="E28" i="16"/>
  <c r="D28" i="16"/>
  <c r="K27" i="16"/>
  <c r="F27" i="16"/>
  <c r="E27" i="16"/>
  <c r="D27" i="16"/>
  <c r="K26" i="16"/>
  <c r="F26" i="16"/>
  <c r="E26" i="16"/>
  <c r="D26" i="16"/>
  <c r="K24" i="16"/>
  <c r="F24" i="16"/>
  <c r="K23" i="16"/>
  <c r="J23" i="16"/>
  <c r="I23" i="16"/>
  <c r="H23" i="16"/>
  <c r="G23" i="16"/>
  <c r="K22" i="16"/>
  <c r="J22" i="16"/>
  <c r="I22" i="16"/>
  <c r="H22" i="16"/>
  <c r="G22" i="16"/>
  <c r="G47" i="25" l="1"/>
  <c r="N21" i="14" l="1"/>
  <c r="N22" i="14"/>
  <c r="N20" i="14"/>
  <c r="N17" i="14"/>
  <c r="N19" i="14"/>
  <c r="N18" i="14"/>
  <c r="N16" i="14"/>
  <c r="N24" i="14"/>
  <c r="N26" i="14"/>
  <c r="N25" i="14"/>
  <c r="N23" i="14"/>
  <c r="P246" i="12" l="1"/>
  <c r="P248" i="12"/>
  <c r="P250" i="12"/>
  <c r="K247" i="12"/>
  <c r="J250" i="12"/>
  <c r="C41" i="16" s="1"/>
  <c r="J251" i="12"/>
  <c r="C42" i="16" s="1"/>
  <c r="J252" i="12"/>
  <c r="C43" i="16" s="1"/>
  <c r="J249" i="12"/>
  <c r="C40" i="16" s="1"/>
  <c r="J241" i="12"/>
  <c r="J242" i="12"/>
  <c r="J243" i="12"/>
  <c r="J240" i="12"/>
  <c r="K243" i="12"/>
  <c r="K241" i="12"/>
  <c r="K242" i="12"/>
  <c r="K238" i="12"/>
  <c r="B247" i="12"/>
  <c r="B238" i="12"/>
  <c r="D229" i="12"/>
  <c r="B229" i="12"/>
  <c r="J120" i="12"/>
  <c r="E119" i="12"/>
  <c r="F119" i="12"/>
  <c r="G119" i="12"/>
  <c r="H119" i="12"/>
  <c r="I119" i="12"/>
  <c r="J119" i="12"/>
  <c r="K119" i="12"/>
  <c r="D119" i="12"/>
  <c r="D120" i="12"/>
  <c r="G18" i="4"/>
  <c r="G24" i="4"/>
  <c r="G31" i="4"/>
  <c r="G11" i="4"/>
  <c r="G17" i="4"/>
  <c r="G23" i="4"/>
  <c r="G30" i="4"/>
  <c r="G10" i="4"/>
  <c r="G16" i="4"/>
  <c r="G22" i="4"/>
  <c r="G29" i="4"/>
  <c r="G9" i="4"/>
  <c r="E157" i="12"/>
  <c r="E234" i="12" s="1"/>
  <c r="E156" i="12"/>
  <c r="E233" i="12" s="1"/>
  <c r="K207" i="12"/>
  <c r="N207" i="12" s="1"/>
  <c r="R214" i="12"/>
  <c r="O218" i="12"/>
  <c r="O216" i="12"/>
  <c r="P216" i="12"/>
  <c r="O217" i="12"/>
  <c r="P217" i="12"/>
  <c r="O215" i="12"/>
  <c r="P215" i="12"/>
  <c r="Q215" i="12"/>
  <c r="Q216" i="12"/>
  <c r="Q217" i="12"/>
  <c r="Q218" i="12"/>
  <c r="R215" i="12"/>
  <c r="R216" i="12"/>
  <c r="R217" i="12"/>
  <c r="BD86" i="13"/>
  <c r="BD87" i="13"/>
  <c r="BD88" i="13"/>
  <c r="BD89" i="13"/>
  <c r="BD90" i="13"/>
  <c r="BD91" i="13"/>
  <c r="BD92" i="13"/>
  <c r="BD85" i="13"/>
  <c r="BA86" i="13"/>
  <c r="BA87" i="13"/>
  <c r="BA88" i="13"/>
  <c r="BA89" i="13"/>
  <c r="BA90" i="13"/>
  <c r="BA91" i="13"/>
  <c r="BA92" i="13"/>
  <c r="BA85" i="13"/>
  <c r="BB92" i="13"/>
  <c r="BC92" i="13"/>
  <c r="AZ86" i="13"/>
  <c r="AZ87" i="13"/>
  <c r="AZ88" i="13"/>
  <c r="AZ89" i="13"/>
  <c r="AZ90" i="13"/>
  <c r="AZ91" i="13"/>
  <c r="AZ92" i="13"/>
  <c r="AZ85" i="13"/>
  <c r="AY92" i="13"/>
  <c r="BC87" i="13"/>
  <c r="BC88" i="13"/>
  <c r="BC89" i="13"/>
  <c r="BC90" i="13"/>
  <c r="BC91" i="13"/>
  <c r="BC85" i="13"/>
  <c r="BC1276" i="13"/>
  <c r="BB1276" i="13"/>
  <c r="BA1276" i="13"/>
  <c r="AZ1276" i="13"/>
  <c r="AX1276" i="13"/>
  <c r="AW1276" i="13"/>
  <c r="AX1278" i="13" s="1"/>
  <c r="AW884" i="13"/>
  <c r="AZ880" i="13"/>
  <c r="AX880" i="13"/>
  <c r="AW880" i="13"/>
  <c r="AV880" i="13"/>
  <c r="AY879" i="13"/>
  <c r="AW879" i="13"/>
  <c r="AZ877" i="13"/>
  <c r="AZ881" i="13" s="1"/>
  <c r="AY877" i="13"/>
  <c r="AX877" i="13"/>
  <c r="AX881" i="13" s="1"/>
  <c r="AW877" i="13"/>
  <c r="AW881" i="13" s="1"/>
  <c r="AV877" i="13"/>
  <c r="AV879" i="13" s="1"/>
  <c r="BC874" i="13"/>
  <c r="AZ874" i="13"/>
  <c r="AW874" i="13"/>
  <c r="BD873" i="13"/>
  <c r="BD874" i="13" s="1"/>
  <c r="BC873" i="13"/>
  <c r="BA873" i="13"/>
  <c r="BA874" i="13" s="1"/>
  <c r="AZ873" i="13"/>
  <c r="AX873" i="13"/>
  <c r="AX874" i="13" s="1"/>
  <c r="AW873" i="13"/>
  <c r="AW870" i="13" s="1"/>
  <c r="AV873" i="13"/>
  <c r="AV874" i="13" s="1"/>
  <c r="AY91" i="13"/>
  <c r="BB91" i="13" s="1"/>
  <c r="AY90" i="13"/>
  <c r="BB90" i="13" s="1"/>
  <c r="AY89" i="13"/>
  <c r="AY88" i="13"/>
  <c r="AY87" i="13"/>
  <c r="BB87" i="13" s="1"/>
  <c r="D268" i="12" l="1"/>
  <c r="B47" i="16"/>
  <c r="E51" i="16"/>
  <c r="E59" i="16" s="1"/>
  <c r="E52" i="16"/>
  <c r="E60" i="16" s="1"/>
  <c r="R218" i="12"/>
  <c r="R218" i="24"/>
  <c r="BB85" i="13"/>
  <c r="BB89" i="13"/>
  <c r="AV881" i="13"/>
  <c r="BC86" i="13"/>
  <c r="BB88" i="13"/>
  <c r="AX879" i="13"/>
  <c r="AZ879" i="13"/>
  <c r="BB86" i="13" l="1"/>
  <c r="BE86" i="13" s="1"/>
  <c r="R102" i="12" l="1"/>
  <c r="M182" i="12"/>
  <c r="M154" i="12"/>
  <c r="J154" i="12"/>
  <c r="G69" i="12"/>
  <c r="H69" i="12"/>
  <c r="I69" i="12"/>
  <c r="J69" i="12"/>
  <c r="K69" i="12"/>
  <c r="F69" i="12"/>
  <c r="E69" i="12"/>
  <c r="D69" i="12"/>
  <c r="C69" i="12"/>
  <c r="R107" i="12"/>
  <c r="J121" i="12" s="1"/>
  <c r="S106" i="12"/>
  <c r="O17" i="12"/>
  <c r="O18" i="12"/>
  <c r="O19" i="12"/>
  <c r="O20" i="12"/>
  <c r="O21" i="12"/>
  <c r="O22" i="12"/>
  <c r="O23" i="12"/>
  <c r="O16" i="12"/>
  <c r="M17" i="12"/>
  <c r="M18" i="12"/>
  <c r="M19" i="12"/>
  <c r="M20" i="12"/>
  <c r="M21" i="12"/>
  <c r="M22" i="12"/>
  <c r="M23" i="12"/>
  <c r="M16" i="12"/>
  <c r="N16" i="12"/>
  <c r="N17" i="12" s="1"/>
  <c r="N18" i="12" s="1"/>
  <c r="N19" i="12" s="1"/>
  <c r="N20" i="12" s="1"/>
  <c r="N21" i="12" s="1"/>
  <c r="B134" i="12"/>
  <c r="B140" i="12" s="1"/>
  <c r="B135" i="12"/>
  <c r="B141" i="12" s="1"/>
  <c r="C133" i="12"/>
  <c r="C139" i="12" s="1"/>
  <c r="D133" i="12"/>
  <c r="D139" i="12" s="1"/>
  <c r="E133" i="12"/>
  <c r="E139" i="12" s="1"/>
  <c r="F133" i="12"/>
  <c r="F139" i="12" s="1"/>
  <c r="G133" i="12"/>
  <c r="G139" i="12" s="1"/>
  <c r="H133" i="12"/>
  <c r="P38" i="12"/>
  <c r="O73" i="12"/>
  <c r="N73" i="12"/>
  <c r="M73" i="12"/>
  <c r="L73" i="12"/>
  <c r="K73" i="12"/>
  <c r="J73" i="12"/>
  <c r="I73" i="12"/>
  <c r="H73" i="12"/>
  <c r="B73" i="12"/>
  <c r="E90" i="12"/>
  <c r="L90" i="12" s="1"/>
  <c r="E120" i="12"/>
  <c r="F120" i="12"/>
  <c r="G120" i="12"/>
  <c r="H120" i="12"/>
  <c r="I120" i="12"/>
  <c r="K120" i="12"/>
  <c r="C120" i="12"/>
  <c r="R106" i="12"/>
  <c r="M116" i="12"/>
  <c r="C73" i="12"/>
  <c r="D73" i="12"/>
  <c r="E73" i="12"/>
  <c r="F73" i="12"/>
  <c r="G73" i="12"/>
  <c r="E48" i="3"/>
  <c r="J232" i="12" l="1"/>
  <c r="J231" i="12"/>
  <c r="F121" i="12"/>
  <c r="C129" i="12" s="1"/>
  <c r="P244" i="12"/>
  <c r="K152" i="12"/>
  <c r="J234" i="12"/>
  <c r="J233" i="12"/>
  <c r="P245" i="12"/>
  <c r="N151" i="12"/>
  <c r="K151" i="12"/>
  <c r="N153" i="12"/>
  <c r="K153" i="12"/>
  <c r="N152" i="12"/>
  <c r="L152" i="12" s="1"/>
  <c r="L69" i="12"/>
  <c r="I121" i="12"/>
  <c r="E121" i="12"/>
  <c r="D129" i="12" s="1"/>
  <c r="D121" i="12"/>
  <c r="B74" i="12"/>
  <c r="P89" i="12" s="1"/>
  <c r="K121" i="12"/>
  <c r="G129" i="12" s="1"/>
  <c r="G121" i="12"/>
  <c r="P73" i="12"/>
  <c r="N22" i="12"/>
  <c r="N23" i="12" s="1"/>
  <c r="C121" i="12"/>
  <c r="H121" i="12"/>
  <c r="C156" i="12" l="1"/>
  <c r="C157" i="12"/>
  <c r="L157" i="12"/>
  <c r="C184" i="12"/>
  <c r="N154" i="12"/>
  <c r="L151" i="12"/>
  <c r="L153" i="12"/>
  <c r="K154" i="12"/>
  <c r="L154" i="12" s="1"/>
  <c r="N157" i="12"/>
  <c r="D156" i="12"/>
  <c r="M157" i="12"/>
  <c r="D157" i="12" s="1"/>
  <c r="G156" i="12"/>
  <c r="P157" i="12"/>
  <c r="H74" i="12"/>
  <c r="F74" i="12"/>
  <c r="N74" i="12"/>
  <c r="L74" i="12"/>
  <c r="E128" i="12" s="1"/>
  <c r="E74" i="12"/>
  <c r="J74" i="12"/>
  <c r="O74" i="12"/>
  <c r="I74" i="12"/>
  <c r="C128" i="12" s="1"/>
  <c r="K74" i="12"/>
  <c r="D128" i="12" s="1"/>
  <c r="M74" i="12"/>
  <c r="D74" i="12"/>
  <c r="C74" i="12"/>
  <c r="G74" i="12"/>
  <c r="F129" i="12"/>
  <c r="F17" i="4" l="1"/>
  <c r="L17" i="4" s="1"/>
  <c r="M17" i="4" s="1"/>
  <c r="C183" i="12"/>
  <c r="G18" i="14"/>
  <c r="C233" i="12"/>
  <c r="G22" i="14"/>
  <c r="C234" i="12"/>
  <c r="F18" i="4"/>
  <c r="L18" i="4" s="1"/>
  <c r="M18" i="4" s="1"/>
  <c r="D234" i="12"/>
  <c r="F24" i="4"/>
  <c r="L24" i="4" s="1"/>
  <c r="M24" i="4" s="1"/>
  <c r="C192" i="12"/>
  <c r="C243" i="12"/>
  <c r="J10" i="16" s="1"/>
  <c r="G16" i="14"/>
  <c r="F10" i="4"/>
  <c r="L10" i="4" s="1"/>
  <c r="M10" i="4" s="1"/>
  <c r="G233" i="12"/>
  <c r="G19" i="14"/>
  <c r="D233" i="12"/>
  <c r="F23" i="4"/>
  <c r="L23" i="4" s="1"/>
  <c r="M23" i="4" s="1"/>
  <c r="F128" i="12"/>
  <c r="G128" i="12"/>
  <c r="D183" i="12"/>
  <c r="D242" i="12" s="1"/>
  <c r="I12" i="16" s="1"/>
  <c r="I26" i="16" s="1"/>
  <c r="E183" i="12"/>
  <c r="G183" i="12"/>
  <c r="E184" i="12"/>
  <c r="D184" i="12"/>
  <c r="D243" i="12" s="1"/>
  <c r="J12" i="16" s="1"/>
  <c r="J26" i="16" s="1"/>
  <c r="C130" i="12"/>
  <c r="C141" i="12" s="1"/>
  <c r="H129" i="12"/>
  <c r="F156" i="12"/>
  <c r="O157" i="12"/>
  <c r="Q157" i="12" s="1"/>
  <c r="F157" i="12"/>
  <c r="D130" i="12"/>
  <c r="D141" i="12" s="1"/>
  <c r="G157" i="12"/>
  <c r="P74" i="12"/>
  <c r="G50" i="27" l="1"/>
  <c r="G22" i="26"/>
  <c r="AF22" i="14"/>
  <c r="P22" i="14"/>
  <c r="Q22" i="14" s="1"/>
  <c r="D51" i="16"/>
  <c r="D59" i="16" s="1"/>
  <c r="D52" i="16"/>
  <c r="D60" i="16" s="1"/>
  <c r="G51" i="16"/>
  <c r="G59" i="16" s="1"/>
  <c r="C51" i="16"/>
  <c r="C59" i="16" s="1"/>
  <c r="G18" i="26"/>
  <c r="G46" i="27"/>
  <c r="AF18" i="14"/>
  <c r="P18" i="14"/>
  <c r="Q18" i="14" s="1"/>
  <c r="C242" i="12"/>
  <c r="I10" i="16" s="1"/>
  <c r="I24" i="16" s="1"/>
  <c r="C191" i="12"/>
  <c r="G135" i="12"/>
  <c r="C52" i="16"/>
  <c r="C60" i="16" s="1"/>
  <c r="G47" i="27"/>
  <c r="G19" i="26"/>
  <c r="P16" i="14"/>
  <c r="G16" i="26"/>
  <c r="G44" i="27"/>
  <c r="AF19" i="14"/>
  <c r="AF16" i="14"/>
  <c r="P19" i="14"/>
  <c r="Q19" i="14" s="1"/>
  <c r="G17" i="14"/>
  <c r="F233" i="12"/>
  <c r="F30" i="4"/>
  <c r="L30" i="4" s="1"/>
  <c r="M30" i="4" s="1"/>
  <c r="G20" i="14"/>
  <c r="G234" i="12"/>
  <c r="F11" i="4"/>
  <c r="L11" i="4" s="1"/>
  <c r="M11" i="4" s="1"/>
  <c r="G191" i="12"/>
  <c r="G242" i="12"/>
  <c r="I13" i="16" s="1"/>
  <c r="I27" i="16" s="1"/>
  <c r="G21" i="14"/>
  <c r="F31" i="4"/>
  <c r="L31" i="4" s="1"/>
  <c r="M31" i="4" s="1"/>
  <c r="F234" i="12"/>
  <c r="J24" i="16"/>
  <c r="E191" i="12"/>
  <c r="E242" i="12"/>
  <c r="E192" i="12"/>
  <c r="E243" i="12"/>
  <c r="F130" i="12"/>
  <c r="F141" i="12" s="1"/>
  <c r="H128" i="12"/>
  <c r="G134" i="12" s="1"/>
  <c r="G154" i="12" s="1"/>
  <c r="C135" i="12"/>
  <c r="C155" i="12" s="1"/>
  <c r="H156" i="12"/>
  <c r="F135" i="12"/>
  <c r="G130" i="12"/>
  <c r="G141" i="12" s="1"/>
  <c r="G184" i="12"/>
  <c r="F183" i="12"/>
  <c r="D192" i="12"/>
  <c r="F184" i="12"/>
  <c r="D191" i="12"/>
  <c r="D140" i="12"/>
  <c r="D142" i="12" s="1"/>
  <c r="E130" i="12"/>
  <c r="E135" i="12"/>
  <c r="D135" i="12"/>
  <c r="C140" i="12"/>
  <c r="C142" i="12" s="1"/>
  <c r="H157" i="12"/>
  <c r="G27" i="14" l="1"/>
  <c r="G231" i="12"/>
  <c r="F8" i="4"/>
  <c r="H234" i="12"/>
  <c r="I233" i="24" s="1"/>
  <c r="C166" i="12"/>
  <c r="AF50" i="27"/>
  <c r="P50" i="27"/>
  <c r="Q50" i="27" s="1"/>
  <c r="F155" i="12"/>
  <c r="F182" i="12" s="1"/>
  <c r="F51" i="16"/>
  <c r="H51" i="16" s="1"/>
  <c r="G165" i="12"/>
  <c r="C165" i="12"/>
  <c r="G25" i="14"/>
  <c r="F16" i="4"/>
  <c r="L16" i="4" s="1"/>
  <c r="M16" i="4" s="1"/>
  <c r="C232" i="12"/>
  <c r="AF46" i="27"/>
  <c r="P46" i="27"/>
  <c r="Q46" i="27" s="1"/>
  <c r="D155" i="12"/>
  <c r="D182" i="12" s="1"/>
  <c r="P18" i="26"/>
  <c r="Q18" i="26" s="1"/>
  <c r="AF18" i="26"/>
  <c r="E155" i="12"/>
  <c r="E232" i="12" s="1"/>
  <c r="G52" i="16"/>
  <c r="G60" i="16" s="1"/>
  <c r="H60" i="16" s="1"/>
  <c r="C182" i="12"/>
  <c r="C241" i="12" s="1"/>
  <c r="H10" i="16" s="1"/>
  <c r="G155" i="12"/>
  <c r="F140" i="12"/>
  <c r="F52" i="16"/>
  <c r="F60" i="16" s="1"/>
  <c r="AF22" i="26"/>
  <c r="P22" i="26"/>
  <c r="Q22" i="26" s="1"/>
  <c r="G48" i="27"/>
  <c r="G20" i="26"/>
  <c r="G49" i="27"/>
  <c r="G21" i="26"/>
  <c r="AF19" i="26"/>
  <c r="P19" i="26"/>
  <c r="Q19" i="26" s="1"/>
  <c r="P44" i="27"/>
  <c r="Q44" i="27" s="1"/>
  <c r="AF44" i="27"/>
  <c r="P16" i="26"/>
  <c r="Q16" i="26" s="1"/>
  <c r="AF16" i="26"/>
  <c r="G17" i="26"/>
  <c r="G45" i="27"/>
  <c r="P47" i="27"/>
  <c r="Q47" i="27" s="1"/>
  <c r="AF47" i="27"/>
  <c r="Q16" i="14"/>
  <c r="AF21" i="14"/>
  <c r="AF20" i="14"/>
  <c r="AF17" i="14"/>
  <c r="P21" i="14"/>
  <c r="P17" i="14"/>
  <c r="Q17" i="14" s="1"/>
  <c r="M45" i="14"/>
  <c r="P20" i="14"/>
  <c r="Q20" i="14" s="1"/>
  <c r="F165" i="12"/>
  <c r="F192" i="12"/>
  <c r="H192" i="12" s="1"/>
  <c r="F243" i="12"/>
  <c r="J11" i="16" s="1"/>
  <c r="F191" i="12"/>
  <c r="H191" i="12" s="1"/>
  <c r="F242" i="12"/>
  <c r="I11" i="16" s="1"/>
  <c r="D165" i="12"/>
  <c r="F59" i="16"/>
  <c r="G192" i="12"/>
  <c r="G243" i="12"/>
  <c r="J13" i="16" s="1"/>
  <c r="J27" i="16" s="1"/>
  <c r="E165" i="12"/>
  <c r="H233" i="12"/>
  <c r="I232" i="24" s="1"/>
  <c r="F142" i="12"/>
  <c r="H130" i="12"/>
  <c r="C147" i="12" s="1"/>
  <c r="D134" i="12"/>
  <c r="D154" i="12" s="1"/>
  <c r="E134" i="12"/>
  <c r="E154" i="12" s="1"/>
  <c r="E158" i="12" s="1"/>
  <c r="E235" i="12" s="1"/>
  <c r="F134" i="12"/>
  <c r="F154" i="12" s="1"/>
  <c r="C134" i="12"/>
  <c r="G140" i="12"/>
  <c r="G142" i="12" s="1"/>
  <c r="H135" i="12"/>
  <c r="H183" i="12"/>
  <c r="H242" i="12" s="1"/>
  <c r="H184" i="12"/>
  <c r="H243" i="12" s="1"/>
  <c r="C190" i="12"/>
  <c r="E182" i="12"/>
  <c r="E141" i="12"/>
  <c r="H141" i="12" s="1"/>
  <c r="E140" i="12"/>
  <c r="E166" i="12"/>
  <c r="D166" i="12"/>
  <c r="G166" i="12"/>
  <c r="F166" i="12"/>
  <c r="H52" i="16" l="1"/>
  <c r="G23" i="14"/>
  <c r="F9" i="4"/>
  <c r="L9" i="4" s="1"/>
  <c r="M9" i="4" s="1"/>
  <c r="G232" i="12"/>
  <c r="G182" i="12"/>
  <c r="G31" i="14"/>
  <c r="D231" i="12"/>
  <c r="F21" i="4"/>
  <c r="D158" i="12"/>
  <c r="G29" i="14"/>
  <c r="F28" i="4"/>
  <c r="F231" i="12"/>
  <c r="H165" i="12"/>
  <c r="H155" i="12"/>
  <c r="F190" i="12"/>
  <c r="F241" i="12"/>
  <c r="H11" i="16" s="1"/>
  <c r="H25" i="16" s="1"/>
  <c r="AF27" i="14"/>
  <c r="G27" i="26"/>
  <c r="AF27" i="26" s="1"/>
  <c r="G55" i="27"/>
  <c r="AF55" i="27" s="1"/>
  <c r="F158" i="12"/>
  <c r="F174" i="12" s="1"/>
  <c r="G25" i="26"/>
  <c r="G53" i="27"/>
  <c r="AF25" i="14"/>
  <c r="P25" i="14"/>
  <c r="Q25" i="14" s="1"/>
  <c r="G26" i="14"/>
  <c r="D232" i="12"/>
  <c r="F22" i="4"/>
  <c r="L22" i="4" s="1"/>
  <c r="M22" i="4" s="1"/>
  <c r="G28" i="14"/>
  <c r="E231" i="12"/>
  <c r="F25" i="4"/>
  <c r="D190" i="12"/>
  <c r="D241" i="12"/>
  <c r="H12" i="16" s="1"/>
  <c r="H26" i="16" s="1"/>
  <c r="H24" i="16"/>
  <c r="B34" i="1"/>
  <c r="P247" i="12"/>
  <c r="G158" i="12"/>
  <c r="C50" i="16"/>
  <c r="H134" i="12"/>
  <c r="C154" i="12"/>
  <c r="E50" i="16"/>
  <c r="E58" i="16" s="1"/>
  <c r="G24" i="14"/>
  <c r="F232" i="12"/>
  <c r="F29" i="4"/>
  <c r="L29" i="4" s="1"/>
  <c r="M29" i="4" s="1"/>
  <c r="G49" i="16"/>
  <c r="P17" i="26"/>
  <c r="Q17" i="26" s="1"/>
  <c r="AF17" i="26"/>
  <c r="AF45" i="27"/>
  <c r="P45" i="27"/>
  <c r="Q45" i="27" s="1"/>
  <c r="P21" i="26"/>
  <c r="Q21" i="26" s="1"/>
  <c r="AF21" i="26"/>
  <c r="M45" i="26"/>
  <c r="P49" i="27"/>
  <c r="Q49" i="27" s="1"/>
  <c r="AF49" i="27"/>
  <c r="K72" i="27"/>
  <c r="P20" i="26"/>
  <c r="Q20" i="26" s="1"/>
  <c r="AF20" i="26"/>
  <c r="K44" i="26"/>
  <c r="M73" i="27"/>
  <c r="P48" i="27"/>
  <c r="Q48" i="27" s="1"/>
  <c r="AF48" i="27"/>
  <c r="Q21" i="14"/>
  <c r="J25" i="16"/>
  <c r="J29" i="16" s="1"/>
  <c r="J15" i="16"/>
  <c r="H59" i="16"/>
  <c r="I25" i="16"/>
  <c r="I29" i="16" s="1"/>
  <c r="I15" i="16"/>
  <c r="E190" i="12"/>
  <c r="E241" i="12"/>
  <c r="E174" i="12"/>
  <c r="E173" i="12"/>
  <c r="E172" i="12"/>
  <c r="E142" i="12"/>
  <c r="E171" i="12"/>
  <c r="H166" i="12"/>
  <c r="H140" i="12"/>
  <c r="F173" i="12" l="1"/>
  <c r="F235" i="12"/>
  <c r="F171" i="12"/>
  <c r="G56" i="27"/>
  <c r="AF56" i="27" s="1"/>
  <c r="G28" i="26"/>
  <c r="AF28" i="26" s="1"/>
  <c r="AF28" i="14"/>
  <c r="H232" i="12"/>
  <c r="I231" i="24" s="1"/>
  <c r="C164" i="12"/>
  <c r="E164" i="12"/>
  <c r="AF31" i="14"/>
  <c r="G59" i="27"/>
  <c r="AF59" i="27" s="1"/>
  <c r="G31" i="26"/>
  <c r="AF31" i="26" s="1"/>
  <c r="D173" i="12"/>
  <c r="D174" i="12"/>
  <c r="D235" i="12"/>
  <c r="D172" i="12"/>
  <c r="L224" i="12"/>
  <c r="F50" i="16"/>
  <c r="F58" i="16" s="1"/>
  <c r="D171" i="12"/>
  <c r="G164" i="12"/>
  <c r="F164" i="12"/>
  <c r="AF24" i="14"/>
  <c r="G24" i="26"/>
  <c r="G52" i="27"/>
  <c r="P24" i="14"/>
  <c r="Q24" i="14" s="1"/>
  <c r="G172" i="12"/>
  <c r="G173" i="12"/>
  <c r="G174" i="12"/>
  <c r="G235" i="12"/>
  <c r="G171" i="12"/>
  <c r="E49" i="16"/>
  <c r="P53" i="27"/>
  <c r="Q53" i="27" s="1"/>
  <c r="AF53" i="27"/>
  <c r="D49" i="16"/>
  <c r="AF25" i="26"/>
  <c r="P25" i="26"/>
  <c r="Q25" i="26" s="1"/>
  <c r="G190" i="12"/>
  <c r="H190" i="12" s="1"/>
  <c r="G241" i="12"/>
  <c r="H13" i="16" s="1"/>
  <c r="H27" i="16" s="1"/>
  <c r="H29" i="16" s="1"/>
  <c r="H182" i="12"/>
  <c r="G30" i="14"/>
  <c r="Y44" i="14" s="1"/>
  <c r="C231" i="12"/>
  <c r="F15" i="4"/>
  <c r="C158" i="12"/>
  <c r="H154" i="12"/>
  <c r="C171" i="12"/>
  <c r="D50" i="16"/>
  <c r="D58" i="16" s="1"/>
  <c r="F49" i="16"/>
  <c r="G50" i="16"/>
  <c r="G58" i="16" s="1"/>
  <c r="D164" i="12"/>
  <c r="F172" i="12"/>
  <c r="F175" i="12" s="1"/>
  <c r="G57" i="16"/>
  <c r="G26" i="26"/>
  <c r="AF26" i="14"/>
  <c r="G54" i="27"/>
  <c r="P26" i="14"/>
  <c r="Q26" i="14" s="1"/>
  <c r="C58" i="16"/>
  <c r="G57" i="27"/>
  <c r="AF57" i="27" s="1"/>
  <c r="G29" i="26"/>
  <c r="AF29" i="26" s="1"/>
  <c r="AF29" i="14"/>
  <c r="G51" i="27"/>
  <c r="G23" i="26"/>
  <c r="AF23" i="14"/>
  <c r="P23" i="14"/>
  <c r="Q23" i="14" s="1"/>
  <c r="AJ32" i="14"/>
  <c r="L72" i="27"/>
  <c r="K73" i="27"/>
  <c r="L73" i="27" s="1"/>
  <c r="K45" i="26"/>
  <c r="L45" i="26" s="1"/>
  <c r="L44" i="26"/>
  <c r="H241" i="12"/>
  <c r="E175" i="12"/>
  <c r="G47" i="14" l="1"/>
  <c r="H164" i="12"/>
  <c r="G175" i="12"/>
  <c r="H58" i="16"/>
  <c r="P54" i="27"/>
  <c r="Q54" i="27" s="1"/>
  <c r="AF54" i="27"/>
  <c r="P24" i="26"/>
  <c r="Q24" i="26" s="1"/>
  <c r="AF24" i="26"/>
  <c r="P51" i="27"/>
  <c r="Q51" i="27" s="1"/>
  <c r="AF51" i="27"/>
  <c r="AJ60" i="27"/>
  <c r="X78" i="27"/>
  <c r="X77" i="27"/>
  <c r="C235" i="12"/>
  <c r="C174" i="12"/>
  <c r="C173" i="12"/>
  <c r="C172" i="12"/>
  <c r="P26" i="26"/>
  <c r="Q26" i="26" s="1"/>
  <c r="AF26" i="26"/>
  <c r="F57" i="16"/>
  <c r="F61" i="16" s="1"/>
  <c r="F53" i="16"/>
  <c r="AF52" i="27"/>
  <c r="P52" i="27"/>
  <c r="Q52" i="27" s="1"/>
  <c r="AF23" i="26"/>
  <c r="P23" i="26"/>
  <c r="Q23" i="26" s="1"/>
  <c r="X49" i="26"/>
  <c r="X50" i="26"/>
  <c r="AJ32" i="26"/>
  <c r="H231" i="12"/>
  <c r="I230" i="24" s="1"/>
  <c r="D163" i="12"/>
  <c r="G163" i="12"/>
  <c r="F163" i="12"/>
  <c r="E163" i="12"/>
  <c r="H158" i="12"/>
  <c r="M224" i="12" s="1"/>
  <c r="C163" i="12"/>
  <c r="E53" i="16"/>
  <c r="E57" i="16"/>
  <c r="E61" i="16" s="1"/>
  <c r="K181" i="12"/>
  <c r="C181" i="12" s="1"/>
  <c r="C240" i="12" s="1"/>
  <c r="H15" i="16"/>
  <c r="C49" i="16"/>
  <c r="D57" i="16"/>
  <c r="D61" i="16" s="1"/>
  <c r="D53" i="16"/>
  <c r="G53" i="16"/>
  <c r="AF30" i="14"/>
  <c r="G30" i="26"/>
  <c r="Y44" i="26" s="1"/>
  <c r="G58" i="27"/>
  <c r="AF58" i="27" s="1"/>
  <c r="D175" i="12"/>
  <c r="G35" i="14"/>
  <c r="H50" i="16"/>
  <c r="G61" i="16"/>
  <c r="G28" i="4"/>
  <c r="L28" i="4" s="1"/>
  <c r="M28" i="4" s="1"/>
  <c r="G15" i="4"/>
  <c r="L15" i="4" s="1"/>
  <c r="M15" i="4" s="1"/>
  <c r="G181" i="12"/>
  <c r="G240" i="12" s="1"/>
  <c r="E181" i="12"/>
  <c r="E240" i="12" s="1"/>
  <c r="F181" i="12"/>
  <c r="F240" i="12" s="1"/>
  <c r="D181" i="12"/>
  <c r="D240" i="12" s="1"/>
  <c r="G25" i="4"/>
  <c r="L25" i="4" s="1"/>
  <c r="M25" i="4" s="1"/>
  <c r="G21" i="4"/>
  <c r="L21" i="4" s="1"/>
  <c r="M21" i="4" s="1"/>
  <c r="J46" i="4" s="1"/>
  <c r="N29" i="14"/>
  <c r="N28" i="14"/>
  <c r="N31" i="14"/>
  <c r="K240" i="12"/>
  <c r="M183" i="24" s="1"/>
  <c r="N27" i="14"/>
  <c r="G8" i="4"/>
  <c r="L8" i="4" s="1"/>
  <c r="M8" i="4" s="1"/>
  <c r="G35" i="26" l="1"/>
  <c r="G47" i="26"/>
  <c r="H163" i="12"/>
  <c r="G63" i="27"/>
  <c r="O72" i="27" s="1"/>
  <c r="C175" i="12"/>
  <c r="O45" i="26"/>
  <c r="O44" i="26"/>
  <c r="I158" i="12"/>
  <c r="H235" i="12"/>
  <c r="I234" i="24" s="1"/>
  <c r="O45" i="14"/>
  <c r="O44" i="14"/>
  <c r="C57" i="16"/>
  <c r="H49" i="16"/>
  <c r="H53" i="16" s="1"/>
  <c r="I53" i="16" s="1"/>
  <c r="C53" i="16"/>
  <c r="G75" i="27"/>
  <c r="AF30" i="26"/>
  <c r="R35" i="26"/>
  <c r="Y72" i="27"/>
  <c r="N30" i="14"/>
  <c r="P30" i="14" s="1"/>
  <c r="Q30" i="14" s="1"/>
  <c r="G10" i="16"/>
  <c r="G24" i="16" s="1"/>
  <c r="C258" i="12"/>
  <c r="E189" i="12"/>
  <c r="E193" i="12" s="1"/>
  <c r="C185" i="12"/>
  <c r="C244" i="12" s="1"/>
  <c r="C245" i="12" s="1"/>
  <c r="C189" i="12"/>
  <c r="C193" i="12" s="1"/>
  <c r="G14" i="16"/>
  <c r="G28" i="16" s="1"/>
  <c r="G13" i="16"/>
  <c r="L13" i="16" s="1"/>
  <c r="G189" i="12"/>
  <c r="G193" i="12" s="1"/>
  <c r="G185" i="12"/>
  <c r="G244" i="12" s="1"/>
  <c r="E185" i="12"/>
  <c r="E244" i="12" s="1"/>
  <c r="H181" i="12"/>
  <c r="D185" i="12"/>
  <c r="D244" i="12" s="1"/>
  <c r="D189" i="12"/>
  <c r="D193" i="12" s="1"/>
  <c r="G12" i="16"/>
  <c r="L12" i="16" s="1"/>
  <c r="F185" i="12"/>
  <c r="F244" i="12" s="1"/>
  <c r="F189" i="12"/>
  <c r="F193" i="12" s="1"/>
  <c r="G11" i="16"/>
  <c r="G25" i="16" s="1"/>
  <c r="P27" i="14"/>
  <c r="F45" i="3" s="1"/>
  <c r="E45" i="3" s="1"/>
  <c r="E46" i="3" s="1"/>
  <c r="P28" i="14"/>
  <c r="F43" i="3" s="1"/>
  <c r="G43" i="3" s="1"/>
  <c r="P29" i="14"/>
  <c r="P31" i="14"/>
  <c r="L33" i="3" s="1"/>
  <c r="C80" i="3" s="1"/>
  <c r="F80" i="3" s="1"/>
  <c r="R63" i="27" l="1"/>
  <c r="O73" i="27"/>
  <c r="N35" i="14"/>
  <c r="H57" i="16"/>
  <c r="H61" i="16" s="1"/>
  <c r="C61" i="16"/>
  <c r="H185" i="12"/>
  <c r="Q28" i="14"/>
  <c r="Q29" i="14"/>
  <c r="G27" i="16"/>
  <c r="L27" i="16" s="1"/>
  <c r="H240" i="12"/>
  <c r="L14" i="16"/>
  <c r="G26" i="16"/>
  <c r="H189" i="12"/>
  <c r="H193" i="12" s="1"/>
  <c r="G15" i="16"/>
  <c r="G16" i="16" s="1"/>
  <c r="Q31" i="14"/>
  <c r="Q27" i="14"/>
  <c r="L28" i="16"/>
  <c r="I185" i="12"/>
  <c r="H244" i="12"/>
  <c r="K7" i="11"/>
  <c r="K8" i="11"/>
  <c r="K6" i="11"/>
  <c r="H7" i="11"/>
  <c r="H8" i="11"/>
  <c r="H6" i="11"/>
  <c r="F7" i="11"/>
  <c r="F8" i="11"/>
  <c r="F6" i="11"/>
  <c r="G29" i="16" l="1"/>
  <c r="L26" i="16"/>
  <c r="G30" i="16"/>
  <c r="I7" i="10"/>
  <c r="I6" i="10"/>
  <c r="D15" i="10"/>
  <c r="D14" i="10"/>
  <c r="D13" i="10"/>
  <c r="F7" i="10"/>
  <c r="F6" i="10"/>
  <c r="E47" i="3"/>
  <c r="X49" i="14" l="1"/>
  <c r="F8" i="10"/>
  <c r="C8" i="10" s="1"/>
  <c r="B10" i="10" s="1"/>
  <c r="D20" i="10" s="1"/>
  <c r="E20" i="10" s="1"/>
  <c r="K216" i="24" l="1"/>
  <c r="K200" i="24"/>
  <c r="K44" i="14"/>
  <c r="X50" i="14"/>
  <c r="K216" i="12"/>
  <c r="K200" i="12"/>
  <c r="M200" i="12" s="1"/>
  <c r="D8" i="10"/>
  <c r="G7" i="10"/>
  <c r="G14" i="10"/>
  <c r="R200" i="24" s="1"/>
  <c r="G6" i="10"/>
  <c r="G15" i="10"/>
  <c r="E8" i="10"/>
  <c r="B8" i="10"/>
  <c r="B9" i="10" s="1"/>
  <c r="M200" i="24" l="1"/>
  <c r="D200" i="24"/>
  <c r="F200" i="24"/>
  <c r="G200" i="24"/>
  <c r="C200" i="24"/>
  <c r="E200" i="24"/>
  <c r="K249" i="24"/>
  <c r="F216" i="24"/>
  <c r="F249" i="24" s="1"/>
  <c r="E216" i="24"/>
  <c r="E249" i="24" s="1"/>
  <c r="C216" i="24"/>
  <c r="G216" i="24"/>
  <c r="G249" i="24" s="1"/>
  <c r="D216" i="24"/>
  <c r="D249" i="24" s="1"/>
  <c r="L44" i="14"/>
  <c r="K45" i="14"/>
  <c r="L45" i="14" s="1"/>
  <c r="K250" i="12"/>
  <c r="BA73" i="13"/>
  <c r="D200" i="12"/>
  <c r="G200" i="12"/>
  <c r="C200" i="12"/>
  <c r="F200" i="12"/>
  <c r="E200" i="12"/>
  <c r="R200" i="12"/>
  <c r="B20" i="10"/>
  <c r="C20" i="10" s="1"/>
  <c r="D9" i="10"/>
  <c r="B21" i="10" s="1"/>
  <c r="B22" i="10" s="1"/>
  <c r="D10" i="10"/>
  <c r="D21" i="10" s="1"/>
  <c r="D22" i="10" s="1"/>
  <c r="C249" i="24" l="1"/>
  <c r="H216" i="24"/>
  <c r="H200" i="24"/>
  <c r="D41" i="16"/>
  <c r="E216" i="12"/>
  <c r="E250" i="12" s="1"/>
  <c r="C216" i="12"/>
  <c r="C250" i="12" s="1"/>
  <c r="D216" i="12"/>
  <c r="D250" i="12" s="1"/>
  <c r="G216" i="12"/>
  <c r="G250" i="12" s="1"/>
  <c r="F216" i="12"/>
  <c r="F250" i="12" s="1"/>
  <c r="H200" i="12"/>
  <c r="E22" i="10"/>
  <c r="E21" i="10"/>
  <c r="C21" i="10"/>
  <c r="C22" i="10"/>
  <c r="K201" i="24" l="1"/>
  <c r="K217" i="24"/>
  <c r="H249" i="24"/>
  <c r="K201" i="12"/>
  <c r="K217" i="12"/>
  <c r="BA74" i="13" s="1"/>
  <c r="H216" i="12"/>
  <c r="H250" i="12" s="1"/>
  <c r="K250" i="24" l="1"/>
  <c r="K218" i="24"/>
  <c r="K215" i="24"/>
  <c r="E217" i="24"/>
  <c r="E250" i="24" s="1"/>
  <c r="M217" i="24"/>
  <c r="D217" i="24"/>
  <c r="D250" i="24" s="1"/>
  <c r="G217" i="24"/>
  <c r="G250" i="24" s="1"/>
  <c r="F217" i="24"/>
  <c r="F250" i="24" s="1"/>
  <c r="C217" i="24"/>
  <c r="M216" i="24"/>
  <c r="K202" i="24"/>
  <c r="M201" i="24"/>
  <c r="E201" i="24"/>
  <c r="N201" i="24"/>
  <c r="D201" i="24"/>
  <c r="G201" i="24"/>
  <c r="F201" i="24"/>
  <c r="C201" i="24"/>
  <c r="N200" i="24"/>
  <c r="K211" i="24"/>
  <c r="K212" i="24" s="1"/>
  <c r="K199" i="24" s="1"/>
  <c r="BB74" i="13"/>
  <c r="BC74" i="13" s="1"/>
  <c r="BB73" i="13"/>
  <c r="BC73" i="13" s="1"/>
  <c r="K218" i="12"/>
  <c r="K251" i="12"/>
  <c r="N201" i="12"/>
  <c r="M201" i="12"/>
  <c r="N200" i="12"/>
  <c r="K202" i="12"/>
  <c r="K211" i="12" s="1"/>
  <c r="K212" i="12" s="1"/>
  <c r="K199" i="12" s="1"/>
  <c r="C199" i="12" s="1"/>
  <c r="C201" i="12"/>
  <c r="E201" i="12"/>
  <c r="D201" i="12"/>
  <c r="G201" i="12"/>
  <c r="F201" i="12"/>
  <c r="F199" i="24" l="1"/>
  <c r="E199" i="24"/>
  <c r="G199" i="24"/>
  <c r="N199" i="24"/>
  <c r="D199" i="24"/>
  <c r="D203" i="24" s="1"/>
  <c r="C199" i="24"/>
  <c r="M197" i="24"/>
  <c r="Q202" i="24" s="1"/>
  <c r="N202" i="24"/>
  <c r="E202" i="24"/>
  <c r="C202" i="24"/>
  <c r="G202" i="24"/>
  <c r="F202" i="24"/>
  <c r="D202" i="24"/>
  <c r="M215" i="24"/>
  <c r="K248" i="24"/>
  <c r="P248" i="24" s="1"/>
  <c r="E215" i="24"/>
  <c r="D215" i="24"/>
  <c r="F215" i="24"/>
  <c r="G215" i="24"/>
  <c r="C215" i="24"/>
  <c r="K219" i="24"/>
  <c r="H201" i="24"/>
  <c r="K251" i="24"/>
  <c r="M218" i="24"/>
  <c r="E218" i="24"/>
  <c r="E251" i="24" s="1"/>
  <c r="C218" i="24"/>
  <c r="D218" i="24"/>
  <c r="D251" i="24" s="1"/>
  <c r="G218" i="24"/>
  <c r="G251" i="24" s="1"/>
  <c r="F218" i="24"/>
  <c r="F251" i="24" s="1"/>
  <c r="C250" i="24"/>
  <c r="H217" i="24"/>
  <c r="K252" i="12"/>
  <c r="D43" i="16" s="1"/>
  <c r="BA75" i="13"/>
  <c r="BB75" i="13" s="1"/>
  <c r="BC75" i="13" s="1"/>
  <c r="D42" i="16"/>
  <c r="M217" i="12"/>
  <c r="E217" i="12"/>
  <c r="E251" i="12" s="1"/>
  <c r="K215" i="12"/>
  <c r="C217" i="12"/>
  <c r="C251" i="12" s="1"/>
  <c r="G217" i="12"/>
  <c r="G251" i="12" s="1"/>
  <c r="D217" i="12"/>
  <c r="D251" i="12" s="1"/>
  <c r="F217" i="12"/>
  <c r="F251" i="12" s="1"/>
  <c r="M216" i="12"/>
  <c r="N202" i="12"/>
  <c r="H201" i="12"/>
  <c r="C202" i="12"/>
  <c r="E202" i="12"/>
  <c r="D202" i="12"/>
  <c r="F202" i="12"/>
  <c r="G202" i="12"/>
  <c r="C203" i="24" l="1"/>
  <c r="H199" i="24"/>
  <c r="E248" i="24"/>
  <c r="E219" i="24"/>
  <c r="E252" i="24" s="1"/>
  <c r="H250" i="24"/>
  <c r="L223" i="24"/>
  <c r="G248" i="24"/>
  <c r="G219" i="24"/>
  <c r="G252" i="24" s="1"/>
  <c r="G203" i="24"/>
  <c r="C251" i="24"/>
  <c r="H218" i="24"/>
  <c r="H251" i="24" s="1"/>
  <c r="F248" i="24"/>
  <c r="F219" i="24"/>
  <c r="F252" i="24" s="1"/>
  <c r="H202" i="24"/>
  <c r="E203" i="24"/>
  <c r="C248" i="24"/>
  <c r="H215" i="24"/>
  <c r="C219" i="24"/>
  <c r="C252" i="24" s="1"/>
  <c r="D248" i="24"/>
  <c r="D219" i="24"/>
  <c r="D252" i="24" s="1"/>
  <c r="F203" i="24"/>
  <c r="K249" i="12"/>
  <c r="BA72" i="13"/>
  <c r="BB72" i="13" s="1"/>
  <c r="BC72" i="13" s="1"/>
  <c r="K219" i="12"/>
  <c r="BA71" i="13" s="1"/>
  <c r="BB71" i="13" s="1"/>
  <c r="BC71" i="13" s="1"/>
  <c r="M218" i="12"/>
  <c r="C218" i="12"/>
  <c r="C252" i="12" s="1"/>
  <c r="D218" i="12"/>
  <c r="D252" i="12" s="1"/>
  <c r="E218" i="12"/>
  <c r="E252" i="12" s="1"/>
  <c r="F218" i="12"/>
  <c r="F252" i="12" s="1"/>
  <c r="G218" i="12"/>
  <c r="G252" i="12" s="1"/>
  <c r="H217" i="12"/>
  <c r="H251" i="12" s="1"/>
  <c r="G215" i="12"/>
  <c r="M215" i="12"/>
  <c r="D215" i="12"/>
  <c r="D249" i="12" s="1"/>
  <c r="C215" i="12"/>
  <c r="C249" i="12" s="1"/>
  <c r="F215" i="12"/>
  <c r="F249" i="12" s="1"/>
  <c r="E215" i="12"/>
  <c r="E249" i="12" s="1"/>
  <c r="M197" i="12"/>
  <c r="Q202" i="12" s="1"/>
  <c r="N199" i="12"/>
  <c r="H202" i="12"/>
  <c r="P250" i="24" l="1"/>
  <c r="H203" i="24"/>
  <c r="H248" i="24"/>
  <c r="H219" i="24"/>
  <c r="P249" i="12"/>
  <c r="D40" i="16"/>
  <c r="R35" i="14"/>
  <c r="G219" i="12"/>
  <c r="G253" i="12" s="1"/>
  <c r="G249" i="12"/>
  <c r="F219" i="12"/>
  <c r="F253" i="12" s="1"/>
  <c r="D219" i="12"/>
  <c r="D253" i="12" s="1"/>
  <c r="H218" i="12"/>
  <c r="C219" i="12"/>
  <c r="C253" i="12" s="1"/>
  <c r="H215" i="12"/>
  <c r="H249" i="12" s="1"/>
  <c r="E219" i="12"/>
  <c r="E253" i="12" s="1"/>
  <c r="H205" i="24" l="1"/>
  <c r="I203" i="24"/>
  <c r="H252" i="24"/>
  <c r="I219" i="24"/>
  <c r="H221" i="24"/>
  <c r="M223" i="24"/>
  <c r="Q250" i="24" s="1"/>
  <c r="L223" i="12"/>
  <c r="P251" i="12" s="1"/>
  <c r="H252" i="12"/>
  <c r="H219" i="12"/>
  <c r="H253" i="12" s="1"/>
  <c r="H221" i="12" l="1"/>
  <c r="I219" i="12"/>
  <c r="M223" i="12"/>
  <c r="Q251" i="12" s="1"/>
  <c r="F35" i="4" l="1"/>
  <c r="E39" i="2" l="1"/>
  <c r="D34" i="2"/>
  <c r="B70" i="3" l="1"/>
  <c r="B71" i="3"/>
  <c r="B68" i="3"/>
  <c r="B67" i="3"/>
  <c r="B66" i="3"/>
  <c r="B65" i="3"/>
  <c r="F54" i="3" l="1"/>
  <c r="F55" i="3"/>
  <c r="F53" i="3"/>
  <c r="F10" i="3" l="1"/>
  <c r="E41" i="3"/>
  <c r="E42" i="3"/>
  <c r="E43" i="3"/>
  <c r="E44" i="3"/>
  <c r="E49" i="3"/>
  <c r="E40" i="3"/>
  <c r="C8" i="3"/>
  <c r="C6" i="3"/>
  <c r="E9" i="3"/>
  <c r="F9" i="3" s="1"/>
  <c r="U9" i="14" l="1"/>
  <c r="U6" i="14"/>
  <c r="U13" i="14"/>
  <c r="G259" i="12"/>
  <c r="T20" i="14"/>
  <c r="Z20" i="14" s="1"/>
  <c r="W20" i="14" s="1"/>
  <c r="T23" i="14"/>
  <c r="Z23" i="14" s="1"/>
  <c r="W23" i="14" s="1"/>
  <c r="G261" i="12"/>
  <c r="G260" i="12"/>
  <c r="T27" i="14"/>
  <c r="Z27" i="14" s="1"/>
  <c r="T16" i="14"/>
  <c r="Z16" i="14" s="1"/>
  <c r="W16" i="14" s="1"/>
  <c r="C71" i="16"/>
  <c r="G258" i="12"/>
  <c r="G262" i="12"/>
  <c r="F8" i="3"/>
  <c r="U28" i="14"/>
  <c r="W27" i="14" l="1"/>
  <c r="E259" i="12"/>
  <c r="E261" i="12"/>
  <c r="E260" i="12"/>
  <c r="T28" i="14"/>
  <c r="Z28" i="14" s="1"/>
  <c r="C72" i="16"/>
  <c r="E258" i="12"/>
  <c r="E262" i="12"/>
  <c r="T9" i="3"/>
  <c r="S9" i="3"/>
  <c r="R9" i="3"/>
  <c r="W28" i="14" l="1"/>
  <c r="O19" i="3"/>
  <c r="H17" i="3"/>
  <c r="G17" i="3"/>
  <c r="F17" i="3"/>
  <c r="E17" i="3"/>
  <c r="D17" i="3"/>
  <c r="C17" i="3"/>
  <c r="C13" i="3"/>
  <c r="D7" i="3"/>
  <c r="C7" i="3"/>
  <c r="D6" i="3"/>
  <c r="D5" i="3"/>
  <c r="C5" i="3"/>
  <c r="U30" i="14" l="1"/>
  <c r="U25" i="14"/>
  <c r="U10" i="14"/>
  <c r="U18" i="14"/>
  <c r="U22" i="14"/>
  <c r="U15" i="14"/>
  <c r="U8" i="14"/>
  <c r="U12" i="14"/>
  <c r="U5" i="14"/>
  <c r="Y5" i="14" s="1"/>
  <c r="U31" i="14"/>
  <c r="U26" i="14"/>
  <c r="U19" i="14"/>
  <c r="C20" i="3"/>
  <c r="F6" i="3"/>
  <c r="E32" i="3" s="1"/>
  <c r="D14" i="3"/>
  <c r="D20" i="3"/>
  <c r="F7" i="3"/>
  <c r="F20" i="3"/>
  <c r="H20" i="3"/>
  <c r="E20" i="3"/>
  <c r="I17" i="3"/>
  <c r="I20" i="3" s="1"/>
  <c r="G20" i="3"/>
  <c r="E13" i="3"/>
  <c r="E14" i="3" s="1"/>
  <c r="T13" i="14" l="1"/>
  <c r="T6" i="14"/>
  <c r="T9" i="14"/>
  <c r="C68" i="16"/>
  <c r="D259" i="12"/>
  <c r="D261" i="12"/>
  <c r="T19" i="14"/>
  <c r="Z19" i="14" s="1"/>
  <c r="W19" i="14" s="1"/>
  <c r="T31" i="14"/>
  <c r="Z31" i="14" s="1"/>
  <c r="D260" i="12"/>
  <c r="T26" i="14"/>
  <c r="Z26" i="14" s="1"/>
  <c r="W26" i="14" s="1"/>
  <c r="C70" i="16"/>
  <c r="D258" i="12"/>
  <c r="D262" i="12"/>
  <c r="T12" i="14"/>
  <c r="T8" i="14"/>
  <c r="T5" i="14"/>
  <c r="AA5" i="14" s="1"/>
  <c r="C67" i="16"/>
  <c r="F13" i="3"/>
  <c r="J17" i="3"/>
  <c r="W31" i="14" l="1"/>
  <c r="K17" i="3"/>
  <c r="T25" i="14"/>
  <c r="Z25" i="14" s="1"/>
  <c r="W25" i="14" s="1"/>
  <c r="T22" i="14"/>
  <c r="Z22" i="14" s="1"/>
  <c r="W22" i="14" s="1"/>
  <c r="C260" i="12"/>
  <c r="T30" i="14"/>
  <c r="Z30" i="14" s="1"/>
  <c r="T18" i="14"/>
  <c r="Z18" i="14" s="1"/>
  <c r="W18" i="14" s="1"/>
  <c r="T10" i="14"/>
  <c r="T15" i="14"/>
  <c r="C259" i="12"/>
  <c r="C261" i="12"/>
  <c r="C69" i="16"/>
  <c r="C262" i="12"/>
  <c r="J20" i="3"/>
  <c r="F14" i="3"/>
  <c r="W30" i="14" l="1"/>
  <c r="F7" i="2"/>
  <c r="E34" i="2"/>
  <c r="M38" i="1"/>
  <c r="K51" i="4" l="1"/>
  <c r="K46" i="4"/>
  <c r="C33" i="3"/>
  <c r="D65" i="3" s="1"/>
  <c r="C30" i="3"/>
  <c r="K48" i="4"/>
  <c r="L48" i="4" s="1"/>
  <c r="C25" i="3"/>
  <c r="D25" i="3" s="1"/>
  <c r="H41" i="3" s="1"/>
  <c r="K49" i="4"/>
  <c r="C26" i="3"/>
  <c r="D26" i="3" s="1"/>
  <c r="H42" i="3" s="1"/>
  <c r="K50" i="4"/>
  <c r="C31" i="3"/>
  <c r="K44" i="4"/>
  <c r="C29" i="3"/>
  <c r="D29" i="3" s="1"/>
  <c r="D40" i="1"/>
  <c r="D42" i="1" s="1"/>
  <c r="K47" i="4"/>
  <c r="D71" i="3"/>
  <c r="K45" i="4"/>
  <c r="D14" i="2"/>
  <c r="E3" i="2"/>
  <c r="E8" i="2" s="1"/>
  <c r="C27" i="3"/>
  <c r="D27" i="3" s="1"/>
  <c r="F27" i="3" s="1"/>
  <c r="C28" i="3"/>
  <c r="F3" i="3" l="1"/>
  <c r="G36" i="3"/>
  <c r="E36" i="3"/>
  <c r="C34" i="3"/>
  <c r="M29" i="3"/>
  <c r="N29" i="3"/>
  <c r="M47" i="3"/>
  <c r="O29" i="3"/>
  <c r="D31" i="3"/>
  <c r="C66" i="16"/>
  <c r="D20" i="2"/>
  <c r="D21" i="2" s="1"/>
  <c r="D33" i="3"/>
  <c r="D66" i="3"/>
  <c r="D69" i="3"/>
  <c r="D70" i="3"/>
  <c r="K52" i="4"/>
  <c r="D28" i="3"/>
  <c r="H43" i="3" s="1"/>
  <c r="D68" i="3"/>
  <c r="D67" i="3"/>
  <c r="E31" i="2"/>
  <c r="E32" i="2"/>
  <c r="E9" i="2"/>
  <c r="H9" i="2" s="1"/>
  <c r="E11" i="2"/>
  <c r="E12" i="2"/>
  <c r="E30" i="2"/>
  <c r="E10" i="2"/>
  <c r="E33" i="2"/>
  <c r="F26" i="3"/>
  <c r="D30" i="3"/>
  <c r="D18" i="1"/>
  <c r="K18" i="1"/>
  <c r="U18" i="1"/>
  <c r="R68" i="27" l="1"/>
  <c r="T42" i="27" s="1"/>
  <c r="AA42" i="27" s="1"/>
  <c r="AB42" i="27" s="1"/>
  <c r="W42" i="27" s="1"/>
  <c r="T45" i="27"/>
  <c r="T52" i="27"/>
  <c r="Z52" i="27" s="1"/>
  <c r="W52" i="27" s="1"/>
  <c r="T49" i="27"/>
  <c r="Z49" i="27" s="1"/>
  <c r="W49" i="27" s="1"/>
  <c r="T35" i="27"/>
  <c r="AA35" i="27" s="1"/>
  <c r="AB35" i="27" s="1"/>
  <c r="W35" i="27" s="1"/>
  <c r="T60" i="27"/>
  <c r="T57" i="27"/>
  <c r="T39" i="27"/>
  <c r="AA39" i="27" s="1"/>
  <c r="AB39" i="27" s="1"/>
  <c r="W39" i="27" s="1"/>
  <c r="T24" i="26"/>
  <c r="Z24" i="26" s="1"/>
  <c r="W24" i="26" s="1"/>
  <c r="T7" i="26"/>
  <c r="AA7" i="26" s="1"/>
  <c r="AB7" i="26" s="1"/>
  <c r="W7" i="26" s="1"/>
  <c r="T21" i="26"/>
  <c r="Z21" i="26" s="1"/>
  <c r="W21" i="26" s="1"/>
  <c r="T11" i="26"/>
  <c r="AA11" i="26" s="1"/>
  <c r="AB11" i="26" s="1"/>
  <c r="W11" i="26" s="1"/>
  <c r="T17" i="26"/>
  <c r="R40" i="26"/>
  <c r="T14" i="26" s="1"/>
  <c r="AA14" i="26" s="1"/>
  <c r="T32" i="26"/>
  <c r="T29" i="26"/>
  <c r="T17" i="25"/>
  <c r="T11" i="25"/>
  <c r="T7" i="25"/>
  <c r="T32" i="25"/>
  <c r="T32" i="27" s="1"/>
  <c r="R40" i="25"/>
  <c r="T14" i="25" s="1"/>
  <c r="T24" i="25"/>
  <c r="T29" i="25"/>
  <c r="T21" i="25"/>
  <c r="S68" i="27"/>
  <c r="U42" i="27" s="1"/>
  <c r="Y42" i="27" s="1"/>
  <c r="U45" i="27"/>
  <c r="U52" i="27"/>
  <c r="U49" i="27"/>
  <c r="U60" i="27"/>
  <c r="U57" i="27"/>
  <c r="U35" i="27"/>
  <c r="Y35" i="27" s="1"/>
  <c r="U39" i="27"/>
  <c r="Y39" i="27" s="1"/>
  <c r="U21" i="26"/>
  <c r="U11" i="26"/>
  <c r="Y11" i="26" s="1"/>
  <c r="U32" i="26"/>
  <c r="S40" i="26"/>
  <c r="U14" i="26" s="1"/>
  <c r="Y14" i="26" s="1"/>
  <c r="U24" i="26"/>
  <c r="U17" i="26"/>
  <c r="U7" i="26"/>
  <c r="Y7" i="26" s="1"/>
  <c r="U29" i="26"/>
  <c r="U17" i="25"/>
  <c r="U17" i="27" s="1"/>
  <c r="U11" i="25"/>
  <c r="U7" i="25"/>
  <c r="S40" i="25"/>
  <c r="U14" i="25" s="1"/>
  <c r="U32" i="25"/>
  <c r="U32" i="27" s="1"/>
  <c r="U21" i="25"/>
  <c r="U21" i="27" s="1"/>
  <c r="U24" i="25"/>
  <c r="U24" i="27" s="1"/>
  <c r="U29" i="25"/>
  <c r="U29" i="27" s="1"/>
  <c r="T11" i="14"/>
  <c r="F260" i="24"/>
  <c r="H260" i="24" s="1"/>
  <c r="F259" i="24"/>
  <c r="H259" i="24" s="1"/>
  <c r="F258" i="24"/>
  <c r="H258" i="24" s="1"/>
  <c r="H40" i="3"/>
  <c r="F32" i="3"/>
  <c r="F31" i="3"/>
  <c r="F33" i="3"/>
  <c r="F258" i="12"/>
  <c r="H258" i="12" s="1"/>
  <c r="T32" i="14"/>
  <c r="F261" i="12"/>
  <c r="H261" i="12" s="1"/>
  <c r="T21" i="14"/>
  <c r="T29" i="14"/>
  <c r="R40" i="14"/>
  <c r="T14" i="14" s="1"/>
  <c r="T7" i="14"/>
  <c r="T24" i="14"/>
  <c r="F262" i="12"/>
  <c r="H262" i="12" s="1"/>
  <c r="F260" i="12"/>
  <c r="H260" i="12" s="1"/>
  <c r="T17" i="14"/>
  <c r="F259" i="12"/>
  <c r="H259" i="12" s="1"/>
  <c r="U32" i="14"/>
  <c r="U11" i="14"/>
  <c r="S40" i="14"/>
  <c r="U14" i="14" s="1"/>
  <c r="U21" i="14"/>
  <c r="U29" i="14"/>
  <c r="U24" i="14"/>
  <c r="U7" i="14"/>
  <c r="U17" i="14"/>
  <c r="I7" i="2"/>
  <c r="F28" i="3"/>
  <c r="D72" i="3"/>
  <c r="F29" i="3"/>
  <c r="T18" i="1"/>
  <c r="E18" i="1"/>
  <c r="E8" i="1"/>
  <c r="O18" i="1"/>
  <c r="G18" i="1"/>
  <c r="G12" i="1"/>
  <c r="F12" i="1"/>
  <c r="V18" i="1"/>
  <c r="O21" i="1"/>
  <c r="G21" i="1"/>
  <c r="H18" i="1"/>
  <c r="Q18" i="1"/>
  <c r="I18" i="1"/>
  <c r="S18" i="1"/>
  <c r="F18" i="1"/>
  <c r="P18" i="1"/>
  <c r="M18" i="1"/>
  <c r="R18" i="1"/>
  <c r="J18" i="1"/>
  <c r="L18" i="1"/>
  <c r="F7" i="1"/>
  <c r="E7" i="1"/>
  <c r="D7" i="1"/>
  <c r="N21" i="1"/>
  <c r="N18" i="1"/>
  <c r="E12" i="1"/>
  <c r="D12" i="1"/>
  <c r="C12" i="1"/>
  <c r="C7" i="1"/>
  <c r="W1" i="27" l="1"/>
  <c r="T24" i="27"/>
  <c r="Z24" i="25"/>
  <c r="AC39" i="27"/>
  <c r="AJ39" i="27"/>
  <c r="AK39" i="27" s="1"/>
  <c r="AL39" i="27" s="1"/>
  <c r="T21" i="27"/>
  <c r="Z21" i="25"/>
  <c r="AC7" i="26"/>
  <c r="AJ7" i="26"/>
  <c r="AK7" i="26" s="1"/>
  <c r="AL7" i="26" s="1"/>
  <c r="AC35" i="27"/>
  <c r="AJ35" i="27"/>
  <c r="AK35" i="27" s="1"/>
  <c r="AL35" i="27" s="1"/>
  <c r="T29" i="27"/>
  <c r="T14" i="27"/>
  <c r="AA14" i="25"/>
  <c r="AA14" i="27" s="1"/>
  <c r="U7" i="27"/>
  <c r="Y7" i="25"/>
  <c r="T7" i="27"/>
  <c r="AA7" i="25"/>
  <c r="Z17" i="26"/>
  <c r="AG41" i="26"/>
  <c r="AG42" i="26" s="1"/>
  <c r="U11" i="27"/>
  <c r="Y11" i="25"/>
  <c r="AJ11" i="26"/>
  <c r="AK11" i="26" s="1"/>
  <c r="AL11" i="26" s="1"/>
  <c r="AC11" i="26"/>
  <c r="T11" i="27"/>
  <c r="AA11" i="25"/>
  <c r="Z45" i="27"/>
  <c r="AG69" i="27"/>
  <c r="AG70" i="27" s="1"/>
  <c r="U14" i="27"/>
  <c r="Y14" i="25"/>
  <c r="Y14" i="27" s="1"/>
  <c r="AC42" i="27"/>
  <c r="AJ42" i="27"/>
  <c r="AK42" i="27" s="1"/>
  <c r="AL42" i="27" s="1"/>
  <c r="Z17" i="25"/>
  <c r="T17" i="27"/>
  <c r="AG41" i="25"/>
  <c r="AG42" i="25" s="1"/>
  <c r="AA14" i="14"/>
  <c r="Z29" i="14"/>
  <c r="Z17" i="14"/>
  <c r="W17" i="14" s="1"/>
  <c r="Z21" i="14"/>
  <c r="Y14" i="14"/>
  <c r="Z24" i="14"/>
  <c r="B7" i="1"/>
  <c r="B12" i="1"/>
  <c r="Z40" i="14" l="1"/>
  <c r="AE7" i="26"/>
  <c r="AP7" i="26"/>
  <c r="W45" i="27"/>
  <c r="AG62" i="27"/>
  <c r="AB7" i="25"/>
  <c r="AA7" i="27"/>
  <c r="AE42" i="27"/>
  <c r="AP42" i="27"/>
  <c r="AP11" i="26"/>
  <c r="AE11" i="26"/>
  <c r="AC7" i="25"/>
  <c r="Y7" i="27"/>
  <c r="AJ7" i="25"/>
  <c r="Y53" i="25"/>
  <c r="AP39" i="27"/>
  <c r="AE39" i="27"/>
  <c r="W17" i="25"/>
  <c r="W17" i="27" s="1"/>
  <c r="Z17" i="27"/>
  <c r="AG34" i="25"/>
  <c r="AB11" i="25"/>
  <c r="AA11" i="27"/>
  <c r="W17" i="26"/>
  <c r="AG34" i="26"/>
  <c r="Z21" i="27"/>
  <c r="W21" i="25"/>
  <c r="W21" i="27" s="1"/>
  <c r="Y11" i="27"/>
  <c r="AJ11" i="25"/>
  <c r="AC11" i="25"/>
  <c r="AP35" i="27"/>
  <c r="AE35" i="27"/>
  <c r="Z24" i="27"/>
  <c r="W24" i="25"/>
  <c r="W24" i="27" s="1"/>
  <c r="W21" i="14"/>
  <c r="W24" i="14"/>
  <c r="Z35" i="14"/>
  <c r="Z36" i="14" s="1"/>
  <c r="W29" i="14"/>
  <c r="AG34" i="14"/>
  <c r="AH41" i="14"/>
  <c r="AH42" i="14" s="1"/>
  <c r="J51" i="4"/>
  <c r="L51" i="4" s="1"/>
  <c r="M51" i="4" s="1"/>
  <c r="F49" i="4"/>
  <c r="F48" i="4"/>
  <c r="AK7" i="25" l="1"/>
  <c r="AJ7" i="27"/>
  <c r="AB7" i="27"/>
  <c r="W7" i="25"/>
  <c r="W7" i="27" s="1"/>
  <c r="AE7" i="25"/>
  <c r="AC7" i="27"/>
  <c r="AP7" i="25"/>
  <c r="AP7" i="27" s="1"/>
  <c r="AO11" i="26"/>
  <c r="AM56" i="26" s="1"/>
  <c r="AC11" i="27"/>
  <c r="AE11" i="25"/>
  <c r="AP11" i="25"/>
  <c r="AP11" i="27" s="1"/>
  <c r="AO39" i="27"/>
  <c r="AM84" i="27" s="1"/>
  <c r="AO35" i="27"/>
  <c r="AM80" i="27" s="1"/>
  <c r="AK11" i="25"/>
  <c r="AJ11" i="27"/>
  <c r="AO42" i="27"/>
  <c r="AM87" i="27" s="1"/>
  <c r="AB11" i="27"/>
  <c r="W11" i="25"/>
  <c r="W11" i="27" s="1"/>
  <c r="AO7" i="26"/>
  <c r="AM52" i="26" s="1"/>
  <c r="J47" i="4"/>
  <c r="L47" i="4" s="1"/>
  <c r="M47" i="4" s="1"/>
  <c r="AE11" i="27" l="1"/>
  <c r="AO11" i="25"/>
  <c r="AF11" i="25"/>
  <c r="AF11" i="27" s="1"/>
  <c r="AE7" i="27"/>
  <c r="AO7" i="25"/>
  <c r="AF7" i="25"/>
  <c r="AF7" i="27" s="1"/>
  <c r="AL11" i="25"/>
  <c r="AL11" i="27" s="1"/>
  <c r="AK11" i="27"/>
  <c r="AL7" i="25"/>
  <c r="AL7" i="27" s="1"/>
  <c r="AK7" i="27"/>
  <c r="G199" i="12"/>
  <c r="G203" i="12" s="1"/>
  <c r="D199" i="12"/>
  <c r="D203" i="12" s="1"/>
  <c r="E199" i="12"/>
  <c r="C203" i="12"/>
  <c r="F199" i="12"/>
  <c r="F203" i="12" s="1"/>
  <c r="AO7" i="27" l="1"/>
  <c r="AM52" i="25"/>
  <c r="AO11" i="27"/>
  <c r="AM56" i="25"/>
  <c r="H199" i="12"/>
  <c r="H203" i="12" s="1"/>
  <c r="E203" i="12"/>
  <c r="H205" i="12" l="1"/>
  <c r="I203" i="12"/>
  <c r="P5" i="4"/>
  <c r="P6" i="4"/>
  <c r="P7" i="4"/>
  <c r="P8" i="4"/>
  <c r="P9" i="4" s="1"/>
  <c r="P10" i="4" s="1"/>
  <c r="P11" i="4" s="1"/>
  <c r="P12" i="4" s="1"/>
  <c r="P13" i="4" s="1"/>
  <c r="P14" i="4" s="1"/>
  <c r="P15" i="4" s="1"/>
  <c r="P16" i="4" s="1"/>
  <c r="P17" i="4" s="1"/>
  <c r="P18" i="4" s="1"/>
  <c r="P19" i="4" s="1"/>
  <c r="P20" i="4" s="1"/>
  <c r="P21" i="4" s="1"/>
  <c r="P22" i="4" s="1"/>
  <c r="P23" i="4" s="1"/>
  <c r="P24" i="4" s="1"/>
  <c r="P25" i="4" s="1"/>
  <c r="P26" i="4" s="1"/>
  <c r="P27" i="4" s="1"/>
  <c r="P28" i="4" s="1"/>
  <c r="P29" i="4" s="1"/>
  <c r="P30" i="4" s="1"/>
  <c r="P31" i="4" s="1"/>
  <c r="P32" i="4" s="1"/>
  <c r="Q5" i="4"/>
  <c r="Q6" i="4"/>
  <c r="Q7" i="4" s="1"/>
  <c r="Q8" i="4" s="1"/>
  <c r="Q9" i="4" s="1"/>
  <c r="Q10" i="4" s="1"/>
  <c r="Q11" i="4" s="1"/>
  <c r="Q12" i="4" s="1"/>
  <c r="Q13" i="4" s="1"/>
  <c r="Q14" i="4" s="1"/>
  <c r="Q15" i="4" s="1"/>
  <c r="Q16" i="4" s="1"/>
  <c r="Q17" i="4" s="1"/>
  <c r="Q18" i="4" s="1"/>
  <c r="Q19" i="4" s="1"/>
  <c r="Q20" i="4" s="1"/>
  <c r="Q21" i="4" s="1"/>
  <c r="Q22" i="4" s="1"/>
  <c r="Q23" i="4" s="1"/>
  <c r="Q24" i="4" s="1"/>
  <c r="Q25" i="4" s="1"/>
  <c r="Q26" i="4" s="1"/>
  <c r="Q27" i="4" s="1"/>
  <c r="Q28" i="4" s="1"/>
  <c r="Q29" i="4" s="1"/>
  <c r="Q30" i="4" s="1"/>
  <c r="Q31" i="4" s="1"/>
  <c r="Q32" i="4" s="1"/>
  <c r="O11" i="14" l="1"/>
  <c r="K26" i="4"/>
  <c r="Y11" i="14" l="1"/>
  <c r="AA11" i="14"/>
  <c r="K27" i="4" l="1"/>
  <c r="R51" i="4"/>
  <c r="Y7" i="14" l="1"/>
  <c r="AA7" i="14"/>
  <c r="L7" i="14" l="1"/>
  <c r="M7" i="14"/>
  <c r="S7" i="14"/>
  <c r="K7" i="14"/>
  <c r="L5" i="14" l="1"/>
  <c r="L13" i="14"/>
  <c r="L12" i="14"/>
  <c r="L6" i="14"/>
  <c r="K7" i="4"/>
  <c r="K13" i="14"/>
  <c r="L15" i="14"/>
  <c r="K12" i="14"/>
  <c r="K15" i="14"/>
  <c r="S6" i="14"/>
  <c r="S13" i="14"/>
  <c r="K10" i="14"/>
  <c r="S12" i="14"/>
  <c r="M6" i="14"/>
  <c r="M13" i="14"/>
  <c r="S15" i="14"/>
  <c r="K5" i="4"/>
  <c r="O12" i="14"/>
  <c r="M5" i="14"/>
  <c r="M12" i="14"/>
  <c r="L10" i="14"/>
  <c r="K12" i="4"/>
  <c r="O13" i="14"/>
  <c r="Y13" i="14" l="1"/>
  <c r="AA13" i="14"/>
  <c r="Y12" i="14"/>
  <c r="AA12" i="14"/>
  <c r="O10" i="14"/>
  <c r="K20" i="4"/>
  <c r="K19" i="4"/>
  <c r="O15" i="14"/>
  <c r="Y15" i="14" l="1"/>
  <c r="AA15" i="14"/>
  <c r="Y10" i="14"/>
  <c r="AA10" i="14"/>
  <c r="N41" i="4" l="1"/>
  <c r="L47" i="3" l="1"/>
  <c r="N47" i="3" s="1"/>
  <c r="F25" i="3" l="1"/>
  <c r="F34" i="3" s="1"/>
  <c r="D34" i="3"/>
  <c r="G34" i="3" s="1"/>
  <c r="AG41" i="14"/>
  <c r="AG42" i="14" s="1"/>
  <c r="Z41" i="14"/>
  <c r="E34" i="3" l="1"/>
  <c r="K5" i="14" l="1"/>
  <c r="S9" i="14"/>
  <c r="S8" i="14"/>
  <c r="L8" i="14"/>
  <c r="M8" i="14"/>
  <c r="L9" i="14"/>
  <c r="S10" i="14"/>
  <c r="S5" i="14"/>
  <c r="M9" i="14"/>
  <c r="K9" i="14" l="1"/>
  <c r="O9" i="14"/>
  <c r="K13" i="4"/>
  <c r="K6" i="14"/>
  <c r="K8" i="14"/>
  <c r="O6" i="14"/>
  <c r="K14" i="4"/>
  <c r="K6" i="4"/>
  <c r="O8" i="14"/>
  <c r="Y8" i="14" l="1"/>
  <c r="AA8" i="14"/>
  <c r="AA6" i="14"/>
  <c r="Y6" i="14"/>
  <c r="Y9" i="14"/>
  <c r="AA9" i="14"/>
  <c r="I10" i="14" l="1"/>
  <c r="I14" i="14"/>
  <c r="I7" i="14"/>
  <c r="I11" i="14"/>
  <c r="I39" i="27" l="1"/>
  <c r="I11" i="26"/>
  <c r="I42" i="27"/>
  <c r="I14" i="26"/>
  <c r="I35" i="27"/>
  <c r="I7" i="26"/>
  <c r="I38" i="27"/>
  <c r="I10" i="26"/>
  <c r="I6" i="14"/>
  <c r="I9" i="14"/>
  <c r="I15" i="14"/>
  <c r="I13" i="14"/>
  <c r="I41" i="27" l="1"/>
  <c r="I13" i="26"/>
  <c r="I37" i="27"/>
  <c r="I9" i="26"/>
  <c r="I43" i="27"/>
  <c r="I15" i="26"/>
  <c r="I34" i="27"/>
  <c r="I6" i="26"/>
  <c r="I5" i="14"/>
  <c r="I8" i="14"/>
  <c r="I12" i="14"/>
  <c r="I36" i="27" l="1"/>
  <c r="I8" i="26"/>
  <c r="I40" i="27"/>
  <c r="I12" i="26"/>
  <c r="I33" i="27"/>
  <c r="I5" i="26"/>
  <c r="I47" i="25"/>
  <c r="I35" i="14"/>
  <c r="I43" i="14" s="1"/>
  <c r="I44" i="14"/>
  <c r="I44" i="26" l="1"/>
  <c r="I35" i="26"/>
  <c r="I43" i="26" s="1"/>
  <c r="I47" i="26"/>
  <c r="K35" i="26"/>
  <c r="J42" i="26"/>
  <c r="S35" i="26"/>
  <c r="S36" i="26" s="1"/>
  <c r="Y53" i="26"/>
  <c r="I75" i="27"/>
  <c r="I63" i="27"/>
  <c r="I72" i="27"/>
  <c r="Y84" i="27"/>
  <c r="S35" i="14"/>
  <c r="S36" i="14" s="1"/>
  <c r="Y53" i="14"/>
  <c r="K35" i="14"/>
  <c r="J42" i="14"/>
  <c r="I47" i="14"/>
  <c r="J70" i="27" l="1"/>
  <c r="I71" i="27"/>
  <c r="Y81" i="27"/>
  <c r="S63" i="27"/>
  <c r="S64" i="27" s="1"/>
  <c r="K63" i="27"/>
  <c r="H26" i="4"/>
  <c r="H11" i="14"/>
  <c r="H32" i="4"/>
  <c r="H14" i="14"/>
  <c r="H27" i="4"/>
  <c r="H7" i="14"/>
  <c r="H39" i="27" l="1"/>
  <c r="H11" i="26"/>
  <c r="H35" i="27"/>
  <c r="H7" i="26"/>
  <c r="H14" i="4"/>
  <c r="H6" i="14"/>
  <c r="H13" i="14"/>
  <c r="H12" i="4"/>
  <c r="H15" i="14"/>
  <c r="H19" i="4"/>
  <c r="H20" i="4"/>
  <c r="H10" i="14"/>
  <c r="H9" i="14"/>
  <c r="H13" i="4"/>
  <c r="P35" i="27" l="1"/>
  <c r="Q35" i="27" s="1"/>
  <c r="AF35" i="27"/>
  <c r="P11" i="26"/>
  <c r="Q11" i="26" s="1"/>
  <c r="AF11" i="26"/>
  <c r="P7" i="26"/>
  <c r="Q7" i="26" s="1"/>
  <c r="AF7" i="26"/>
  <c r="P39" i="27"/>
  <c r="Q39" i="27" s="1"/>
  <c r="AF39" i="27"/>
  <c r="H14" i="25"/>
  <c r="H12" i="14"/>
  <c r="H5" i="4"/>
  <c r="H7" i="4"/>
  <c r="H5" i="14"/>
  <c r="H8" i="14"/>
  <c r="H6" i="4"/>
  <c r="H14" i="27" l="1"/>
  <c r="H42" i="27"/>
  <c r="H14" i="26"/>
  <c r="J13" i="26"/>
  <c r="J13" i="25"/>
  <c r="J13" i="27" s="1"/>
  <c r="J12" i="26"/>
  <c r="J12" i="25"/>
  <c r="J12" i="27" s="1"/>
  <c r="D9" i="16"/>
  <c r="J13" i="14"/>
  <c r="I12" i="4"/>
  <c r="J12" i="4" s="1"/>
  <c r="L12" i="4" s="1"/>
  <c r="M12" i="4" s="1"/>
  <c r="I6" i="4"/>
  <c r="J6" i="4" s="1"/>
  <c r="L6" i="4" s="1"/>
  <c r="M6" i="4" s="1"/>
  <c r="L46" i="4" s="1"/>
  <c r="M46" i="4" s="1"/>
  <c r="J8" i="14"/>
  <c r="P8" i="14" s="1"/>
  <c r="Q8" i="14" s="1"/>
  <c r="F9" i="16"/>
  <c r="F23" i="16" s="1"/>
  <c r="I14" i="4"/>
  <c r="J14" i="4" s="1"/>
  <c r="L14" i="4" s="1"/>
  <c r="M14" i="4" s="1"/>
  <c r="J6" i="14"/>
  <c r="F8" i="16"/>
  <c r="J5" i="14"/>
  <c r="I7" i="4"/>
  <c r="J7" i="4" s="1"/>
  <c r="L7" i="4" s="1"/>
  <c r="M7" i="4" s="1"/>
  <c r="E9" i="16"/>
  <c r="E23" i="16" s="1"/>
  <c r="I13" i="4"/>
  <c r="J13" i="4" s="1"/>
  <c r="L13" i="4" s="1"/>
  <c r="M13" i="4" s="1"/>
  <c r="J9" i="14"/>
  <c r="E11" i="16"/>
  <c r="E25" i="16" s="1"/>
  <c r="I26" i="4"/>
  <c r="J26" i="4" s="1"/>
  <c r="L26" i="4" s="1"/>
  <c r="M26" i="4" s="1"/>
  <c r="J11" i="14"/>
  <c r="J10" i="14"/>
  <c r="I20" i="4"/>
  <c r="J20" i="4" s="1"/>
  <c r="L20" i="4" s="1"/>
  <c r="M20" i="4" s="1"/>
  <c r="F11" i="16"/>
  <c r="F25" i="16" s="1"/>
  <c r="J7" i="14"/>
  <c r="I27" i="4"/>
  <c r="J27" i="4" s="1"/>
  <c r="L27" i="4" s="1"/>
  <c r="M27" i="4" s="1"/>
  <c r="D8" i="16"/>
  <c r="J12" i="14"/>
  <c r="I5" i="4"/>
  <c r="J5" i="4" s="1"/>
  <c r="P5" i="14"/>
  <c r="Z44" i="14"/>
  <c r="Z45" i="14" s="1"/>
  <c r="H35" i="14"/>
  <c r="L35" i="14" s="1"/>
  <c r="Y35" i="14"/>
  <c r="H35" i="4"/>
  <c r="O27" i="4" l="1"/>
  <c r="P42" i="27"/>
  <c r="Q42" i="27" s="1"/>
  <c r="AF42" i="27"/>
  <c r="H10" i="25"/>
  <c r="AB12" i="25"/>
  <c r="AB12" i="27" s="1"/>
  <c r="AC12" i="25"/>
  <c r="AC12" i="27" s="1"/>
  <c r="AC12" i="26"/>
  <c r="AB12" i="26"/>
  <c r="AB13" i="25"/>
  <c r="AB13" i="27" s="1"/>
  <c r="AC13" i="25"/>
  <c r="AC13" i="27" s="1"/>
  <c r="H12" i="25"/>
  <c r="AB13" i="26"/>
  <c r="AC13" i="26"/>
  <c r="H15" i="25"/>
  <c r="H9" i="25"/>
  <c r="H6" i="25"/>
  <c r="H13" i="25"/>
  <c r="AB9" i="14"/>
  <c r="AC9" i="14"/>
  <c r="P9" i="14"/>
  <c r="Q9" i="14" s="1"/>
  <c r="AC6" i="14"/>
  <c r="AB6" i="14"/>
  <c r="P6" i="14"/>
  <c r="AB13" i="14"/>
  <c r="AC13" i="14"/>
  <c r="P13" i="14"/>
  <c r="Q13" i="14" s="1"/>
  <c r="AC5" i="14"/>
  <c r="AB5" i="14"/>
  <c r="F15" i="16"/>
  <c r="F22" i="16"/>
  <c r="F29" i="16" s="1"/>
  <c r="AC11" i="14"/>
  <c r="AB11" i="14"/>
  <c r="P11" i="14"/>
  <c r="Q11" i="14" s="1"/>
  <c r="E8" i="16"/>
  <c r="AB12" i="14"/>
  <c r="AC12" i="14"/>
  <c r="AB10" i="14"/>
  <c r="AC10" i="14"/>
  <c r="P10" i="14"/>
  <c r="Q10" i="14" s="1"/>
  <c r="L9" i="16"/>
  <c r="D23" i="16"/>
  <c r="L23" i="16" s="1"/>
  <c r="D22" i="16"/>
  <c r="AC8" i="14"/>
  <c r="AB8" i="14"/>
  <c r="P12" i="14"/>
  <c r="Q12" i="14" s="1"/>
  <c r="AB7" i="14"/>
  <c r="AC7" i="14"/>
  <c r="P7" i="14"/>
  <c r="Q7" i="14" s="1"/>
  <c r="D24" i="2"/>
  <c r="E10" i="16"/>
  <c r="E24" i="16" s="1"/>
  <c r="J45" i="4"/>
  <c r="L45" i="4" s="1"/>
  <c r="M45" i="4" s="1"/>
  <c r="L5" i="4"/>
  <c r="M5" i="4" s="1"/>
  <c r="Q5" i="14"/>
  <c r="F40" i="3"/>
  <c r="G40" i="3" s="1"/>
  <c r="L31" i="3"/>
  <c r="C78" i="3" s="1"/>
  <c r="O35" i="14"/>
  <c r="G38" i="14"/>
  <c r="O43" i="14"/>
  <c r="M35" i="14"/>
  <c r="H9" i="27" l="1"/>
  <c r="H37" i="27"/>
  <c r="H12" i="27"/>
  <c r="H40" i="27"/>
  <c r="H15" i="27"/>
  <c r="H43" i="27"/>
  <c r="H10" i="27"/>
  <c r="H38" i="27"/>
  <c r="H6" i="27"/>
  <c r="H34" i="27"/>
  <c r="H13" i="27"/>
  <c r="H41" i="27"/>
  <c r="P12" i="25"/>
  <c r="H12" i="26"/>
  <c r="P12" i="26" s="1"/>
  <c r="Q12" i="26" s="1"/>
  <c r="H15" i="26"/>
  <c r="H8" i="25"/>
  <c r="H5" i="25"/>
  <c r="X12" i="26"/>
  <c r="X12" i="25"/>
  <c r="X12" i="27" s="1"/>
  <c r="X13" i="14"/>
  <c r="AD13" i="14" s="1"/>
  <c r="AE13" i="14" s="1"/>
  <c r="X13" i="26"/>
  <c r="X13" i="25"/>
  <c r="X13" i="27" s="1"/>
  <c r="H10" i="26"/>
  <c r="P10" i="25"/>
  <c r="AF10" i="25"/>
  <c r="AF10" i="27" s="1"/>
  <c r="H13" i="26"/>
  <c r="P13" i="25"/>
  <c r="H6" i="26"/>
  <c r="P6" i="25"/>
  <c r="P6" i="27" s="1"/>
  <c r="AF6" i="25"/>
  <c r="AF6" i="27" s="1"/>
  <c r="H9" i="26"/>
  <c r="P9" i="25"/>
  <c r="AF9" i="25"/>
  <c r="AF9" i="27" s="1"/>
  <c r="X5" i="14"/>
  <c r="V5" i="14"/>
  <c r="E15" i="16"/>
  <c r="E22" i="16"/>
  <c r="X6" i="14"/>
  <c r="V6" i="14"/>
  <c r="V9" i="14"/>
  <c r="X9" i="14"/>
  <c r="V7" i="14"/>
  <c r="X7" i="14"/>
  <c r="V10" i="14"/>
  <c r="X10" i="14"/>
  <c r="L8" i="16"/>
  <c r="V11" i="14"/>
  <c r="X11" i="14"/>
  <c r="X12" i="14"/>
  <c r="V8" i="14"/>
  <c r="X8" i="14"/>
  <c r="Q6" i="14"/>
  <c r="L32" i="3"/>
  <c r="C79" i="3" s="1"/>
  <c r="F79" i="3" s="1"/>
  <c r="H47" i="14"/>
  <c r="G39" i="14"/>
  <c r="F78" i="3"/>
  <c r="J44" i="4"/>
  <c r="Q9" i="25" l="1"/>
  <c r="Q9" i="27" s="1"/>
  <c r="P9" i="27"/>
  <c r="Q10" i="25"/>
  <c r="Q10" i="27" s="1"/>
  <c r="P10" i="27"/>
  <c r="H35" i="25"/>
  <c r="O35" i="25" s="1"/>
  <c r="H8" i="27"/>
  <c r="H36" i="27"/>
  <c r="P38" i="27"/>
  <c r="Q38" i="27" s="1"/>
  <c r="AF38" i="27"/>
  <c r="P41" i="27"/>
  <c r="Q41" i="27" s="1"/>
  <c r="AF41" i="27"/>
  <c r="AJ14" i="14"/>
  <c r="AK14" i="14" s="1"/>
  <c r="Q13" i="25"/>
  <c r="Q13" i="27" s="1"/>
  <c r="P13" i="27"/>
  <c r="P43" i="27"/>
  <c r="Q43" i="27" s="1"/>
  <c r="AF43" i="27"/>
  <c r="Q12" i="25"/>
  <c r="Q12" i="27" s="1"/>
  <c r="P12" i="27"/>
  <c r="P40" i="27"/>
  <c r="Q40" i="27" s="1"/>
  <c r="AF40" i="27"/>
  <c r="P34" i="27"/>
  <c r="Q34" i="27" s="1"/>
  <c r="AF34" i="27"/>
  <c r="P37" i="27"/>
  <c r="Q37" i="27" s="1"/>
  <c r="AF37" i="27"/>
  <c r="H5" i="27"/>
  <c r="H33" i="27"/>
  <c r="P10" i="26"/>
  <c r="Q10" i="26" s="1"/>
  <c r="AF10" i="26"/>
  <c r="AD13" i="25"/>
  <c r="AD13" i="27" s="1"/>
  <c r="AJ14" i="25"/>
  <c r="AJ14" i="26"/>
  <c r="AK14" i="26" s="1"/>
  <c r="AD13" i="26"/>
  <c r="H8" i="26"/>
  <c r="P8" i="25"/>
  <c r="AF8" i="25"/>
  <c r="AF8" i="27" s="1"/>
  <c r="H5" i="26"/>
  <c r="H35" i="26" s="1"/>
  <c r="Y35" i="26" s="1"/>
  <c r="P5" i="25"/>
  <c r="P5" i="27" s="1"/>
  <c r="AF5" i="25"/>
  <c r="AF5" i="27" s="1"/>
  <c r="H47" i="25"/>
  <c r="AD12" i="25"/>
  <c r="AD12" i="27" s="1"/>
  <c r="AJ15" i="25"/>
  <c r="Z44" i="25"/>
  <c r="AD12" i="26"/>
  <c r="AJ15" i="26"/>
  <c r="AK15" i="26" s="1"/>
  <c r="M35" i="25"/>
  <c r="O43" i="25"/>
  <c r="Q6" i="25"/>
  <c r="Q6" i="27" s="1"/>
  <c r="P6" i="26"/>
  <c r="AF6" i="26"/>
  <c r="P9" i="26"/>
  <c r="Q9" i="26" s="1"/>
  <c r="AF9" i="26"/>
  <c r="L35" i="25"/>
  <c r="P13" i="26"/>
  <c r="Q13" i="26" s="1"/>
  <c r="C81" i="3"/>
  <c r="D82" i="3" s="1"/>
  <c r="AJ8" i="14"/>
  <c r="AD11" i="14"/>
  <c r="AJ6" i="14"/>
  <c r="AD6" i="14"/>
  <c r="AJ15" i="14"/>
  <c r="AD12" i="14"/>
  <c r="AF13" i="14"/>
  <c r="AO13" i="14"/>
  <c r="L22" i="16"/>
  <c r="E29" i="16"/>
  <c r="F81" i="3"/>
  <c r="G78" i="3" s="1"/>
  <c r="AP13" i="14"/>
  <c r="W13" i="14"/>
  <c r="AN13" i="14"/>
  <c r="AJ9" i="14"/>
  <c r="AD10" i="14"/>
  <c r="AJ11" i="14"/>
  <c r="AD8" i="14"/>
  <c r="AD7" i="14"/>
  <c r="AJ5" i="14"/>
  <c r="AD5" i="14"/>
  <c r="AJ7" i="14"/>
  <c r="AJ10" i="14"/>
  <c r="AD9" i="14"/>
  <c r="L44" i="4"/>
  <c r="M44" i="4" s="1"/>
  <c r="G80" i="3"/>
  <c r="H80" i="3" s="1"/>
  <c r="G79" i="3"/>
  <c r="H79" i="3" s="1"/>
  <c r="E81" i="3" l="1"/>
  <c r="G38" i="25"/>
  <c r="Y35" i="25"/>
  <c r="P36" i="27"/>
  <c r="Q36" i="27" s="1"/>
  <c r="AF36" i="27"/>
  <c r="Q8" i="25"/>
  <c r="Q8" i="27" s="1"/>
  <c r="P8" i="27"/>
  <c r="AK15" i="25"/>
  <c r="AK15" i="27" s="1"/>
  <c r="AJ15" i="27"/>
  <c r="H75" i="27"/>
  <c r="Z72" i="27"/>
  <c r="H63" i="27"/>
  <c r="O63" i="27" s="1"/>
  <c r="P33" i="27"/>
  <c r="H66" i="27"/>
  <c r="Y68" i="27"/>
  <c r="U67" i="27"/>
  <c r="AA72" i="27"/>
  <c r="AF33" i="27"/>
  <c r="AK14" i="25"/>
  <c r="AK14" i="27" s="1"/>
  <c r="AJ14" i="27"/>
  <c r="I81" i="3"/>
  <c r="Z44" i="26"/>
  <c r="Q5" i="25"/>
  <c r="Q5" i="27" s="1"/>
  <c r="AN13" i="25"/>
  <c r="AN13" i="27" s="1"/>
  <c r="AP13" i="25"/>
  <c r="AP13" i="27" s="1"/>
  <c r="AE13" i="25"/>
  <c r="AE13" i="27" s="1"/>
  <c r="W13" i="25"/>
  <c r="W13" i="27" s="1"/>
  <c r="AN12" i="26"/>
  <c r="W12" i="26"/>
  <c r="AP12" i="26"/>
  <c r="AE12" i="26"/>
  <c r="M35" i="26"/>
  <c r="H47" i="26"/>
  <c r="P8" i="26"/>
  <c r="Q8" i="26" s="1"/>
  <c r="AF8" i="26"/>
  <c r="L35" i="26"/>
  <c r="P5" i="26"/>
  <c r="Q5" i="26" s="1"/>
  <c r="AF5" i="26"/>
  <c r="AN12" i="25"/>
  <c r="AN12" i="27" s="1"/>
  <c r="AP12" i="25"/>
  <c r="AP12" i="27" s="1"/>
  <c r="W12" i="25"/>
  <c r="W12" i="27" s="1"/>
  <c r="AE12" i="25"/>
  <c r="AE12" i="27" s="1"/>
  <c r="AP13" i="26"/>
  <c r="AN13" i="26"/>
  <c r="W13" i="26"/>
  <c r="AE13" i="26"/>
  <c r="G39" i="25"/>
  <c r="O35" i="26"/>
  <c r="Q6" i="26"/>
  <c r="G38" i="26"/>
  <c r="O43" i="26"/>
  <c r="D81" i="3"/>
  <c r="AK7" i="14"/>
  <c r="AK10" i="14"/>
  <c r="AK5" i="14"/>
  <c r="AK11" i="14"/>
  <c r="AP7" i="14"/>
  <c r="AN7" i="14"/>
  <c r="W7" i="14"/>
  <c r="AE7" i="14"/>
  <c r="AN6" i="14"/>
  <c r="AP6" i="14"/>
  <c r="W6" i="14"/>
  <c r="AE6" i="14"/>
  <c r="AN10" i="14"/>
  <c r="W10" i="14"/>
  <c r="AP10" i="14"/>
  <c r="AE10" i="14"/>
  <c r="AM58" i="14"/>
  <c r="AK6" i="14"/>
  <c r="AN11" i="14"/>
  <c r="AP11" i="14"/>
  <c r="W11" i="14"/>
  <c r="AE11" i="14"/>
  <c r="AP5" i="14"/>
  <c r="AN5" i="14"/>
  <c r="W5" i="14"/>
  <c r="AE5" i="14"/>
  <c r="AN8" i="14"/>
  <c r="W8" i="14"/>
  <c r="AP8" i="14"/>
  <c r="AE8" i="14"/>
  <c r="AK9" i="14"/>
  <c r="W12" i="14"/>
  <c r="AN12" i="14"/>
  <c r="AP12" i="14"/>
  <c r="AE12" i="14"/>
  <c r="AN9" i="14"/>
  <c r="W9" i="14"/>
  <c r="AP9" i="14"/>
  <c r="AE9" i="14"/>
  <c r="AK15" i="14"/>
  <c r="AK8" i="14"/>
  <c r="J80" i="3"/>
  <c r="N80" i="3"/>
  <c r="O80" i="3" s="1"/>
  <c r="N79" i="3"/>
  <c r="O79" i="3" s="1"/>
  <c r="J79" i="3"/>
  <c r="H78" i="3"/>
  <c r="G81" i="3"/>
  <c r="V63" i="27" l="1"/>
  <c r="L63" i="27"/>
  <c r="Q33" i="27"/>
  <c r="Y69" i="27"/>
  <c r="Y73" i="27" s="1"/>
  <c r="G66" i="27"/>
  <c r="O71" i="27"/>
  <c r="AK44" i="27"/>
  <c r="AL44" i="27"/>
  <c r="AM44" i="27" s="1"/>
  <c r="J63" i="27"/>
  <c r="X81" i="27" s="1"/>
  <c r="Y63" i="27"/>
  <c r="M63" i="27"/>
  <c r="AF12" i="26"/>
  <c r="AO12" i="26"/>
  <c r="AM57" i="26" s="1"/>
  <c r="AF12" i="25"/>
  <c r="AF12" i="27" s="1"/>
  <c r="AO12" i="25"/>
  <c r="AO13" i="26"/>
  <c r="AM58" i="26" s="1"/>
  <c r="AF13" i="26"/>
  <c r="AO13" i="25"/>
  <c r="AF13" i="25"/>
  <c r="AF13" i="27" s="1"/>
  <c r="G39" i="26"/>
  <c r="AL9" i="14"/>
  <c r="AO5" i="14"/>
  <c r="AF5" i="14"/>
  <c r="AF7" i="14"/>
  <c r="AO7" i="14"/>
  <c r="AL5" i="14"/>
  <c r="AO8" i="14"/>
  <c r="AF8" i="14"/>
  <c r="AF6" i="14"/>
  <c r="AO6" i="14"/>
  <c r="AL10" i="14"/>
  <c r="AF12" i="14"/>
  <c r="AO12" i="14"/>
  <c r="AF9" i="14"/>
  <c r="AO9" i="14"/>
  <c r="AF11" i="14"/>
  <c r="AO11" i="14"/>
  <c r="AL11" i="14"/>
  <c r="AL8" i="14"/>
  <c r="AL6" i="14"/>
  <c r="AF10" i="14"/>
  <c r="AO10" i="14"/>
  <c r="AL7" i="14"/>
  <c r="N78" i="3"/>
  <c r="J78" i="3"/>
  <c r="J81" i="3" s="1"/>
  <c r="K78" i="3" s="1"/>
  <c r="H81" i="3"/>
  <c r="H84" i="3" s="1"/>
  <c r="X72" i="27" l="1"/>
  <c r="AM58" i="25"/>
  <c r="AO13" i="27"/>
  <c r="AM45" i="27"/>
  <c r="AM57" i="25"/>
  <c r="AO12" i="27"/>
  <c r="G67" i="27"/>
  <c r="I67" i="27" s="1"/>
  <c r="I66" i="27"/>
  <c r="X63" i="27"/>
  <c r="AM54" i="14"/>
  <c r="AM51" i="14"/>
  <c r="AM52" i="14"/>
  <c r="AM57" i="14"/>
  <c r="K79" i="3"/>
  <c r="L79" i="3" s="1"/>
  <c r="M79" i="3" s="1"/>
  <c r="AM55" i="14"/>
  <c r="AM56" i="14"/>
  <c r="AM53" i="14"/>
  <c r="K80" i="3"/>
  <c r="L80" i="3" s="1"/>
  <c r="M80" i="3" s="1"/>
  <c r="L78" i="3"/>
  <c r="O78" i="3"/>
  <c r="O81" i="3" s="1"/>
  <c r="N81" i="3"/>
  <c r="K81" i="3" l="1"/>
  <c r="M78" i="3"/>
  <c r="M81" i="3" s="1"/>
  <c r="M84" i="3" s="1"/>
  <c r="L81" i="3"/>
  <c r="L84" i="3" s="1"/>
  <c r="J15" i="26" l="1"/>
  <c r="J15" i="25"/>
  <c r="J15" i="27" s="1"/>
  <c r="J14" i="26"/>
  <c r="J14" i="25"/>
  <c r="J14" i="27" s="1"/>
  <c r="J15" i="14"/>
  <c r="I19" i="4"/>
  <c r="J19" i="4" s="1"/>
  <c r="J14" i="14"/>
  <c r="I32" i="4"/>
  <c r="J32" i="4" s="1"/>
  <c r="L32" i="4" s="1"/>
  <c r="M32" i="4" s="1"/>
  <c r="V12" i="14" l="1"/>
  <c r="V12" i="26"/>
  <c r="V12" i="25"/>
  <c r="V12" i="27" s="1"/>
  <c r="AC14" i="26"/>
  <c r="AB14" i="26"/>
  <c r="P14" i="26"/>
  <c r="Y56" i="26"/>
  <c r="H38" i="26"/>
  <c r="Y40" i="26"/>
  <c r="U39" i="26"/>
  <c r="AL14" i="26"/>
  <c r="J35" i="26"/>
  <c r="V13" i="14"/>
  <c r="V13" i="26"/>
  <c r="V13" i="25"/>
  <c r="V13" i="27" s="1"/>
  <c r="AB14" i="25"/>
  <c r="AB14" i="27" s="1"/>
  <c r="AC14" i="25"/>
  <c r="AC14" i="27" s="1"/>
  <c r="P14" i="25"/>
  <c r="P14" i="27" s="1"/>
  <c r="Y56" i="25"/>
  <c r="H38" i="25"/>
  <c r="U39" i="25"/>
  <c r="Y40" i="25"/>
  <c r="J35" i="25"/>
  <c r="AL14" i="25"/>
  <c r="AL14" i="27" s="1"/>
  <c r="AB15" i="25"/>
  <c r="AB15" i="27" s="1"/>
  <c r="AC15" i="25"/>
  <c r="AC15" i="27" s="1"/>
  <c r="P15" i="25"/>
  <c r="AL15" i="25"/>
  <c r="AL15" i="27" s="1"/>
  <c r="AC15" i="26"/>
  <c r="AB15" i="26"/>
  <c r="P15" i="26"/>
  <c r="Q15" i="26" s="1"/>
  <c r="AL15" i="26"/>
  <c r="L19" i="4"/>
  <c r="M19" i="4" s="1"/>
  <c r="J35" i="4"/>
  <c r="D22" i="2"/>
  <c r="D10" i="16"/>
  <c r="D23" i="2"/>
  <c r="D35" i="2"/>
  <c r="D11" i="16"/>
  <c r="AB14" i="14"/>
  <c r="AC14" i="14"/>
  <c r="Y56" i="14"/>
  <c r="P14" i="14"/>
  <c r="AL14" i="14"/>
  <c r="U39" i="14"/>
  <c r="Y40" i="14"/>
  <c r="J35" i="14"/>
  <c r="H38" i="14"/>
  <c r="AB15" i="14"/>
  <c r="AC15" i="14"/>
  <c r="P15" i="14"/>
  <c r="AL15" i="14"/>
  <c r="Q15" i="25" l="1"/>
  <c r="Q15" i="27" s="1"/>
  <c r="P15" i="27"/>
  <c r="Q14" i="26"/>
  <c r="Y41" i="26"/>
  <c r="Y45" i="26" s="1"/>
  <c r="X15" i="26"/>
  <c r="X15" i="25"/>
  <c r="X15" i="27" s="1"/>
  <c r="I38" i="25"/>
  <c r="I39" i="25"/>
  <c r="X14" i="26"/>
  <c r="X14" i="25"/>
  <c r="X14" i="27" s="1"/>
  <c r="X53" i="26"/>
  <c r="Q14" i="25"/>
  <c r="Q14" i="27" s="1"/>
  <c r="Y41" i="25"/>
  <c r="Y45" i="25" s="1"/>
  <c r="I38" i="26"/>
  <c r="I39" i="26"/>
  <c r="Q15" i="14"/>
  <c r="F41" i="3"/>
  <c r="G41" i="3" s="1"/>
  <c r="I38" i="14"/>
  <c r="I39" i="14"/>
  <c r="J49" i="4"/>
  <c r="Q14" i="14"/>
  <c r="Y41" i="14"/>
  <c r="Y45" i="14" s="1"/>
  <c r="D25" i="16"/>
  <c r="D36" i="2"/>
  <c r="E36" i="2" s="1"/>
  <c r="E35" i="2"/>
  <c r="D24" i="16"/>
  <c r="L10" i="16"/>
  <c r="D15" i="16"/>
  <c r="D16" i="16" s="1"/>
  <c r="X15" i="14"/>
  <c r="X14" i="14"/>
  <c r="G14" i="2"/>
  <c r="Q32" i="25" s="1"/>
  <c r="Q32" i="27" s="1"/>
  <c r="AH5" i="14"/>
  <c r="AH6" i="14" s="1"/>
  <c r="AH7" i="14" s="1"/>
  <c r="AI5" i="14"/>
  <c r="AI6" i="14"/>
  <c r="AI7" i="14" s="1"/>
  <c r="Q65" i="27" l="1"/>
  <c r="R65" i="27" s="1"/>
  <c r="V14" i="14"/>
  <c r="V14" i="26"/>
  <c r="V14" i="25"/>
  <c r="V14" i="27" s="1"/>
  <c r="AD15" i="26"/>
  <c r="AJ12" i="26"/>
  <c r="AK12" i="26" s="1"/>
  <c r="AD14" i="25"/>
  <c r="AD14" i="27" s="1"/>
  <c r="AJ13" i="25"/>
  <c r="X35" i="25"/>
  <c r="X44" i="25"/>
  <c r="Q37" i="25"/>
  <c r="X53" i="25"/>
  <c r="P32" i="25"/>
  <c r="P32" i="27" s="1"/>
  <c r="AD14" i="26"/>
  <c r="AJ13" i="26"/>
  <c r="AK13" i="26" s="1"/>
  <c r="AL13" i="26" s="1"/>
  <c r="X35" i="26"/>
  <c r="Q37" i="26"/>
  <c r="X44" i="26"/>
  <c r="V15" i="14"/>
  <c r="V15" i="26"/>
  <c r="V15" i="25"/>
  <c r="V15" i="27" s="1"/>
  <c r="AJ12" i="25"/>
  <c r="AD15" i="25"/>
  <c r="AD15" i="27" s="1"/>
  <c r="V35" i="14"/>
  <c r="AD14" i="14"/>
  <c r="AJ13" i="14"/>
  <c r="X35" i="14"/>
  <c r="X53" i="14"/>
  <c r="Q37" i="14"/>
  <c r="R37" i="14" s="1"/>
  <c r="X44" i="14"/>
  <c r="Q32" i="14"/>
  <c r="K11" i="16"/>
  <c r="G7" i="2"/>
  <c r="M33" i="4"/>
  <c r="AJ12" i="14"/>
  <c r="AD15" i="14"/>
  <c r="L24" i="16"/>
  <c r="D29" i="16"/>
  <c r="D30" i="16" s="1"/>
  <c r="L49" i="4"/>
  <c r="M49" i="4" s="1"/>
  <c r="AI8" i="14"/>
  <c r="AH8" i="14"/>
  <c r="R37" i="26" l="1"/>
  <c r="Q32" i="26"/>
  <c r="Q60" i="27"/>
  <c r="P60" i="27" s="1"/>
  <c r="Q38" i="14"/>
  <c r="R38" i="14" s="1"/>
  <c r="AK12" i="25"/>
  <c r="AK12" i="27" s="1"/>
  <c r="AJ12" i="27"/>
  <c r="AK13" i="25"/>
  <c r="AJ13" i="27"/>
  <c r="AN14" i="25"/>
  <c r="AN14" i="27" s="1"/>
  <c r="W14" i="25"/>
  <c r="W14" i="27" s="1"/>
  <c r="AP14" i="25"/>
  <c r="AP14" i="27" s="1"/>
  <c r="AA44" i="25"/>
  <c r="AE14" i="25"/>
  <c r="AE14" i="27" s="1"/>
  <c r="AL12" i="26"/>
  <c r="AL16" i="26" s="1"/>
  <c r="AM16" i="26" s="1"/>
  <c r="AM17" i="26" s="1"/>
  <c r="AK16" i="26"/>
  <c r="AL12" i="25"/>
  <c r="V35" i="25"/>
  <c r="X40" i="25"/>
  <c r="X41" i="25"/>
  <c r="R37" i="25"/>
  <c r="V35" i="26"/>
  <c r="P32" i="26"/>
  <c r="AN15" i="25"/>
  <c r="AN15" i="27" s="1"/>
  <c r="AP15" i="25"/>
  <c r="AP15" i="27" s="1"/>
  <c r="W15" i="25"/>
  <c r="W15" i="27" s="1"/>
  <c r="AE15" i="25"/>
  <c r="AE15" i="27" s="1"/>
  <c r="AN15" i="26"/>
  <c r="AP15" i="26"/>
  <c r="W15" i="26"/>
  <c r="AE15" i="26"/>
  <c r="AN14" i="26"/>
  <c r="AP14" i="26"/>
  <c r="W14" i="26"/>
  <c r="AA44" i="26"/>
  <c r="AE14" i="26"/>
  <c r="AK12" i="14"/>
  <c r="AP14" i="14"/>
  <c r="W14" i="14"/>
  <c r="AN14" i="14"/>
  <c r="AA44" i="14"/>
  <c r="AE14" i="14"/>
  <c r="K15" i="16"/>
  <c r="L15" i="16" s="1"/>
  <c r="K25" i="16"/>
  <c r="L11" i="16"/>
  <c r="W15" i="14"/>
  <c r="AN15" i="14"/>
  <c r="AP15" i="14"/>
  <c r="AE15" i="14"/>
  <c r="J50" i="4"/>
  <c r="O33" i="4"/>
  <c r="L33" i="4"/>
  <c r="L35" i="4" s="1"/>
  <c r="M35" i="4"/>
  <c r="M36" i="4" s="1"/>
  <c r="AK13" i="14"/>
  <c r="P32" i="14"/>
  <c r="Q35" i="14"/>
  <c r="AH9" i="14"/>
  <c r="AH10" i="14" s="1"/>
  <c r="AH11" i="14" s="1"/>
  <c r="AI9" i="14"/>
  <c r="AI10" i="14" s="1"/>
  <c r="AI11" i="14" s="1"/>
  <c r="W1" i="26" l="1"/>
  <c r="AL12" i="27"/>
  <c r="AL13" i="25"/>
  <c r="AL13" i="27" s="1"/>
  <c r="AK13" i="27"/>
  <c r="X68" i="27"/>
  <c r="X69" i="27"/>
  <c r="AK16" i="25"/>
  <c r="AK16" i="27" s="1"/>
  <c r="AO15" i="25"/>
  <c r="AF15" i="25"/>
  <c r="AF15" i="27" s="1"/>
  <c r="X40" i="26"/>
  <c r="X41" i="26"/>
  <c r="AF14" i="26"/>
  <c r="AO14" i="26"/>
  <c r="AM59" i="26" s="1"/>
  <c r="W1" i="25"/>
  <c r="AF15" i="26"/>
  <c r="AO15" i="26"/>
  <c r="AM60" i="26" s="1"/>
  <c r="AF14" i="25"/>
  <c r="AF14" i="27" s="1"/>
  <c r="AO14" i="25"/>
  <c r="Q36" i="14"/>
  <c r="U35" i="14"/>
  <c r="X40" i="14"/>
  <c r="X41" i="14"/>
  <c r="F42" i="3"/>
  <c r="P35" i="14"/>
  <c r="T35" i="14" s="1"/>
  <c r="AL12" i="14"/>
  <c r="AK16" i="14"/>
  <c r="AL13" i="14"/>
  <c r="L25" i="16"/>
  <c r="K29" i="16"/>
  <c r="L29" i="16" s="1"/>
  <c r="U25" i="16" s="1"/>
  <c r="O28" i="4"/>
  <c r="O39" i="4" s="1"/>
  <c r="AO15" i="14"/>
  <c r="AF15" i="14"/>
  <c r="AO14" i="14"/>
  <c r="AF14" i="14"/>
  <c r="L50" i="4"/>
  <c r="M50" i="4" s="1"/>
  <c r="J52" i="4"/>
  <c r="L52" i="4" s="1"/>
  <c r="M52" i="4" s="1"/>
  <c r="W1" i="14"/>
  <c r="Q47" i="14"/>
  <c r="AI12" i="14"/>
  <c r="AI13" i="14" s="1"/>
  <c r="AI14" i="14" s="1"/>
  <c r="AI15" i="14" s="1"/>
  <c r="AI16" i="14" s="1"/>
  <c r="AI17" i="14" s="1"/>
  <c r="AI18" i="14" s="1"/>
  <c r="AI19" i="14" s="1"/>
  <c r="AI20" i="14" s="1"/>
  <c r="AI21" i="14" s="1"/>
  <c r="AI22" i="14" s="1"/>
  <c r="AI23" i="14" s="1"/>
  <c r="AI24" i="14" s="1"/>
  <c r="AI25" i="14" s="1"/>
  <c r="AI26" i="14" s="1"/>
  <c r="AI27" i="14" s="1"/>
  <c r="AI28" i="14" s="1"/>
  <c r="AI29" i="14" s="1"/>
  <c r="AI30" i="14" s="1"/>
  <c r="AI31" i="14" s="1"/>
  <c r="AH12" i="14"/>
  <c r="AH13" i="14" s="1"/>
  <c r="AH14" i="14" s="1"/>
  <c r="AH15" i="14" s="1"/>
  <c r="AH16" i="14" s="1"/>
  <c r="AH17" i="14" s="1"/>
  <c r="AH18" i="14" s="1"/>
  <c r="AH19" i="14" s="1"/>
  <c r="AH20" i="14" s="1"/>
  <c r="AH21" i="14" s="1"/>
  <c r="AH22" i="14" s="1"/>
  <c r="AH23" i="14" s="1"/>
  <c r="AH24" i="14" s="1"/>
  <c r="AH25" i="14" s="1"/>
  <c r="AH26" i="14" s="1"/>
  <c r="AH27" i="14" s="1"/>
  <c r="AH28" i="14" s="1"/>
  <c r="AH29" i="14" s="1"/>
  <c r="AH30" i="14" s="1"/>
  <c r="AH31" i="14" s="1"/>
  <c r="AM60" i="25" l="1"/>
  <c r="AO15" i="27"/>
  <c r="AM59" i="25"/>
  <c r="AO14" i="27"/>
  <c r="AL16" i="25"/>
  <c r="M15" i="16"/>
  <c r="AL16" i="14"/>
  <c r="F46" i="3"/>
  <c r="F50" i="3" s="1"/>
  <c r="G42" i="3"/>
  <c r="P47" i="14"/>
  <c r="AM60" i="14"/>
  <c r="AM50" i="14"/>
  <c r="AM59" i="14"/>
  <c r="V22" i="16"/>
  <c r="O28" i="16"/>
  <c r="P28" i="16"/>
  <c r="Q24" i="16"/>
  <c r="O27" i="16"/>
  <c r="T28" i="16"/>
  <c r="R27" i="16"/>
  <c r="R25" i="16"/>
  <c r="P24" i="16"/>
  <c r="Q28" i="16"/>
  <c r="U27" i="16"/>
  <c r="R22" i="16"/>
  <c r="U23" i="16"/>
  <c r="T22" i="16"/>
  <c r="Q22" i="16"/>
  <c r="Q27" i="16"/>
  <c r="S23" i="16"/>
  <c r="O26" i="16"/>
  <c r="S25" i="16"/>
  <c r="S22" i="16"/>
  <c r="T27" i="16"/>
  <c r="N28" i="16"/>
  <c r="Q25" i="16"/>
  <c r="R26" i="16"/>
  <c r="S27" i="16"/>
  <c r="M29" i="16"/>
  <c r="V28" i="16"/>
  <c r="T25" i="16"/>
  <c r="R24" i="16"/>
  <c r="N26" i="16"/>
  <c r="V27" i="16"/>
  <c r="P26" i="16"/>
  <c r="Q23" i="16"/>
  <c r="N27" i="16"/>
  <c r="S26" i="16"/>
  <c r="V26" i="16"/>
  <c r="U28" i="16"/>
  <c r="S28" i="16"/>
  <c r="Q26" i="16"/>
  <c r="U26" i="16"/>
  <c r="U24" i="16"/>
  <c r="U22" i="16"/>
  <c r="T23" i="16"/>
  <c r="R23" i="16"/>
  <c r="P27" i="16"/>
  <c r="S24" i="16"/>
  <c r="T26" i="16"/>
  <c r="T24" i="16"/>
  <c r="R28" i="16"/>
  <c r="O23" i="16"/>
  <c r="P23" i="16"/>
  <c r="P25" i="16"/>
  <c r="O25" i="16"/>
  <c r="O24" i="16"/>
  <c r="N22" i="16"/>
  <c r="N23" i="16"/>
  <c r="P22" i="16"/>
  <c r="O22" i="16"/>
  <c r="V23" i="16"/>
  <c r="N25" i="16"/>
  <c r="N24" i="16"/>
  <c r="V24" i="16"/>
  <c r="V25" i="16"/>
  <c r="AM16" i="25" l="1"/>
  <c r="AL16" i="27"/>
  <c r="AM16" i="14"/>
  <c r="AM17" i="25" l="1"/>
  <c r="AM17" i="27" s="1"/>
  <c r="AM16" i="27"/>
  <c r="AM17" i="14"/>
  <c r="M182" i="24"/>
  <c r="P244" i="24" l="1"/>
  <c r="K181" i="24"/>
  <c r="N27" i="25" l="1"/>
  <c r="N28" i="25"/>
  <c r="N29" i="25"/>
  <c r="N30" i="25"/>
  <c r="N31" i="25"/>
  <c r="E181" i="24"/>
  <c r="E185" i="24" s="1"/>
  <c r="E243" i="24" s="1"/>
  <c r="E261" i="24" s="1"/>
  <c r="K239" i="24"/>
  <c r="D181" i="24"/>
  <c r="D239" i="24" s="1"/>
  <c r="D257" i="24" s="1"/>
  <c r="C181" i="24"/>
  <c r="C189" i="24" s="1"/>
  <c r="G181" i="24"/>
  <c r="F181" i="24"/>
  <c r="E189" i="24" l="1"/>
  <c r="E193" i="24" s="1"/>
  <c r="P31" i="25"/>
  <c r="N31" i="27"/>
  <c r="Z31" i="25"/>
  <c r="N30" i="27"/>
  <c r="Z30" i="25"/>
  <c r="P30" i="25"/>
  <c r="N29" i="27"/>
  <c r="P29" i="25"/>
  <c r="Z29" i="25"/>
  <c r="H181" i="24"/>
  <c r="L181" i="24" s="1"/>
  <c r="N28" i="27"/>
  <c r="Z28" i="25"/>
  <c r="P28" i="25"/>
  <c r="E239" i="24"/>
  <c r="E257" i="24" s="1"/>
  <c r="D185" i="24"/>
  <c r="D243" i="24" s="1"/>
  <c r="D261" i="24" s="1"/>
  <c r="D189" i="24"/>
  <c r="D193" i="24" s="1"/>
  <c r="N27" i="27"/>
  <c r="Z27" i="25"/>
  <c r="P27" i="25"/>
  <c r="N35" i="25"/>
  <c r="C185" i="24"/>
  <c r="C243" i="24" s="1"/>
  <c r="C244" i="24" s="1"/>
  <c r="C239" i="24"/>
  <c r="C257" i="24" s="1"/>
  <c r="F185" i="24"/>
  <c r="F243" i="24" s="1"/>
  <c r="F261" i="24" s="1"/>
  <c r="F189" i="24"/>
  <c r="F193" i="24" s="1"/>
  <c r="F239" i="24"/>
  <c r="F257" i="24" s="1"/>
  <c r="G189" i="24"/>
  <c r="G193" i="24" s="1"/>
  <c r="G239" i="24"/>
  <c r="G257" i="24" s="1"/>
  <c r="G185" i="24"/>
  <c r="G243" i="24" s="1"/>
  <c r="G261" i="24" s="1"/>
  <c r="C193" i="24"/>
  <c r="H185" i="24" l="1"/>
  <c r="H239" i="24"/>
  <c r="C261" i="24"/>
  <c r="H261" i="24" s="1"/>
  <c r="Q29" i="25"/>
  <c r="Q29" i="27" s="1"/>
  <c r="P29" i="27"/>
  <c r="Q30" i="25"/>
  <c r="Q30" i="27" s="1"/>
  <c r="P30" i="27"/>
  <c r="Z30" i="27"/>
  <c r="W30" i="25"/>
  <c r="W30" i="27" s="1"/>
  <c r="Q28" i="25"/>
  <c r="Q28" i="27" s="1"/>
  <c r="P28" i="27"/>
  <c r="H257" i="24"/>
  <c r="Q27" i="25"/>
  <c r="P27" i="27"/>
  <c r="Z41" i="25"/>
  <c r="Z45" i="25" s="1"/>
  <c r="P47" i="25"/>
  <c r="P35" i="25"/>
  <c r="T35" i="25" s="1"/>
  <c r="W31" i="25"/>
  <c r="W31" i="27" s="1"/>
  <c r="Z31" i="27"/>
  <c r="Z28" i="27"/>
  <c r="W28" i="25"/>
  <c r="W28" i="27" s="1"/>
  <c r="W27" i="25"/>
  <c r="W27" i="27" s="1"/>
  <c r="Z27" i="27"/>
  <c r="AH41" i="25"/>
  <c r="AH42" i="25" s="1"/>
  <c r="Z40" i="25"/>
  <c r="Z35" i="25"/>
  <c r="Z36" i="25" s="1"/>
  <c r="N56" i="27"/>
  <c r="N57" i="27"/>
  <c r="N58" i="27"/>
  <c r="N55" i="27"/>
  <c r="N59" i="27"/>
  <c r="N30" i="26"/>
  <c r="N29" i="26"/>
  <c r="N31" i="26"/>
  <c r="N28" i="26"/>
  <c r="N27" i="26"/>
  <c r="Z29" i="27"/>
  <c r="W29" i="25"/>
  <c r="W29" i="27" s="1"/>
  <c r="Q31" i="25"/>
  <c r="Q31" i="27" s="1"/>
  <c r="P31" i="27"/>
  <c r="H189" i="24"/>
  <c r="H193" i="24" s="1"/>
  <c r="I185" i="24"/>
  <c r="H243" i="24"/>
  <c r="Z28" i="26" l="1"/>
  <c r="W28" i="26" s="1"/>
  <c r="P28" i="26"/>
  <c r="Q28" i="26" s="1"/>
  <c r="Z31" i="26"/>
  <c r="W31" i="26" s="1"/>
  <c r="P31" i="26"/>
  <c r="Q31" i="26" s="1"/>
  <c r="P29" i="26"/>
  <c r="Q29" i="26" s="1"/>
  <c r="Z29" i="26"/>
  <c r="W29" i="26" s="1"/>
  <c r="P59" i="27"/>
  <c r="Q59" i="27" s="1"/>
  <c r="Z59" i="27"/>
  <c r="W59" i="27" s="1"/>
  <c r="Z55" i="27"/>
  <c r="P55" i="27"/>
  <c r="N63" i="27"/>
  <c r="Z58" i="27"/>
  <c r="W58" i="27" s="1"/>
  <c r="P58" i="27"/>
  <c r="Q58" i="27" s="1"/>
  <c r="Q27" i="27"/>
  <c r="Q38" i="25"/>
  <c r="Q35" i="25"/>
  <c r="Q47" i="25"/>
  <c r="Z56" i="27"/>
  <c r="W56" i="27" s="1"/>
  <c r="P56" i="27"/>
  <c r="Q56" i="27" s="1"/>
  <c r="Z30" i="26"/>
  <c r="W30" i="26" s="1"/>
  <c r="P30" i="26"/>
  <c r="Q30" i="26" s="1"/>
  <c r="Z27" i="26"/>
  <c r="P27" i="26"/>
  <c r="N35" i="26"/>
  <c r="P57" i="27"/>
  <c r="Q57" i="27" s="1"/>
  <c r="Z57" i="27"/>
  <c r="W27" i="26" l="1"/>
  <c r="AH41" i="26"/>
  <c r="AH42" i="26" s="1"/>
  <c r="Z35" i="26"/>
  <c r="Z36" i="26" s="1"/>
  <c r="Z40" i="26"/>
  <c r="AH69" i="27"/>
  <c r="AH70" i="27" s="1"/>
  <c r="W57" i="27"/>
  <c r="Q55" i="27"/>
  <c r="Q63" i="27" s="1"/>
  <c r="Z69" i="27"/>
  <c r="Z73" i="27" s="1"/>
  <c r="P75" i="27"/>
  <c r="W55" i="27"/>
  <c r="Z63" i="27"/>
  <c r="Z64" i="27" s="1"/>
  <c r="Z68" i="27"/>
  <c r="Q27" i="26"/>
  <c r="Z41" i="26"/>
  <c r="Z45" i="26" s="1"/>
  <c r="P35" i="26"/>
  <c r="T35" i="26" s="1"/>
  <c r="P47" i="26"/>
  <c r="U35" i="25"/>
  <c r="P63" i="27"/>
  <c r="T63" i="27" s="1"/>
  <c r="Q64" i="27" l="1"/>
  <c r="U63" i="27"/>
  <c r="Q38" i="26"/>
  <c r="Q47" i="26"/>
  <c r="Q35" i="26"/>
  <c r="Q66" i="27"/>
  <c r="R66" i="27" s="1"/>
  <c r="Q75" i="27"/>
  <c r="R38" i="26" l="1"/>
  <c r="R38" i="25"/>
  <c r="Q36" i="26"/>
  <c r="U35" i="26"/>
  <c r="Q36" i="25"/>
</calcChain>
</file>

<file path=xl/sharedStrings.xml><?xml version="1.0" encoding="utf-8"?>
<sst xmlns="http://schemas.openxmlformats.org/spreadsheetml/2006/main" count="7290" uniqueCount="1238">
  <si>
    <t>Datensammlung EnHH</t>
  </si>
  <si>
    <t>55-25-20</t>
  </si>
  <si>
    <t>TJ</t>
  </si>
  <si>
    <t>%</t>
  </si>
  <si>
    <t>Mineralöle</t>
  </si>
  <si>
    <t>zusammen</t>
  </si>
  <si>
    <t>Steinkohle</t>
  </si>
  <si>
    <t>Briketts</t>
  </si>
  <si>
    <t>Gase</t>
  </si>
  <si>
    <t>Biomasse</t>
  </si>
  <si>
    <t>Destatis: UGR 2010</t>
  </si>
  <si>
    <t>Benzin</t>
  </si>
  <si>
    <t>Gas</t>
  </si>
  <si>
    <t>Diesel</t>
  </si>
  <si>
    <t>Heizöl</t>
  </si>
  <si>
    <t>Kohle</t>
  </si>
  <si>
    <t>Aufteilung</t>
  </si>
  <si>
    <t>Aufteilung Neubau/Sanierung:</t>
  </si>
  <si>
    <t>Sanierungsrate:</t>
  </si>
  <si>
    <t>Neubaurate</t>
  </si>
  <si>
    <t xml:space="preserve">Quelle: </t>
  </si>
  <si>
    <t>http://www.bbsr.bund.de/BBSR/DE/Veroeffentlichungen/BMVBS/Online/2013/DL_ON032013.pdf?__blob=publicationFile&amp;v=5</t>
  </si>
  <si>
    <t>Berechnung in:</t>
  </si>
  <si>
    <t>50/50</t>
  </si>
  <si>
    <r>
      <t xml:space="preserve">Emissionsrelevanter Energieverbrauch im Inland nach Energieträgern </t>
    </r>
    <r>
      <rPr>
        <b/>
        <sz val="11"/>
        <color rgb="FFFF0000"/>
        <rFont val="Calibri"/>
        <family val="2"/>
        <scheme val="minor"/>
      </rPr>
      <t>2007</t>
    </r>
  </si>
  <si>
    <r>
      <t xml:space="preserve">Anteil Benzin, Diesel und Heizöl am Mineralölverbrauch der privaten Haushalte in Deutschland, </t>
    </r>
    <r>
      <rPr>
        <b/>
        <sz val="11"/>
        <color rgb="FFFF0000"/>
        <rFont val="Calibri"/>
        <family val="2"/>
        <scheme val="minor"/>
      </rPr>
      <t xml:space="preserve">2007, </t>
    </r>
    <r>
      <rPr>
        <b/>
        <sz val="11"/>
        <rFont val="Calibri"/>
        <family val="2"/>
        <scheme val="minor"/>
      </rPr>
      <t>(Emissionsrelevanter Energieverbrauch im Inland nach Energieträgern 2007)</t>
    </r>
  </si>
  <si>
    <t>Private Haushalte zusammen</t>
  </si>
  <si>
    <t>Lfd. Nr.</t>
  </si>
  <si>
    <t>CPA 1)</t>
  </si>
  <si>
    <t>Produktionsbereiche</t>
  </si>
  <si>
    <t>Insgesamt</t>
  </si>
  <si>
    <t>Steinkohlen und Steinkohlen-  produkte</t>
  </si>
  <si>
    <t>Braunkohlen und Braun-kohlen-produkte</t>
  </si>
  <si>
    <t>Erneuerbare Energien und sonstige nicht erneuerbare Energieträger</t>
  </si>
  <si>
    <t xml:space="preserve">Strom  </t>
  </si>
  <si>
    <t>Fern-       wärme</t>
  </si>
  <si>
    <t>Erdöl</t>
  </si>
  <si>
    <t>Ottokraft-stoffe</t>
  </si>
  <si>
    <t>Dieselkraft-stoffe</t>
  </si>
  <si>
    <t>Flugtur- binen-kraftstoff</t>
  </si>
  <si>
    <t>Heizöl     leicht</t>
  </si>
  <si>
    <t>Heizöl    schwer</t>
  </si>
  <si>
    <t>sonst. Mineralöl-produkte</t>
  </si>
  <si>
    <r>
      <t xml:space="preserve">Wasser-KW/   Wind, Photo- voltaik u.a. Anlagen </t>
    </r>
    <r>
      <rPr>
        <vertAlign val="superscript"/>
        <sz val="9"/>
        <rFont val="MetaNormalLF-Roman"/>
        <family val="2"/>
      </rPr>
      <t>2)</t>
    </r>
  </si>
  <si>
    <t>Erneuerbare       Energien</t>
  </si>
  <si>
    <t xml:space="preserve"> Nicht erneuer-bare Abfälle, Abwärme u.a.</t>
  </si>
  <si>
    <t>Kernenergie</t>
  </si>
  <si>
    <t>Wärme vs. Mobilität</t>
  </si>
  <si>
    <t>Strom vs. Wärme vs. Mobilität</t>
  </si>
  <si>
    <t>http://www.geothermie-zentrum.de/fileadmin/media/geothermiezentrum/Projekte/WP-Studie/Abschlussbericht_WP-Marktstudie_Mar2010.pdf</t>
  </si>
  <si>
    <t>PJ</t>
  </si>
  <si>
    <t xml:space="preserve">Wärmepumpen-Strom 2008 in Deutschland (TWh): </t>
  </si>
  <si>
    <t>VERKEHR</t>
  </si>
  <si>
    <t>WOHNEN</t>
  </si>
  <si>
    <t>-</t>
  </si>
  <si>
    <t>GESAMT</t>
  </si>
  <si>
    <t>Eigenes BoUp-PKW-Modul</t>
  </si>
  <si>
    <t>AGEB</t>
  </si>
  <si>
    <r>
      <t>UGR 2010</t>
    </r>
    <r>
      <rPr>
        <sz val="11"/>
        <color theme="1"/>
        <rFont val="Calibri"/>
        <family val="2"/>
        <scheme val="minor"/>
      </rPr>
      <t xml:space="preserve"> (</t>
    </r>
    <r>
      <rPr>
        <b/>
        <sz val="11"/>
        <color theme="1"/>
        <rFont val="Calibri"/>
        <family val="2"/>
        <scheme val="minor"/>
      </rPr>
      <t xml:space="preserve">NICHT </t>
    </r>
    <r>
      <rPr>
        <sz val="11"/>
        <color theme="1"/>
        <rFont val="Calibri"/>
        <family val="2"/>
        <scheme val="minor"/>
      </rPr>
      <t>temp.bereinigt)</t>
    </r>
  </si>
  <si>
    <r>
      <t>UGR 2010</t>
    </r>
    <r>
      <rPr>
        <sz val="11"/>
        <color theme="1"/>
        <rFont val="Calibri"/>
        <family val="2"/>
        <scheme val="minor"/>
      </rPr>
      <t xml:space="preserve"> (</t>
    </r>
    <r>
      <rPr>
        <sz val="11"/>
        <color theme="1"/>
        <rFont val="Calibri"/>
        <family val="2"/>
        <scheme val="minor"/>
      </rPr>
      <t>temp.bereinigt)</t>
    </r>
  </si>
  <si>
    <t>Korrekturfaktor (Temp.ber.):</t>
  </si>
  <si>
    <t>Endenergieverbrauch private Haushalte 2007 in PJ</t>
  </si>
  <si>
    <t>S. 33</t>
  </si>
  <si>
    <t>Gasverbrauch private Haushalte 2007 in PJ</t>
  </si>
  <si>
    <t>GESAMT - WOHNEN</t>
  </si>
  <si>
    <t>PKW (GAS - small)</t>
  </si>
  <si>
    <t>PKW (GAS - middle)</t>
  </si>
  <si>
    <t>Tabelle 3.3.6.1: Energieverbrauch der privaten Haushalte für Wohnen nach Energieträgern (temperaturbereinigt) *)</t>
  </si>
  <si>
    <t>Nicht-temperaturbereinigt (Korrekturfaktor s.o.) --&gt; Ist das korrekt?</t>
  </si>
  <si>
    <t>Kann man diese Differenz bilden?</t>
  </si>
  <si>
    <t>Da das eigene BoUp-PKW-Modul die gleiche Energiemenge ausgibt, wie destatis implizit für VERKEHR, können hierfür direkt die BoUp-Daten verwendet werden</t>
  </si>
  <si>
    <t>PKW (GAS - all)</t>
  </si>
  <si>
    <t>Fernwärme</t>
  </si>
  <si>
    <t>Wärmepumpe</t>
  </si>
  <si>
    <t>nur nicht-temperaturbereinigt</t>
  </si>
  <si>
    <t>Strom- und Fernwärme-Verbrauch private Haushalte 2007 in PJ</t>
  </si>
  <si>
    <t>Quelle: UGR 2010 / PKW-BoUp</t>
  </si>
  <si>
    <t>PJ (temperaturbereinigt)</t>
  </si>
  <si>
    <r>
      <t>PJ (</t>
    </r>
    <r>
      <rPr>
        <b/>
        <sz val="11"/>
        <color theme="1"/>
        <rFont val="Calibri"/>
        <family val="2"/>
        <scheme val="minor"/>
      </rPr>
      <t>NICHT</t>
    </r>
    <r>
      <rPr>
        <sz val="11"/>
        <color theme="1"/>
        <rFont val="Calibri"/>
        <family val="2"/>
        <scheme val="minor"/>
      </rPr>
      <t xml:space="preserve"> temperaturbereinigt)</t>
    </r>
  </si>
  <si>
    <t>nur nicht-temperaturbereinigt; PHEV = 20% Strom</t>
  </si>
  <si>
    <t>Sonstiger Stromverbrauch</t>
  </si>
  <si>
    <t>Elektro-PKW</t>
  </si>
  <si>
    <t>Warmwasser-Heizung</t>
  </si>
  <si>
    <t>Raumwärme-Heizung</t>
  </si>
  <si>
    <t>http://www.ag-energiebilanzen.de/index.php?article_id=7&amp;clang=0</t>
  </si>
  <si>
    <t xml:space="preserve"> </t>
  </si>
  <si>
    <t>UGR 2010 vs. AGEB 2007</t>
  </si>
  <si>
    <t>Quelle:</t>
  </si>
  <si>
    <t>EnergiepreisentwicklungPDF_5619001.pdf</t>
  </si>
  <si>
    <t>Preis €/MWh</t>
  </si>
  <si>
    <t>Energiesteuer €/MWh</t>
  </si>
  <si>
    <t>Umsatzsteuer</t>
  </si>
  <si>
    <t>Produktionspreis</t>
  </si>
  <si>
    <t>Erdgas</t>
  </si>
  <si>
    <t>Endpreis HH</t>
  </si>
  <si>
    <t>Stromsteuer</t>
  </si>
  <si>
    <t>KWK-Umlage</t>
  </si>
  <si>
    <t>EEG-Umlage</t>
  </si>
  <si>
    <t>Netzentgelte</t>
  </si>
  <si>
    <t>Konzessionsabgabe</t>
  </si>
  <si>
    <t>Umsatzsteuer (16% von Endpreis)</t>
  </si>
  <si>
    <t>Anteil Uml. u. Steuern</t>
  </si>
  <si>
    <t>Strom (€/MWh)</t>
  </si>
  <si>
    <t>http://de.wikipedia.org/wiki/Strompreis</t>
  </si>
  <si>
    <t>Internettext-KWK-Prognose-2007.pdf</t>
  </si>
  <si>
    <t>ISE_Kurzstudie_EEG_Umlage_2014_07_14.pdf</t>
  </si>
  <si>
    <t>S24_Strom_pdf-1.pdf</t>
  </si>
  <si>
    <t>http://www.verivox.de/themen/konzessionsabgabe/</t>
  </si>
  <si>
    <t>http://de.wikipedia.org/wiki/Konzessionsabgabe</t>
  </si>
  <si>
    <t>16% vom Endpreis</t>
  </si>
  <si>
    <t>Energienachfrage (TJ)</t>
  </si>
  <si>
    <t>Korrekturfaktor</t>
  </si>
  <si>
    <t>Deutschland, 2007, Quelle: UGR 2010</t>
  </si>
  <si>
    <t>Energienachfrage (MWh)</t>
  </si>
  <si>
    <t>Energiepreis (€/MWh)</t>
  </si>
  <si>
    <t>http://www.co2-emissionen-vergleichen.de/verkehr/PKW/CO2-Emissionen-PKW.html</t>
  </si>
  <si>
    <t>CO2-Vergleich verschiedener PKW-Kraftstoffe</t>
  </si>
  <si>
    <t>Energiedichte des PKW-Kraftstoffes</t>
  </si>
  <si>
    <t>CO2-Emissionen des PKW-Kraftstoffes</t>
  </si>
  <si>
    <t>CO2 pro Energieinhalt</t>
  </si>
  <si>
    <t>Energiedichte des PKW-Kraftstoffes (kWh pro Liter bzw. pro kg bei Gas)</t>
  </si>
  <si>
    <t>CO2-Emissionen des PKW-Kraftstoffes (g pro Liter bzw. pro kg bei Gas)</t>
  </si>
  <si>
    <t>CO2 pro Energieinhalt (g pro kWh)</t>
  </si>
  <si>
    <t>8.9 kwh pro Liter</t>
  </si>
  <si>
    <t>2330 g pro Liter</t>
  </si>
  <si>
    <t>261.8 g pro kwh</t>
  </si>
  <si>
    <t>9.8 kwh pro Liter</t>
  </si>
  <si>
    <t>2640 g pro Liter</t>
  </si>
  <si>
    <t>269.4 g pro kwh</t>
  </si>
  <si>
    <t>Autogas</t>
  </si>
  <si>
    <t>12.8 kwh pro kg</t>
  </si>
  <si>
    <t>1640 g pro kg</t>
  </si>
  <si>
    <t>128.1 g pro kwh</t>
  </si>
  <si>
    <t>11.2 kwh pro kg</t>
  </si>
  <si>
    <t>2790 g pro kg</t>
  </si>
  <si>
    <t>249.1 g pro kwh</t>
  </si>
  <si>
    <t>Durchschnitt Autogas und Erdgas</t>
  </si>
  <si>
    <t>Heizwert Autogas (kWh/l)</t>
  </si>
  <si>
    <t>http://de.wikipedia.org/wiki/Autogas</t>
  </si>
  <si>
    <t>TJ/GWh</t>
  </si>
  <si>
    <t>http://www.iea.org/statistics/resources/unitconverter/</t>
  </si>
  <si>
    <t>http://de.wikipedia.org/wiki/Heiz%C3%B6l</t>
  </si>
  <si>
    <t>Heizwert Heizöl (kWh/l):</t>
  </si>
  <si>
    <t>MWh/TJ:</t>
  </si>
  <si>
    <t>Summe</t>
  </si>
  <si>
    <t>Wert (netto, Mrd. €)</t>
  </si>
  <si>
    <t>Heizwert Pellets (kWh/kg):</t>
  </si>
  <si>
    <t>http://www.depv.de/de/home/marktdaten/pellets_preisentwicklung/</t>
  </si>
  <si>
    <t>Pellets</t>
  </si>
  <si>
    <t>Mehrwertsteuer</t>
  </si>
  <si>
    <t>nicht in Spalte C enthalten</t>
  </si>
  <si>
    <t>Pellets (€/kWh)</t>
  </si>
  <si>
    <t>http://www.depi.de/media/filebase/files/infothek/images/Energiekostenentwicklung-Gas-Oel-Pellets.jpg</t>
  </si>
  <si>
    <t xml:space="preserve">http://www.kohlenstatistik.de/17-0-Deutschland.html </t>
  </si>
  <si>
    <t>kWh / t SKE:</t>
  </si>
  <si>
    <t>http://www.ier.uni-stuttgart.de/linksdaten/umrechner/index.html</t>
  </si>
  <si>
    <t>Kohle  (€/kWh)</t>
  </si>
  <si>
    <r>
      <t xml:space="preserve">Preis </t>
    </r>
    <r>
      <rPr>
        <sz val="8"/>
        <color theme="1"/>
        <rFont val="Calibri"/>
        <family val="2"/>
        <scheme val="minor"/>
      </rPr>
      <t>(inkl. E.St. Ohne MWst.)</t>
    </r>
  </si>
  <si>
    <t>Diesel (€/l)</t>
  </si>
  <si>
    <t>Benzin (€/l)</t>
  </si>
  <si>
    <t>Heizöl (€/l)</t>
  </si>
  <si>
    <t>Destatis - Preise - Daten zur Energiepreisentwicklung</t>
  </si>
  <si>
    <t>Destatis - Preise - Daten zur Energiepreisentwicklung, S. 25</t>
  </si>
  <si>
    <t>Destatis - Preise - Daten zur Energiepreisentwicklung, S. 31</t>
  </si>
  <si>
    <t>Destatis - Preise - Daten zur Energiepreisentwicklung, S. 28</t>
  </si>
  <si>
    <t>Preise</t>
  </si>
  <si>
    <t>Fernwärme (€/kWh, 2008)</t>
  </si>
  <si>
    <t>S. 58, Sektoruntersuchung - Fernwärme</t>
  </si>
  <si>
    <t>Strom</t>
  </si>
  <si>
    <t>Durchschnittspreis</t>
  </si>
  <si>
    <t>BAW</t>
  </si>
  <si>
    <t>DEU</t>
  </si>
  <si>
    <t>oil</t>
  </si>
  <si>
    <t>gas</t>
  </si>
  <si>
    <t>ele</t>
  </si>
  <si>
    <t>COL</t>
  </si>
  <si>
    <t>cru</t>
  </si>
  <si>
    <t>agr</t>
  </si>
  <si>
    <t>BRD</t>
  </si>
  <si>
    <t>Zum Vergleich GTAP8-Datenbank (Parameter c0 - Final demand by commodity)</t>
  </si>
  <si>
    <t>Sonstige EE (Sol., WP)</t>
  </si>
  <si>
    <t>www.heizkostenrechner.eu</t>
  </si>
  <si>
    <t>Ø-Preise (€/MWh)</t>
  </si>
  <si>
    <t>Energiemengen und -preise (Deutschland, 2007)</t>
  </si>
  <si>
    <t>Quellen: UGR, AGEB, GTAP, u.a.</t>
  </si>
  <si>
    <t>Energiesteuer</t>
  </si>
  <si>
    <t>Biomasse (Holzpellets u.a.)</t>
  </si>
  <si>
    <t xml:space="preserve">http://www.tfz.bayern.de/festbrennstoffe/energetischenutzung/035081/index.php </t>
  </si>
  <si>
    <t>http://www.depi.de/de/infothek/grafiken/</t>
  </si>
  <si>
    <t>Scheitholzpreis-/kosten vergleichbar mit Pellets</t>
  </si>
  <si>
    <t>http://www.ier.uni-stuttgart.de/linksdaten/heizkostenvergleich/</t>
  </si>
  <si>
    <t>http://mediathek.fnr.de/catalogsearch/result/?order=news_to_date&amp;dir=desc&amp;q=markt%C3%BCbersicht&amp;x=0&amp;y=0</t>
  </si>
  <si>
    <t>Hackschnitzel</t>
  </si>
  <si>
    <t>Scheitholz</t>
  </si>
  <si>
    <t>Heizwert</t>
  </si>
  <si>
    <t>Preis</t>
  </si>
  <si>
    <t>800 kWh/m³</t>
  </si>
  <si>
    <t>Preis (ct/kWh)</t>
  </si>
  <si>
    <t>€/m³</t>
  </si>
  <si>
    <t>€/t</t>
  </si>
  <si>
    <t>€/RM</t>
  </si>
  <si>
    <t>Einheit</t>
  </si>
  <si>
    <t>Mittelwert 2012 bzw. 2013: 221 €/t bzw. 258 €/t (http://www.depv.de/de/home/marktdaten/pellets_preisentwicklung/)</t>
  </si>
  <si>
    <t>1750 kWh/RM</t>
  </si>
  <si>
    <t xml:space="preserve">Heizwerte: </t>
  </si>
  <si>
    <t>http://www.lwf.bayern.de/service/publikationen/lwf_merkblatt/022952/index.php</t>
  </si>
  <si>
    <t>http://de.wikipedia.org/wiki/Brennholz</t>
  </si>
  <si>
    <t>5 kWh/kg</t>
  </si>
  <si>
    <t xml:space="preserve">Preisvergleich: </t>
  </si>
  <si>
    <t>http://www.tfz.bayern.de/festbrennstoffe/energetischenutzung/035092/index.php</t>
  </si>
  <si>
    <t>Pellets und Scheitholz vergleichbar vom Energiepreis</t>
  </si>
  <si>
    <t xml:space="preserve">http://mediathek.fnr.de/scheitholzvergaser-kombikessel-marktubersicht.html </t>
  </si>
  <si>
    <t>UGR 2010, Teil 2, Tabelle 3.3.6.2: Energieverbrauch der privaten Haushalte für Wohnen 1995 bis 2008 (temperaturbereinigt) *)</t>
  </si>
  <si>
    <t>hoi</t>
  </si>
  <si>
    <t>col</t>
  </si>
  <si>
    <t>ben</t>
  </si>
  <si>
    <t>die</t>
  </si>
  <si>
    <t>bio</t>
  </si>
  <si>
    <t>summe</t>
  </si>
  <si>
    <t>Biomasse + Sonstige EE</t>
  </si>
  <si>
    <t>Energienachfrage (PJ)</t>
  </si>
  <si>
    <t>Wohnen</t>
  </si>
  <si>
    <t>Verkehr</t>
  </si>
  <si>
    <t>Neubau (EnEV)</t>
  </si>
  <si>
    <t>Neubau (Nullenergie)</t>
  </si>
  <si>
    <t>Klein</t>
  </si>
  <si>
    <t>Mittel</t>
  </si>
  <si>
    <t>Groß</t>
  </si>
  <si>
    <t>Bereich</t>
  </si>
  <si>
    <t>Nr.</t>
  </si>
  <si>
    <t>Energieart</t>
  </si>
  <si>
    <t>Typ / Klasse</t>
  </si>
  <si>
    <t xml:space="preserve">Biomasse </t>
  </si>
  <si>
    <t>PHEV</t>
  </si>
  <si>
    <t>Energieart Zählen</t>
  </si>
  <si>
    <t>Klasse zählen</t>
  </si>
  <si>
    <t>kWh/m²</t>
  </si>
  <si>
    <t>kWh/km</t>
  </si>
  <si>
    <t>TWh</t>
  </si>
  <si>
    <t>= Anzahl * km (pro Klasse)</t>
  </si>
  <si>
    <t>Altbau (bis 2005)</t>
  </si>
  <si>
    <t>Altbau (saniert)</t>
  </si>
  <si>
    <t>Mio. m²</t>
  </si>
  <si>
    <t>Anteil Nullenergie an Neubau</t>
  </si>
  <si>
    <t>car_data.xlsx</t>
  </si>
  <si>
    <t>PJ/TWh</t>
  </si>
  <si>
    <t>Tsd. km (pro Klasse)</t>
  </si>
  <si>
    <t>Mrd. km (gesamt)</t>
  </si>
  <si>
    <t>Zeilenbeschriftungen</t>
  </si>
  <si>
    <t>Gesamtergebnis</t>
  </si>
  <si>
    <t>Summe von TWh</t>
  </si>
  <si>
    <t>Summe von PJ</t>
  </si>
  <si>
    <t>Summe von kWh/m²</t>
  </si>
  <si>
    <t>Summe von kWh/km</t>
  </si>
  <si>
    <t xml:space="preserve">Mittel </t>
  </si>
  <si>
    <t>Anzahl Fahrzeuge</t>
  </si>
  <si>
    <t>zSonstiges*</t>
  </si>
  <si>
    <t>zSumme</t>
  </si>
  <si>
    <t>(*) Sonstige Prozesswärme (kochen), mechanische Energie, Beleuchtung (gemäß UGR 2010, Teil 2, Tabelle 3.3.6.1 --&gt; Strom macht in diesem Bereich ca. 93 % aus)</t>
  </si>
  <si>
    <t>Meine Daten</t>
  </si>
  <si>
    <t>Destatis</t>
  </si>
  <si>
    <t>Sonst. Erneuerbare</t>
  </si>
  <si>
    <t>Altbau</t>
  </si>
  <si>
    <t>Mrd. €</t>
  </si>
  <si>
    <t>Wohnbauten priv HH (netto)</t>
  </si>
  <si>
    <t>€/m²</t>
  </si>
  <si>
    <t>Wohnbauten priv HH (brutto)</t>
  </si>
  <si>
    <t>http://www.dena.de/fileadmin/user_upload/Presse/Meldungen/2012/12-03-26_Praesentation_Neue_dena-Studie_zu_Kosten_und_Potenzialen_der_energetischen_Gebaeudesanierung.pdf</t>
  </si>
  <si>
    <t>Passivhaus-Aufschlag</t>
  </si>
  <si>
    <t>Baunachfrage (GTAP)</t>
  </si>
  <si>
    <t>bui</t>
  </si>
  <si>
    <t>tc:</t>
  </si>
  <si>
    <t>http://www.bdb-bfh.de/bdb/downloads/ARGE_Kiel_-_Wohnungsbau_in_Deutschland_2011.pdf</t>
  </si>
  <si>
    <t>ARGE Kiel (2011)</t>
  </si>
  <si>
    <t>Einfamilienhaus</t>
  </si>
  <si>
    <t>Mehrfamilienhaus</t>
  </si>
  <si>
    <t>Variante Vollmodernisierung barrierefrei</t>
  </si>
  <si>
    <t>Modernisierung €/m²</t>
  </si>
  <si>
    <t>Neubau €/m²</t>
  </si>
  <si>
    <t>MFH</t>
  </si>
  <si>
    <t>Wohnfläche (Mrd. m²)</t>
  </si>
  <si>
    <t>Quelle</t>
  </si>
  <si>
    <t>Passivhaus</t>
  </si>
  <si>
    <t>Kosten €/m²</t>
  </si>
  <si>
    <t>Kostenaufschlag im Vergleich zum EnEV-Standard</t>
  </si>
  <si>
    <t>Sanierter Altbau</t>
  </si>
  <si>
    <t>Neubau (Passivhaus)</t>
  </si>
  <si>
    <r>
      <rPr>
        <b/>
        <sz val="11"/>
        <color theme="1"/>
        <rFont val="Calibri"/>
        <family val="2"/>
        <scheme val="minor"/>
      </rPr>
      <t>Fazit:</t>
    </r>
    <r>
      <rPr>
        <sz val="11"/>
        <color theme="1"/>
        <rFont val="Calibri"/>
        <family val="2"/>
        <scheme val="minor"/>
      </rPr>
      <t xml:space="preserve"> Kosten für Neubau und Altbausanierung</t>
    </r>
  </si>
  <si>
    <r>
      <t>Mittelwert</t>
    </r>
    <r>
      <rPr>
        <sz val="11"/>
        <color theme="1"/>
        <rFont val="Calibri"/>
        <family val="2"/>
        <scheme val="minor"/>
      </rPr>
      <t xml:space="preserve"> (arith.)</t>
    </r>
  </si>
  <si>
    <r>
      <t>Durchschnitt</t>
    </r>
    <r>
      <rPr>
        <sz val="11"/>
        <color theme="1"/>
        <rFont val="Calibri"/>
        <family val="2"/>
        <scheme val="minor"/>
      </rPr>
      <t xml:space="preserve"> (nach Wfl. gew.)</t>
    </r>
  </si>
  <si>
    <t>Oberer Wert</t>
  </si>
  <si>
    <t>Mrd. € (inkl. Steuern)</t>
  </si>
  <si>
    <t>EnEV 2009 €/m²</t>
  </si>
  <si>
    <t>Passivhaus €/m²</t>
  </si>
  <si>
    <t>EFH (nicht unterkellert)</t>
  </si>
  <si>
    <t>EFH (unterkellert)</t>
  </si>
  <si>
    <t>Mittelwert (nicht unterkellert)</t>
  </si>
  <si>
    <t>Mittelwert (unterkellert)</t>
  </si>
  <si>
    <t>Bautätigkeit 2007 (boUp)</t>
  </si>
  <si>
    <t>https://www.kfw.de/Download-Center/Konzernthemen/Research/PDF-Dokumente-alle-Evaluationen/Monitoring-EBS-2011.pdf, S. 14, Tabelle 5</t>
  </si>
  <si>
    <t>Durchschnittliche Wohnfläche (m²)</t>
  </si>
  <si>
    <t>Wohneinheiten</t>
  </si>
  <si>
    <t>m²</t>
  </si>
  <si>
    <t>Gesamt</t>
  </si>
  <si>
    <t>Neubau-Wert (netto)</t>
  </si>
  <si>
    <t>Altbau-Wert (brutto)</t>
  </si>
  <si>
    <t>siehe auch: http://www.welt.de/finanzen/immobilien/article132112005/Wohnraum-in-den-Innenstaedten-wird-immer-teurer.html</t>
  </si>
  <si>
    <t>Baufertigstellungen</t>
  </si>
  <si>
    <t>1000 m²</t>
  </si>
  <si>
    <t>Quelle: Baugenehmigungen Gebaeudeart PDF_5311102.pdf</t>
  </si>
  <si>
    <t>Baukosten</t>
  </si>
  <si>
    <t>Bauherren priv. HH</t>
  </si>
  <si>
    <t>1000 EUR</t>
  </si>
  <si>
    <t>Baumaßnahmen an bestehenden Gebäuden</t>
  </si>
  <si>
    <t>Quelle: Baufertigstellungen Bauherren PDF_5311201.pdf, 3.1, S. 33 f</t>
  </si>
  <si>
    <t>Wohnfläche</t>
  </si>
  <si>
    <t>(reine) Wohngebäude insgesamt</t>
  </si>
  <si>
    <t>Wohnungen insgesamt (auch Nichtwohngebäude…)</t>
  </si>
  <si>
    <t>Fertiggestellte Wohnfläche</t>
  </si>
  <si>
    <t>Arge_Kiel:</t>
  </si>
  <si>
    <t>ser</t>
  </si>
  <si>
    <t>Strom + FW</t>
  </si>
  <si>
    <t>Seite:  1</t>
  </si>
  <si>
    <t>MZ-Zusatzerhebung 2006</t>
  </si>
  <si>
    <t>3 Bewohnte Wohneinheiten nach überwiegender Beheizungsart und verwendeter Energieart *)</t>
  </si>
  <si>
    <t>1 000</t>
  </si>
  <si>
    <t>Davon bewohnte Wohneinheiten nach überwiegend verwendeter Energieart</t>
  </si>
  <si>
    <t/>
  </si>
  <si>
    <t>Holz oder</t>
  </si>
  <si>
    <t>Elektrizität</t>
  </si>
  <si>
    <t>Briketts,</t>
  </si>
  <si>
    <t>Koks,</t>
  </si>
  <si>
    <t>sonstige</t>
  </si>
  <si>
    <t>ohne</t>
  </si>
  <si>
    <t>(Strom)</t>
  </si>
  <si>
    <t>Braunkohle</t>
  </si>
  <si>
    <t>erneuerbare</t>
  </si>
  <si>
    <t>Angabe</t>
  </si>
  <si>
    <t>Energien</t>
  </si>
  <si>
    <t>Deutschland</t>
  </si>
  <si>
    <t>/</t>
  </si>
  <si>
    <t>Beheizungsart</t>
  </si>
  <si>
    <t>Block-/</t>
  </si>
  <si>
    <t>Einzel- oder</t>
  </si>
  <si>
    <t>Fernheizung</t>
  </si>
  <si>
    <t>Zentral-</t>
  </si>
  <si>
    <t>Etagenheizung</t>
  </si>
  <si>
    <t>Mehrraumöfen</t>
  </si>
  <si>
    <t>heizung</t>
  </si>
  <si>
    <t>WohnsituationHaushalte2055001069005.xls</t>
  </si>
  <si>
    <t>Anteile:</t>
  </si>
  <si>
    <t>vor 2007</t>
  </si>
  <si>
    <t>ab 2007</t>
  </si>
  <si>
    <t>1 Wohneinheiten in Gebäuden mit Wohnraum und bewohnten Unterkünften, Belegung und Fläche</t>
  </si>
  <si>
    <t>Darunter bewohnte Wohneinheiten in Wohngebäuden 2)</t>
  </si>
  <si>
    <t>Davon in ...</t>
  </si>
  <si>
    <t>und sonstigen Gebäuden mit Wohnraum</t>
  </si>
  <si>
    <t>sonstigen</t>
  </si>
  <si>
    <t>belegt mit</t>
  </si>
  <si>
    <t>Fläche</t>
  </si>
  <si>
    <t>Personen</t>
  </si>
  <si>
    <t>insgesamt</t>
  </si>
  <si>
    <t>dar.</t>
  </si>
  <si>
    <t>Wohn-</t>
  </si>
  <si>
    <t>Gebäuden</t>
  </si>
  <si>
    <t>bewohnten</t>
  </si>
  <si>
    <t>je</t>
  </si>
  <si>
    <t>unbewohnt</t>
  </si>
  <si>
    <t>gebäuden</t>
  </si>
  <si>
    <t xml:space="preserve"> heimen</t>
  </si>
  <si>
    <t>mit</t>
  </si>
  <si>
    <t>Unter-</t>
  </si>
  <si>
    <t>Haus-</t>
  </si>
  <si>
    <t>ins-</t>
  </si>
  <si>
    <t>je Wohn-</t>
  </si>
  <si>
    <t>1)</t>
  </si>
  <si>
    <t>Wohnraum</t>
  </si>
  <si>
    <t>künften</t>
  </si>
  <si>
    <t>halten</t>
  </si>
  <si>
    <t>gesamt</t>
  </si>
  <si>
    <t>einheit</t>
  </si>
  <si>
    <t>Person</t>
  </si>
  <si>
    <t>10 000 m2</t>
  </si>
  <si>
    <t>m2</t>
  </si>
  <si>
    <t>Anzahl</t>
  </si>
  <si>
    <t>Wohnfläche (Mio. m²)</t>
  </si>
  <si>
    <t>Block-/Zentralheizung</t>
  </si>
  <si>
    <t>Einzel- oder Mehrraumöfen</t>
  </si>
  <si>
    <t>ohne Angabe</t>
  </si>
  <si>
    <t>Braunkohle/Briketts</t>
  </si>
  <si>
    <t>Steinkohle/Koks</t>
  </si>
  <si>
    <t>Holz oder sonstige EE</t>
  </si>
  <si>
    <t>EnEV 2009</t>
  </si>
  <si>
    <t>WS-01</t>
  </si>
  <si>
    <t>WS-03</t>
  </si>
  <si>
    <t>3.2 Errichtung neuer Gebäude</t>
  </si>
  <si>
    <t>https://www.destatis.de/GPStatistik/receive/DEHeft_heft_00005242</t>
  </si>
  <si>
    <t>3 Fertiggestellte Bauvorhaben im Hochbau 2007</t>
  </si>
  <si>
    <r>
      <t>3.2.1 Fertigstellungen im Wohn- und Nichtwohnbau nach Gebäudearten und Bauherren *</t>
    </r>
    <r>
      <rPr>
        <vertAlign val="superscript"/>
        <sz val="11"/>
        <rFont val="MetaNormalLF-Roman"/>
        <family val="2"/>
      </rPr>
      <t>)</t>
    </r>
    <r>
      <rPr>
        <sz val="11"/>
        <rFont val="MetaNormalLF-Roman"/>
        <family val="2"/>
      </rPr>
      <t xml:space="preserve"> </t>
    </r>
  </si>
  <si>
    <t>Gebäudeart
--------------
Bauherr</t>
  </si>
  <si>
    <t>Gebäude</t>
  </si>
  <si>
    <t>Raum-
inhalt</t>
  </si>
  <si>
    <t>Nutzfläche</t>
  </si>
  <si>
    <t>Wohnungen</t>
  </si>
  <si>
    <t>Sonstige
Wohneinheiten</t>
  </si>
  <si>
    <t>Wohn-
räume</t>
  </si>
  <si>
    <t>Veran-
schlagte
Kosten des
Bauwerkes</t>
  </si>
  <si>
    <t>ins-
gesamt</t>
  </si>
  <si>
    <t>Wohn-
fläche</t>
  </si>
  <si>
    <r>
      <t>1 000 m</t>
    </r>
    <r>
      <rPr>
        <vertAlign val="superscript"/>
        <sz val="11"/>
        <rFont val="MetaNormalLF-Roman"/>
        <family val="2"/>
      </rPr>
      <t>3</t>
    </r>
    <r>
      <rPr>
        <sz val="11"/>
        <rFont val="MetaNormalLF-Roman"/>
        <family val="2"/>
      </rPr>
      <t xml:space="preserve"> </t>
    </r>
  </si>
  <si>
    <r>
      <t>1 000 m</t>
    </r>
    <r>
      <rPr>
        <vertAlign val="superscript"/>
        <sz val="11"/>
        <rFont val="MetaNormalLF-Roman"/>
        <family val="2"/>
      </rPr>
      <t>2</t>
    </r>
    <r>
      <rPr>
        <sz val="11"/>
        <rFont val="MetaNormalLF-Roman"/>
        <family val="2"/>
      </rPr>
      <t xml:space="preserve"> </t>
    </r>
  </si>
  <si>
    <t>1 000 EUR</t>
  </si>
  <si>
    <t>Wohn- und Nichtwohngebäude</t>
  </si>
  <si>
    <t>Wohngebäude</t>
  </si>
  <si>
    <t xml:space="preserve">Wohngebäude mit </t>
  </si>
  <si>
    <t>1 Wohnung</t>
  </si>
  <si>
    <t>2 Wohnungen</t>
  </si>
  <si>
    <t>3 oder mehr Wohnungen</t>
  </si>
  <si>
    <t>Wohnheime</t>
  </si>
  <si>
    <t>Wohngebäude zusammen</t>
  </si>
  <si>
    <t>BaugenehmigungenHeizenergieXLS_5311001.xlsx</t>
  </si>
  <si>
    <t>7.1 Anzahl der fertiggestellten Wohngebäude nach  Art der vorwiegend verwendeten Heizenergie</t>
  </si>
  <si>
    <t>Jahr</t>
  </si>
  <si>
    <t>Vorwiegend verwendete Heizenergie</t>
  </si>
  <si>
    <t>Koks/       Kohle</t>
  </si>
  <si>
    <t>Öl</t>
  </si>
  <si>
    <t>Wärme-pumpe</t>
  </si>
  <si>
    <t>Solarenergie</t>
  </si>
  <si>
    <t>Sonstige</t>
  </si>
  <si>
    <t>Differenz:</t>
  </si>
  <si>
    <t>Durchschnittliche Wohnungsgröße (m²):</t>
  </si>
  <si>
    <t>Durchschnittliche Gebäudegröße (m²):</t>
  </si>
  <si>
    <t>Heizstrukur (1000 m²)</t>
  </si>
  <si>
    <t>Heizstrukur (%)</t>
  </si>
  <si>
    <t>Neubauten</t>
  </si>
  <si>
    <t>Energieverbrauch</t>
  </si>
  <si>
    <t>bis 2006</t>
  </si>
  <si>
    <t>Holz und EE</t>
  </si>
  <si>
    <t>SUMME</t>
  </si>
  <si>
    <t>Anteil Heizenergie (%)</t>
  </si>
  <si>
    <t>Anteil Baujahr (%)</t>
  </si>
  <si>
    <t xml:space="preserve"> Wohngebäude                   </t>
  </si>
  <si>
    <t xml:space="preserve">  insgesamt                    </t>
  </si>
  <si>
    <t xml:space="preserve">   von ... bis ... errichtet   </t>
  </si>
  <si>
    <t xml:space="preserve">             bis 1918          </t>
  </si>
  <si>
    <t xml:space="preserve">        1919  -  1948          </t>
  </si>
  <si>
    <t xml:space="preserve">        1949  -  1978          </t>
  </si>
  <si>
    <t xml:space="preserve">        1979  -  1990          </t>
  </si>
  <si>
    <t xml:space="preserve">        1991  -  1995          </t>
  </si>
  <si>
    <t xml:space="preserve">        1996  -  2000          </t>
  </si>
  <si>
    <t xml:space="preserve">        2001  -  2004          </t>
  </si>
  <si>
    <t xml:space="preserve">        2005 und später        </t>
  </si>
  <si>
    <t xml:space="preserve">                    Zusammen   </t>
  </si>
  <si>
    <t>8 Bewohnte Wohneinheiten nach Gebäudegröße, Baujahr und Fläche *)</t>
  </si>
  <si>
    <t>Davon mit einer Fläche von ... bis unter ... m2</t>
  </si>
  <si>
    <t>Gebäudegröße</t>
  </si>
  <si>
    <t>40</t>
  </si>
  <si>
    <t>60</t>
  </si>
  <si>
    <t>80</t>
  </si>
  <si>
    <t>100</t>
  </si>
  <si>
    <t>120</t>
  </si>
  <si>
    <t>-------</t>
  </si>
  <si>
    <t>unter</t>
  </si>
  <si>
    <t>und</t>
  </si>
  <si>
    <t>Baujahr</t>
  </si>
  <si>
    <t>mehr</t>
  </si>
  <si>
    <t xml:space="preserve">Deutschland                                                            </t>
  </si>
  <si>
    <t>WS-08</t>
  </si>
  <si>
    <t>kumuliert</t>
  </si>
  <si>
    <t>Anteil</t>
  </si>
  <si>
    <t>Ø</t>
  </si>
  <si>
    <t>Seite:  3</t>
  </si>
  <si>
    <t>Darunter</t>
  </si>
  <si>
    <t xml:space="preserve">  Koks,</t>
  </si>
  <si>
    <t>oder</t>
  </si>
  <si>
    <t>Fern-</t>
  </si>
  <si>
    <t>Braun-</t>
  </si>
  <si>
    <t>Stein-</t>
  </si>
  <si>
    <t>wärme</t>
  </si>
  <si>
    <t xml:space="preserve">  kohle</t>
  </si>
  <si>
    <t>16 Bewohnte Wohneinheiten nach Art der Nutzung, Gebäudegröße, Baujahr, Sammelheizung und Energieart *)</t>
  </si>
  <si>
    <t>Davon mit überwiegend verwendeter Energieart</t>
  </si>
  <si>
    <t>Sammel-</t>
  </si>
  <si>
    <t>Elek-</t>
  </si>
  <si>
    <t>trizität</t>
  </si>
  <si>
    <t>erneuer-</t>
  </si>
  <si>
    <t>bare</t>
  </si>
  <si>
    <t xml:space="preserve"> Wohngebäude                    </t>
  </si>
  <si>
    <t xml:space="preserve">  zusammen                      </t>
  </si>
  <si>
    <t xml:space="preserve">   von ... bis ... errichtet    </t>
  </si>
  <si>
    <t xml:space="preserve">              bis 1918          </t>
  </si>
  <si>
    <t xml:space="preserve">         1919  -  1948          </t>
  </si>
  <si>
    <t xml:space="preserve">         1949  -  1978          </t>
  </si>
  <si>
    <t xml:space="preserve">         1979  -  1990          </t>
  </si>
  <si>
    <t xml:space="preserve">         1991  -  1995          </t>
  </si>
  <si>
    <t xml:space="preserve">         1996  -  2000          </t>
  </si>
  <si>
    <t xml:space="preserve">         2001  -  2004          </t>
  </si>
  <si>
    <t xml:space="preserve">         2005 und später        </t>
  </si>
  <si>
    <t xml:space="preserve">                     Insgesamt  </t>
  </si>
  <si>
    <t>17 Bewohnte Wohneinheiten nach Art der Nutzung, Gebäudegröße, Baujahr, Einzel- oder Mehrraumöfen und Energieart *)</t>
  </si>
  <si>
    <t>Einzel-</t>
  </si>
  <si>
    <t>Mehrraum-</t>
  </si>
  <si>
    <t>kohle</t>
  </si>
  <si>
    <t>öfen</t>
  </si>
  <si>
    <t xml:space="preserve"> Deutschland                                                            </t>
  </si>
  <si>
    <t xml:space="preserve"> Wohngebäude                       </t>
  </si>
  <si>
    <t xml:space="preserve">  zusammen                         </t>
  </si>
  <si>
    <t xml:space="preserve">   von ... bis ... errichtet       </t>
  </si>
  <si>
    <t xml:space="preserve">              bis 1918             </t>
  </si>
  <si>
    <t xml:space="preserve">         1919  -  1948             </t>
  </si>
  <si>
    <t xml:space="preserve">         1949  -  1978             </t>
  </si>
  <si>
    <t xml:space="preserve">         1979  -  1990             </t>
  </si>
  <si>
    <t xml:space="preserve">         1991  -  1995             </t>
  </si>
  <si>
    <t xml:space="preserve">         1996  -  2000             </t>
  </si>
  <si>
    <t xml:space="preserve">         2001  -  2004             </t>
  </si>
  <si>
    <t xml:space="preserve">         2005 und später           </t>
  </si>
  <si>
    <t xml:space="preserve">                     Insgesamt     </t>
  </si>
  <si>
    <t>WS-16 + WS-17</t>
  </si>
  <si>
    <t>Mikrozensus Originaldaten (Gebäudebestand nach Baujahr, Gebäudegröße und Energieart, bis 2006)</t>
  </si>
  <si>
    <t>Berechnete Felder</t>
  </si>
  <si>
    <t>Legende</t>
  </si>
  <si>
    <t>Sanierungsrate</t>
  </si>
  <si>
    <t>http://www.dena.de/fileadmin/user_upload/Veranstaltungen/Vortraege_GF/sk/120911_SK_Pressegespraech_des_Gesamtverbands_Daemmstoffindustrie_GDI_Berlin_Jahrhundertaufgabe_Energiewende_-_Wo_stehen_wir_-_Einsatz_von_Waermedaemmung_im_Sanierungs-_und_Neubaubereich.pdf</t>
  </si>
  <si>
    <t>(0,9-1,3%)</t>
  </si>
  <si>
    <t>s.o.</t>
  </si>
  <si>
    <t>Passivhausanteil</t>
  </si>
  <si>
    <t>kfW-Förderstatistik</t>
  </si>
  <si>
    <t>Gleichmäßige Aufteilung</t>
  </si>
  <si>
    <t>Öl und Kohle auf Strom und Holz verteilt</t>
  </si>
  <si>
    <t>GWh</t>
  </si>
  <si>
    <t>Energie für Raumwärme und Warmwasser 2007 (temperaturbereinigt)</t>
  </si>
  <si>
    <t>Gebäudewert</t>
  </si>
  <si>
    <t>Durchschnittliche m²-Kosten:</t>
  </si>
  <si>
    <t>ARGE_KIEL</t>
  </si>
  <si>
    <t>Sanierungskosten (€/m²)</t>
  </si>
  <si>
    <t>Anlagevermögen</t>
  </si>
  <si>
    <t>Kohle nur im Altbau</t>
  </si>
  <si>
    <t>https://www.destatis.de/DE/Publikationen/Thematisch/VolkswirtschaftlicheGesamtrechnungen/Vermoegensrechnung/AnlagevermoegenSektoren5816101147004.pdf?__blob=publicationFile</t>
  </si>
  <si>
    <t>Quelle: UGR 2010 Teil 2 (siehe Verlinkung)</t>
  </si>
  <si>
    <t>Energiebedarf (kWh/m²a)</t>
  </si>
  <si>
    <r>
      <rPr>
        <sz val="10"/>
        <rFont val="Arial"/>
        <family val="2"/>
      </rPr>
      <t>Created by Online2PDF.com</t>
    </r>
  </si>
  <si>
    <r>
      <rPr>
        <sz val="12"/>
        <color rgb="FFFFFFFF"/>
        <rFont val="Arial"/>
        <family val="2"/>
      </rPr>
      <t>Erläuterungen zum IVD-Wohn-Preisspiegel</t>
    </r>
  </si>
  <si>
    <r>
      <rPr>
        <b/>
        <sz val="9"/>
        <color rgb="FFAE1B44"/>
        <rFont val="Arial"/>
        <family val="2"/>
      </rPr>
      <t xml:space="preserve">7  </t>
    </r>
    <r>
      <rPr>
        <b/>
        <sz val="9"/>
        <color rgb="FFAE1B44"/>
        <rFont val="Calibri"/>
        <family val="2"/>
      </rPr>
      <t xml:space="preserve"> </t>
    </r>
    <r>
      <rPr>
        <sz val="9"/>
        <color rgb="FF231F20"/>
        <rFont val="Calibri"/>
        <family val="2"/>
      </rPr>
      <t>Renditeobjekte  /  Zinshäuser:  Die  Preise  von  Renditeobjek-</t>
    </r>
  </si>
  <si>
    <r>
      <rPr>
        <sz val="9"/>
        <color rgb="FF231F20"/>
        <rFont val="Calibri"/>
        <family val="2"/>
      </rPr>
      <t>ten   werden   durch   einen   Multiplikator    ausgedrückt,    da die Verkaufspreise  als  Vielfaches  der  mit  dem  Objekt erzielten  Netto-Jahreskaltmiete  angegeben  werden.  Die Höhe hängt sowohl  von  der  derzeitigen  Jahresnetto-Kalt- miete   und   vor   allem   von   Erwartungen   der   Nachfrager</t>
    </r>
  </si>
  <si>
    <r>
      <rPr>
        <sz val="9"/>
        <color rgb="FF231F20"/>
        <rFont val="Calibri"/>
        <family val="2"/>
      </rPr>
      <t>hinsichtlich   Lage-   und   Mietentwicklung,   den   Entwicklungs-</t>
    </r>
  </si>
  <si>
    <r>
      <rPr>
        <sz val="9"/>
        <color rgb="FF231F20"/>
        <rFont val="Calibri"/>
        <family val="2"/>
      </rPr>
      <t>möglichkeiten  der  Immobilien  selbst  und  der  Nutzungsdauer ab.</t>
    </r>
  </si>
  <si>
    <r>
      <rPr>
        <b/>
        <sz val="9"/>
        <color rgb="FFAE1B44"/>
        <rFont val="Arial"/>
        <family val="2"/>
      </rPr>
      <t xml:space="preserve">8  </t>
    </r>
    <r>
      <rPr>
        <b/>
        <sz val="9"/>
        <color rgb="FFAE1B44"/>
        <rFont val="Calibri"/>
        <family val="2"/>
      </rPr>
      <t xml:space="preserve"> </t>
    </r>
    <r>
      <rPr>
        <sz val="9"/>
        <color rgb="FF231F20"/>
        <rFont val="Calibri"/>
        <family val="2"/>
      </rPr>
      <t>Spitzen-   bzw.   Höchstmieten   (bzw.   Höchstmultiplikatoren) geben die Preise in dem Einzelsegment der Toplagen wieder.</t>
    </r>
  </si>
  <si>
    <r>
      <rPr>
        <sz val="14"/>
        <color rgb="FFAE1B44"/>
        <rFont val="Arial"/>
        <family val="2"/>
      </rPr>
      <t>Erläuterungen zu den statistischen Stadtdaten</t>
    </r>
  </si>
  <si>
    <r>
      <rPr>
        <b/>
        <sz val="9"/>
        <color rgb="FFAE1B44"/>
        <rFont val="Arial"/>
        <family val="2"/>
      </rPr>
      <t xml:space="preserve">1  </t>
    </r>
    <r>
      <rPr>
        <b/>
        <sz val="9"/>
        <color rgb="FFAE1B44"/>
        <rFont val="Calibri"/>
        <family val="2"/>
      </rPr>
      <t xml:space="preserve"> </t>
    </r>
    <r>
      <rPr>
        <sz val="9"/>
        <color rgb="FF231F20"/>
        <rFont val="Calibri"/>
        <family val="2"/>
      </rPr>
      <t>Amtlicher Gemeindeschlüssel (Quelle: Statistisches Bundesamt,</t>
    </r>
  </si>
  <si>
    <r>
      <rPr>
        <sz val="9"/>
        <color rgb="FF231F20"/>
        <rFont val="Calibri"/>
        <family val="2"/>
      </rPr>
      <t>Wiesbaden, 2007, Gemeindeverzeichnis 2006)</t>
    </r>
  </si>
  <si>
    <r>
      <rPr>
        <sz val="9"/>
        <color rgb="FF231F20"/>
        <rFont val="Calibri"/>
        <family val="2"/>
      </rPr>
      <t>Der Amtliche Gemeindeschlüssel, früher auch Amtliche Gemeindekennzahl oder Gemeindekennziffer, ist eine Ziffern- folge zur Identifizierung politisch selbständiger Gemeinden oder gemeindefreier Gebiete. Er dient vor allem statistischen Zwecken und wird in Deutschland von den Statistischen Ämtern der einzelnen Bundesländer einheitlich vergeben.</t>
    </r>
  </si>
  <si>
    <r>
      <rPr>
        <b/>
        <sz val="9"/>
        <color rgb="FFAE1B44"/>
        <rFont val="Arial"/>
        <family val="2"/>
      </rPr>
      <t xml:space="preserve">2  </t>
    </r>
    <r>
      <rPr>
        <b/>
        <sz val="9"/>
        <color rgb="FFAE1B44"/>
        <rFont val="Calibri"/>
        <family val="2"/>
      </rPr>
      <t xml:space="preserve"> </t>
    </r>
    <r>
      <rPr>
        <sz val="9"/>
        <color rgb="FF231F20"/>
        <rFont val="Calibri"/>
        <family val="2"/>
      </rPr>
      <t>Bevölkerung - Anzahl Einwohner gesamt (Quelle: Statistisches Bundesamt, Wiesbaden 2007, Gemeindeverzeichnis 2006)</t>
    </r>
  </si>
  <si>
    <r>
      <rPr>
        <b/>
        <sz val="9"/>
        <color rgb="FFAE1B44"/>
        <rFont val="Arial"/>
        <family val="2"/>
      </rPr>
      <t xml:space="preserve">3  </t>
    </r>
    <r>
      <rPr>
        <b/>
        <sz val="9"/>
        <color rgb="FFAE1B44"/>
        <rFont val="Calibri"/>
        <family val="2"/>
      </rPr>
      <t xml:space="preserve"> </t>
    </r>
    <r>
      <rPr>
        <sz val="9"/>
        <color rgb="FF231F20"/>
        <rFont val="Calibri"/>
        <family val="2"/>
      </rPr>
      <t>Einwohner je km</t>
    </r>
    <r>
      <rPr>
        <sz val="6"/>
        <color rgb="FF231F20"/>
        <rFont val="Calibri"/>
        <family val="2"/>
      </rPr>
      <t xml:space="preserve">2 </t>
    </r>
    <r>
      <rPr>
        <sz val="9"/>
        <color rgb="FF231F20"/>
        <rFont val="Calibri"/>
        <family val="2"/>
      </rPr>
      <t>(Quelle: Statistisches Bundesamt, Wiesbaden 2007, Gemeindeverzeichnis 2006)</t>
    </r>
  </si>
  <si>
    <r>
      <rPr>
        <b/>
        <sz val="9"/>
        <color rgb="FFAE1B44"/>
        <rFont val="Arial"/>
        <family val="2"/>
      </rPr>
      <t xml:space="preserve">4  </t>
    </r>
    <r>
      <rPr>
        <b/>
        <sz val="9"/>
        <color rgb="FFAE1B44"/>
        <rFont val="Calibri"/>
        <family val="2"/>
      </rPr>
      <t xml:space="preserve"> </t>
    </r>
    <r>
      <rPr>
        <sz val="9"/>
        <color rgb="FF231F20"/>
        <rFont val="Calibri"/>
        <family val="2"/>
      </rPr>
      <t>Anzahl    Haushalte    (Quelle:    MB-Research,    Michael    Bauer</t>
    </r>
  </si>
  <si>
    <r>
      <rPr>
        <sz val="9"/>
        <color rgb="FF231F20"/>
        <rFont val="Calibri"/>
        <family val="2"/>
      </rPr>
      <t>Research    GmbH,    Nürnberg    2007,    www.mb-research.de, Stand: 2006)</t>
    </r>
  </si>
  <si>
    <r>
      <rPr>
        <b/>
        <sz val="9"/>
        <color rgb="FFAE1B44"/>
        <rFont val="Arial"/>
        <family val="2"/>
      </rPr>
      <t xml:space="preserve">5  </t>
    </r>
    <r>
      <rPr>
        <b/>
        <sz val="9"/>
        <color rgb="FFAE1B44"/>
        <rFont val="Calibri"/>
        <family val="2"/>
      </rPr>
      <t xml:space="preserve"> </t>
    </r>
    <r>
      <rPr>
        <sz val="9"/>
        <color rgb="FF231F20"/>
        <rFont val="Calibri"/>
        <family val="2"/>
      </rPr>
      <t>Kaufkraft   (Quelle:   MB-Research,   Michael   Bauer   Research</t>
    </r>
  </si>
  <si>
    <r>
      <rPr>
        <sz val="9"/>
        <color rgb="FF231F20"/>
        <rFont val="Calibri"/>
        <family val="2"/>
      </rPr>
      <t>GmbH, Nürnberg 2007, www.mb-research.de, Stand: 2007)</t>
    </r>
  </si>
  <si>
    <r>
      <rPr>
        <sz val="9"/>
        <color rgb="FF231F20"/>
        <rFont val="Calibri"/>
        <family val="2"/>
      </rPr>
      <t>5.1  Euro pro Kopf (und Jahr)</t>
    </r>
  </si>
  <si>
    <r>
      <rPr>
        <sz val="9"/>
        <color rgb="FF231F20"/>
        <rFont val="Calibri"/>
        <family val="2"/>
      </rPr>
      <t>5.2 Kaufkraftindex D=100 (bezogen auf den Pro-Kopf-Durch-</t>
    </r>
  </si>
  <si>
    <r>
      <rPr>
        <sz val="9"/>
        <color rgb="FF231F20"/>
        <rFont val="Calibri"/>
        <family val="2"/>
      </rPr>
      <t>schnitt von Deutschland von Euro 18.484 im Jahr)</t>
    </r>
  </si>
  <si>
    <r>
      <rPr>
        <sz val="9"/>
        <color rgb="FF0072BC"/>
        <rFont val="Calibri"/>
        <family val="2"/>
      </rPr>
      <t xml:space="preserve">Kaufkraft </t>
    </r>
    <r>
      <rPr>
        <sz val="9"/>
        <color rgb="FF231F20"/>
        <rFont val="Calibri"/>
        <family val="2"/>
      </rPr>
      <t>bezeichnet das verfügbare Einkommen (Einkommen ohne Steuern und Sozialversicherungsbeiträge, inkl. empfange-</t>
    </r>
  </si>
  <si>
    <r>
      <rPr>
        <sz val="9"/>
        <color rgb="FF231F20"/>
        <rFont val="Calibri"/>
        <family val="2"/>
      </rPr>
      <t>ner Transferleistungen) der Bevölkerung einer Region.</t>
    </r>
  </si>
  <si>
    <r>
      <rPr>
        <sz val="9"/>
        <color rgb="FF0072BC"/>
        <rFont val="Calibri"/>
        <family val="2"/>
      </rPr>
      <t xml:space="preserve">Kaufkraftkennziffern  </t>
    </r>
    <r>
      <rPr>
        <sz val="9"/>
        <color rgb="FF231F20"/>
        <rFont val="Calibri"/>
        <family val="2"/>
      </rPr>
      <t>werden  als  Prognosewerte  für  das  Jahr 2007 erstellt.</t>
    </r>
  </si>
  <si>
    <r>
      <rPr>
        <sz val="9"/>
        <color rgb="FF0072BC"/>
        <rFont val="Calibri"/>
        <family val="2"/>
      </rPr>
      <t xml:space="preserve">Kaufkraftkennziffern  </t>
    </r>
    <r>
      <rPr>
        <sz val="9"/>
        <color rgb="FF231F20"/>
        <rFont val="Calibri"/>
        <family val="2"/>
      </rPr>
      <t>bewerten  regionale  Teilmärkte  hinsicht-</t>
    </r>
  </si>
  <si>
    <r>
      <rPr>
        <sz val="9"/>
        <color rgb="FF231F20"/>
        <rFont val="Calibri"/>
        <family val="2"/>
      </rPr>
      <t>lich der verfügbaren Einkommen der Bevölkerung/ der priva- ten Haushalte des Gebiets. Regional zugeordnet wird die Kaufkraft nach dem Wohnort des Konsumenten.  Der  Absatz von Verbrauchsgütern, langlebigen Konsumgütern, persön- lichen Dienstleistungen, Immobilien ist unmittelbar abhängig von der Höhe der Kaufkraft, daher werden Kaufkraftkenn- ziffern von Konsumgüterherstellern, Einzelhandel, Banken, Ver- sicherungen, Sparkassen und anderen endverbraucherorien- tierten Dienstleistern zur regionalen Potenzialermittlung einge- setzt.</t>
    </r>
  </si>
  <si>
    <r>
      <rPr>
        <b/>
        <sz val="9"/>
        <color rgb="FFAE1B44"/>
        <rFont val="Arial"/>
        <family val="2"/>
      </rPr>
      <t xml:space="preserve">6 </t>
    </r>
    <r>
      <rPr>
        <sz val="9"/>
        <color rgb="FF231F20"/>
        <rFont val="Calibri"/>
        <family val="2"/>
      </rPr>
      <t>Bevölkerungsentwicklung 1.1.2001 bis 1.1.2006 in Prozent (Quelle: MB-Research, Michael Bauer Research GmbH, Nürn- berg 2007, www.mb-research.de)</t>
    </r>
  </si>
  <si>
    <r>
      <rPr>
        <b/>
        <sz val="9"/>
        <color rgb="FFAE1B44"/>
        <rFont val="Arial"/>
        <family val="2"/>
      </rPr>
      <t xml:space="preserve">7  </t>
    </r>
    <r>
      <rPr>
        <b/>
        <sz val="9"/>
        <color rgb="FFAE1B44"/>
        <rFont val="Calibri"/>
        <family val="2"/>
      </rPr>
      <t xml:space="preserve"> </t>
    </r>
    <r>
      <rPr>
        <sz val="9"/>
        <color rgb="FF231F20"/>
        <rFont val="Calibri"/>
        <family val="2"/>
      </rPr>
      <t>Kaufkraftentwicklung  2002  bis  2007  in  Prozent  (Quelle:  MB-</t>
    </r>
  </si>
  <si>
    <r>
      <rPr>
        <sz val="9"/>
        <color rgb="FF231F20"/>
        <rFont val="Calibri"/>
        <family val="2"/>
      </rPr>
      <t>Research,  Michael  Bauer  Research  GmbH,  Nürnberg  2007, www.mb-research.de)</t>
    </r>
  </si>
  <si>
    <r>
      <rPr>
        <b/>
        <sz val="9"/>
        <color rgb="FFAE1B44"/>
        <rFont val="Arial"/>
        <family val="2"/>
      </rPr>
      <t xml:space="preserve">8  </t>
    </r>
    <r>
      <rPr>
        <b/>
        <sz val="9"/>
        <color rgb="FFAE1B44"/>
        <rFont val="Calibri"/>
        <family val="2"/>
      </rPr>
      <t xml:space="preserve"> </t>
    </r>
    <r>
      <rPr>
        <sz val="9"/>
        <color rgb="FF231F20"/>
        <rFont val="Calibri"/>
        <family val="2"/>
      </rPr>
      <t>Bestand  an  Wohngebäuden  (Wohngebäudestruktur)  Stand:</t>
    </r>
  </si>
  <si>
    <r>
      <rPr>
        <sz val="9"/>
        <color rgb="FF231F20"/>
        <rFont val="Calibri"/>
        <family val="2"/>
      </rPr>
      <t>1.1.2006; Anzahl insgesamt, darunter mit 1 Wohnung (z.B. Ein- familienhaus), darunter mit 2 Wohnungen (z.B. Zweifamilien- haus); (Quelle: Statistisches Bundesamt, Wiesbaden 2007)</t>
    </r>
  </si>
  <si>
    <r>
      <rPr>
        <b/>
        <sz val="9"/>
        <color rgb="FFAE1B44"/>
        <rFont val="Arial"/>
        <family val="2"/>
      </rPr>
      <t xml:space="preserve">9  </t>
    </r>
    <r>
      <rPr>
        <b/>
        <sz val="9"/>
        <color rgb="FFAE1B44"/>
        <rFont val="Calibri"/>
        <family val="2"/>
      </rPr>
      <t xml:space="preserve"> </t>
    </r>
    <r>
      <rPr>
        <sz val="9"/>
        <color rgb="FF231F20"/>
        <rFont val="Calibri"/>
        <family val="2"/>
      </rPr>
      <t>Baugenehmigungen    zur    Errichtung    neuer    Wohngebäude,</t>
    </r>
  </si>
  <si>
    <r>
      <rPr>
        <sz val="9"/>
        <color rgb="FF231F20"/>
        <rFont val="Calibri"/>
        <family val="2"/>
      </rPr>
      <t>Stand: 2005; Anzahl insgesamt, darunter mit 1 Wohnung (z.B. Einfamilienhaus), darunter mit 2 Wohnungen (z.B. Zweifami- lienhaus); (Quelle: Statistisches Bundesamt, Wiesbaden 2007)</t>
    </r>
  </si>
  <si>
    <r>
      <rPr>
        <b/>
        <sz val="9"/>
        <color rgb="FFAE1B44"/>
        <rFont val="Arial"/>
        <family val="2"/>
      </rPr>
      <t>10</t>
    </r>
    <r>
      <rPr>
        <b/>
        <sz val="9"/>
        <color rgb="FFAE1B44"/>
        <rFont val="Calibri"/>
        <family val="2"/>
      </rPr>
      <t xml:space="preserve">   </t>
    </r>
    <r>
      <rPr>
        <sz val="9"/>
        <color rgb="FF231F20"/>
        <rFont val="Calibri"/>
        <family val="2"/>
      </rPr>
      <t>Baufertigstellungen    zur    Errichtung    neuer    Wohngebäude,</t>
    </r>
  </si>
  <si>
    <r>
      <rPr>
        <sz val="10"/>
        <color rgb="FFFFFFFF"/>
        <rFont val="Arial"/>
        <family val="2"/>
      </rPr>
      <t xml:space="preserve">6                                                                                                                           </t>
    </r>
    <r>
      <rPr>
        <sz val="8"/>
        <color rgb="FF002F67"/>
        <rFont val="Arial"/>
        <family val="2"/>
      </rPr>
      <t>IVD-Wohn-Preisspiegel 2007/2008</t>
    </r>
  </si>
  <si>
    <r>
      <rPr>
        <sz val="14"/>
        <color rgb="FFAE1B44"/>
        <rFont val="Arial"/>
        <family val="2"/>
      </rPr>
      <t>Mieten ziehen an – vor allem Wohnen in der Großstadt wird teurer</t>
    </r>
  </si>
  <si>
    <r>
      <rPr>
        <b/>
        <sz val="10"/>
        <color rgb="FF0072BC"/>
        <rFont val="Arial"/>
        <family val="2"/>
      </rPr>
      <t>Der Markt für Mietwohnungen</t>
    </r>
  </si>
  <si>
    <r>
      <rPr>
        <sz val="10"/>
        <color rgb="FF231F20"/>
        <rFont val="Calibri"/>
        <family val="2"/>
      </rPr>
      <t>Die Mieten in Deutschland steigen weiter – insbesondere in den Großstädten. Wer im Jahr 2007 eine Mietwohnung neu bezogen hat, musste im Durchschnitt der rund 370 vom IVD beobachteten Städte knapp ein Prozent mehr Miete bezah- len als im Vorjahreszeitraum. Allerdings gibt es Unterschiede in den einzelnen Segmenten und Städten. Insgesamt ist fest- zustellen, dass in den größeren Städten die Tendenz zu stei- genden Mieten ausgeprägter ist als in kleineren. So ver- zeichnet der IVD in Städten über 100.000 Einwohnern einen durchschnittlichen Preisanstieg der Nettokaltmiete zwischen 1 und 2 Prozent – in Städten unter 100.000 Ein- wohnern hingegen lediglich ein Plus  von  rund  einem halben Prozent. In Einzelfällen  fällt diese Steigerungsrate deutlich höher aus. So sind die Mieten in Magdeburg, Witten und Essen um über 10 Prozent gestiegen, in den Städten Trier und Essen betrug die Steigerungsrate mehr als 9 Prozent. Aber auch in Hamburg, Leipzig und Berlin lagen die Steigerungen zwischen 3,5 und 4,5 Prozent zum Vorjahr und damit deutlich über dem Bundesdurchschnitt.</t>
    </r>
  </si>
  <si>
    <r>
      <rPr>
        <sz val="10"/>
        <color rgb="FF231F20"/>
        <rFont val="Calibri"/>
        <family val="2"/>
      </rPr>
      <t>Zudem verzeichnen Wohnungen in guten Lagen in guter Ausstattungsqualität (d.h. guter Wohnwert) einen – unab- hängig vom Baufertigstellungsalter – in diesem Jahr einen überdurchschnittlich hohen Preisanstieg. Zudem werden gut sanierte Altbauten nach  wie  vor  stärker  nachgefragt als Neubauten. Der Trend zu  Mietsteigerungen  ist  daher vor   allem   bei   Altbauwohnungen   in   Städten   mit   über</t>
    </r>
  </si>
  <si>
    <r>
      <rPr>
        <sz val="10"/>
        <color rgb="FF231F20"/>
        <rFont val="Calibri"/>
        <family val="2"/>
      </rPr>
      <t>300.000 Einwohnern sehr ausgeprägt. Im IVD-Bundes- durchschnitt gibt es bei Altbauwohnungen in guten Wohn-</t>
    </r>
  </si>
  <si>
    <r>
      <rPr>
        <sz val="10"/>
        <color rgb="FF231F20"/>
        <rFont val="Calibri"/>
        <family val="2"/>
      </rPr>
      <t>lagen  einen  Mietanstieg  von  0,7  Prozent.  Altbauwohnun-</t>
    </r>
  </si>
  <si>
    <r>
      <rPr>
        <sz val="10"/>
        <color rgb="FF231F20"/>
        <rFont val="Calibri"/>
        <family val="2"/>
      </rPr>
      <t>gen in guten Wohnlagen der Großstädte verzeichnen indes</t>
    </r>
  </si>
  <si>
    <r>
      <rPr>
        <sz val="10"/>
        <color rgb="FF231F20"/>
        <rFont val="Calibri"/>
        <family val="2"/>
      </rPr>
      <t>einen Mietanstieg von 2,6 Prozent. Vor dem Hintergrund, dass die Baugenehmigungen und Baufertigstellungen in Deutschland in den vergangenen Jahren kontinuierlich gesunken sind , ist davon auszugehen, dass die Mieten vor allem in den Großstädten weiter steigen werden und die Nachfrage nach Altbauwohnungen weiter zunehmen wird. Im Jahr 2008 dürften die Baufertigstellungen infolge der enorm  starken  Rückgänge  bei  den   Baugenehmigungen (ca. 38 Prozent weniger im 1. Halbjahr 2007) auf einen histo- rischen Tiefstand von unter 200.000 Wohnungen liegen.</t>
    </r>
  </si>
  <si>
    <r>
      <rPr>
        <sz val="10"/>
        <color rgb="FF231F20"/>
        <rFont val="Calibri"/>
        <family val="2"/>
      </rPr>
      <t>Ebenfalls bleibt festzuhalten, dass der Mietpreisanstieg im Bereich der Neubauwohnungen ausgeprägter ist als noch in den Vorjahren. Im Bundesdurchschnitt ist der Mietpreis- anstieg mit rund einem halben Prozent zwar nur etwas höher als im Vorjahr, jedoch werden in Großstädten Steige- rungsraten von ein bis zwei Prozent – ähnlich denen der Bestandobjekte – beobachtet.</t>
    </r>
  </si>
  <si>
    <r>
      <rPr>
        <sz val="10"/>
        <color rgb="FF231F20"/>
        <rFont val="Calibri"/>
        <family val="2"/>
      </rPr>
      <t>Die Steigerungen der  Neuvertragsmieten haben  sich – zwar langsam und in unterschiedlicher Höhe auf niedrigem Niveau – in allen Segmenten und in allen Städtegrößen flächendeckend durchgesetzt. Bleibt abzuwarten, ob und wie lange dieser Zustand, insbesondere in den Großstädten, anhält. Von tatsächlicher Knappheit zu sprechen, ist sicher- lich noch verfrüht. Ein IVD-bundesweiter 10-Jahresvergleich zeigt die  Entwicklung auf:  Statistisch  sind die  Wohnungs- nettokaltmieten für eine durchschnittliche Wohnung heute lediglich rund 4 bis 5 Prozent höher als 1997. Erst eine Ver- knappung und somit weiter steigende Mieten rufen die Investoren im Geschosswohnungsbau auf den Plan.</t>
    </r>
  </si>
  <si>
    <r>
      <rPr>
        <sz val="10"/>
        <color rgb="FFFFFFFF"/>
        <rFont val="Arial"/>
        <family val="2"/>
      </rPr>
      <t xml:space="preserve">8                                                                                                                           </t>
    </r>
    <r>
      <rPr>
        <sz val="8"/>
        <color rgb="FF002F67"/>
        <rFont val="Arial"/>
        <family val="2"/>
      </rPr>
      <t>IVD-Wohn-Preisspiegel 2007/2008</t>
    </r>
  </si>
  <si>
    <r>
      <rPr>
        <b/>
        <sz val="10"/>
        <color rgb="FF0072BC"/>
        <rFont val="Arial"/>
        <family val="2"/>
      </rPr>
      <t>Der Mietwohnungsmarkt im Einzelnen</t>
    </r>
  </si>
  <si>
    <r>
      <rPr>
        <sz val="10"/>
        <color rgb="FF231F20"/>
        <rFont val="Calibri"/>
        <family val="2"/>
      </rPr>
      <t>Der Quadratmetermietpreis für eine durchschnittliche Miet- wohnung (3 Zimmer, ca. 70 Quadratmeter Wohnfläche) in mittlerer Lage und mittlerer Qualität aus der Nachkriegsära kostet – über alle 370 beobachteten Städte – heute bei Ver- tragsabschluss rund 5,05 Euro monatlich nettokalt und liegt somit 0,8 Prozent über dem Vorjahreswert. Für eine ver- gleichbare  Mietwohnung  im   Neubau-Erstbezug   muss man rund 1 Euro je Quadratmeter mehr  bezahlen  –  die 6,05 EUR /m</t>
    </r>
    <r>
      <rPr>
        <sz val="7"/>
        <color rgb="FF231F20"/>
        <rFont val="Calibri"/>
        <family val="2"/>
      </rPr>
      <t xml:space="preserve">2 </t>
    </r>
    <r>
      <rPr>
        <sz val="10"/>
        <color rgb="FF231F20"/>
        <rFont val="Calibri"/>
        <family val="2"/>
      </rPr>
      <t>resultieren aus einem Anstieg von rund 0,5 Pro- zent im Vergleich zum Vorjahr. Eine vergleichbare Wohnung aus der Vorkriegszeit kostet durchschnittlich 4,60 EUR/m</t>
    </r>
    <r>
      <rPr>
        <sz val="7"/>
        <color rgb="FF231F20"/>
        <rFont val="Calibri"/>
        <family val="2"/>
      </rPr>
      <t>2</t>
    </r>
  </si>
  <si>
    <r>
      <rPr>
        <sz val="10"/>
        <color rgb="FF231F20"/>
        <rFont val="Calibri"/>
        <family val="2"/>
      </rPr>
      <t>und hat sich um rund 0,7 Prozent zum Vorjahr verteuert.</t>
    </r>
  </si>
  <si>
    <r>
      <rPr>
        <sz val="10"/>
        <color rgb="FF231F20"/>
        <rFont val="Calibri"/>
        <family val="2"/>
      </rPr>
      <t>Mietwohnung aus der Nachkriegsära kostet in der bayeri- schen Landeshauptstadt allerdings 8,90 EUR/m</t>
    </r>
    <r>
      <rPr>
        <sz val="7"/>
        <color rgb="FF231F20"/>
        <rFont val="Calibri"/>
        <family val="2"/>
      </rPr>
      <t>2</t>
    </r>
    <r>
      <rPr>
        <sz val="10"/>
        <color rgb="FF231F20"/>
        <rFont val="Calibri"/>
        <family val="2"/>
      </rPr>
      <t>. Damit liegt die Wohnungsmiete in München  rund  75  Prozent über dem vom  IVD  beobachteten  Bundesdurchschnitt. Dicht gefolgt  von  Stuttgart  (8,50  EUR/m</t>
    </r>
    <r>
      <rPr>
        <sz val="7"/>
        <color rgb="FF231F20"/>
        <rFont val="Calibri"/>
        <family val="2"/>
      </rPr>
      <t>2</t>
    </r>
    <r>
      <rPr>
        <sz val="10"/>
        <color rgb="FF231F20"/>
        <rFont val="Calibri"/>
        <family val="2"/>
      </rPr>
      <t>),  Darmstadt (8,00 EUR/m</t>
    </r>
    <r>
      <rPr>
        <sz val="7"/>
        <color rgb="FF231F20"/>
        <rFont val="Calibri"/>
        <family val="2"/>
      </rPr>
      <t>2</t>
    </r>
    <r>
      <rPr>
        <sz val="10"/>
        <color rgb="FF231F20"/>
        <rFont val="Calibri"/>
        <family val="2"/>
      </rPr>
      <t>), Mainz (7,70 EUR/m</t>
    </r>
    <r>
      <rPr>
        <sz val="7"/>
        <color rgb="FF231F20"/>
        <rFont val="Calibri"/>
        <family val="2"/>
      </rPr>
      <t>2</t>
    </r>
    <r>
      <rPr>
        <sz val="10"/>
        <color rgb="FF231F20"/>
        <rFont val="Calibri"/>
        <family val="2"/>
      </rPr>
      <t>), Wiesbaden und Hei- delberg (je  7,60  EUR/m</t>
    </r>
    <r>
      <rPr>
        <sz val="7"/>
        <color rgb="FF231F20"/>
        <rFont val="Calibri"/>
        <family val="2"/>
      </rPr>
      <t>2</t>
    </r>
    <r>
      <rPr>
        <sz val="10"/>
        <color rgb="FF231F20"/>
        <rFont val="Calibri"/>
        <family val="2"/>
      </rPr>
      <t>).  Für  7,00  Euro  je  Quadratme- ter  kann  man  in  Düsseldorf,  Hamburg  oder   Freiburg eine durchschnittliche Wohnung mit mittlerem Wohnwert aus der Nachkriegsära mieten. In der Bundeshauptstadt Berlin beträgt die Durchschnittsmiete für Wohnungen in Nachkriegsbauten   mit   mittlerem    Wohnwert    derzeit 5,90 EUR/m</t>
    </r>
    <r>
      <rPr>
        <sz val="7"/>
        <color rgb="FF231F20"/>
        <rFont val="Calibri"/>
        <family val="2"/>
      </rPr>
      <t>2</t>
    </r>
    <r>
      <rPr>
        <sz val="10"/>
        <color rgb="FF231F20"/>
        <rFont val="Calibri"/>
        <family val="2"/>
      </rPr>
      <t>.</t>
    </r>
  </si>
  <si>
    <r>
      <rPr>
        <sz val="12"/>
        <color rgb="FFAE1B44"/>
        <rFont val="Arial"/>
        <family val="2"/>
      </rPr>
      <t>Top Ten – Wohnungsmieten</t>
    </r>
  </si>
  <si>
    <r>
      <rPr>
        <sz val="8"/>
        <color rgb="FF231F20"/>
        <rFont val="Arial"/>
        <family val="2"/>
      </rPr>
      <t>mittlerer Wohnwert</t>
    </r>
  </si>
  <si>
    <r>
      <rPr>
        <sz val="8"/>
        <color rgb="FF231F20"/>
        <rFont val="Arial"/>
        <family val="2"/>
      </rPr>
      <t>Nettokaltmieten, EUR je Quadratmeter Wohnfläche, monatlich bezogen auf ca. 3 Zimmer, ca. 70 m</t>
    </r>
    <r>
      <rPr>
        <sz val="6"/>
        <color rgb="FF231F20"/>
        <rFont val="Arial"/>
        <family val="2"/>
      </rPr>
      <t>2</t>
    </r>
    <r>
      <rPr>
        <sz val="8"/>
        <color rgb="FF231F20"/>
        <rFont val="Arial"/>
        <family val="2"/>
      </rPr>
      <t>, ohne öffentlich geförderter Wohnungsbau</t>
    </r>
  </si>
  <si>
    <r>
      <rPr>
        <sz val="8"/>
        <color rgb="FF231F20"/>
        <rFont val="Arial"/>
        <family val="2"/>
      </rPr>
      <t>(Neubau/Erstbezug)</t>
    </r>
  </si>
  <si>
    <r>
      <rPr>
        <b/>
        <i/>
        <sz val="6"/>
        <color rgb="FF0072BC"/>
        <rFont val="Arial"/>
        <family val="2"/>
      </rPr>
      <t xml:space="preserve">8,50
</t>
    </r>
    <r>
      <rPr>
        <b/>
        <i/>
        <sz val="6"/>
        <color rgb="FF0072BC"/>
        <rFont val="Arial"/>
        <family val="2"/>
      </rPr>
      <t xml:space="preserve">9,00
</t>
    </r>
    <r>
      <rPr>
        <b/>
        <i/>
        <sz val="6"/>
        <color rgb="FF0072BC"/>
        <rFont val="Arial"/>
        <family val="2"/>
      </rPr>
      <t xml:space="preserve">8,50
</t>
    </r>
    <r>
      <rPr>
        <b/>
        <i/>
        <sz val="6"/>
        <color rgb="FF0072BC"/>
        <rFont val="Arial"/>
        <family val="2"/>
      </rPr>
      <t xml:space="preserve">9,00
</t>
    </r>
    <r>
      <rPr>
        <b/>
        <i/>
        <sz val="6"/>
        <color rgb="FF0072BC"/>
        <rFont val="Arial"/>
        <family val="2"/>
      </rPr>
      <t xml:space="preserve">9,50
</t>
    </r>
    <r>
      <rPr>
        <b/>
        <i/>
        <sz val="6"/>
        <color rgb="FF0072BC"/>
        <rFont val="Arial"/>
        <family val="2"/>
      </rPr>
      <t xml:space="preserve">8,50
</t>
    </r>
    <r>
      <rPr>
        <b/>
        <i/>
        <sz val="6"/>
        <color rgb="FF0072BC"/>
        <rFont val="Arial"/>
        <family val="2"/>
      </rPr>
      <t xml:space="preserve">8,80
</t>
    </r>
    <r>
      <rPr>
        <b/>
        <i/>
        <sz val="6"/>
        <color rgb="FF0072BC"/>
        <rFont val="Arial"/>
        <family val="2"/>
      </rPr>
      <t xml:space="preserve">10,70
</t>
    </r>
    <r>
      <rPr>
        <b/>
        <i/>
        <sz val="6"/>
        <color rgb="FF0072BC"/>
        <rFont val="Arial"/>
        <family val="2"/>
      </rPr>
      <t xml:space="preserve">9,80
</t>
    </r>
    <r>
      <rPr>
        <b/>
        <i/>
        <sz val="6"/>
        <color rgb="FF0072BC"/>
        <rFont val="Arial"/>
        <family val="2"/>
      </rPr>
      <t>8,50</t>
    </r>
  </si>
  <si>
    <r>
      <rPr>
        <sz val="8"/>
        <color rgb="FF231F20"/>
        <rFont val="Calibri"/>
        <family val="2"/>
      </rPr>
      <t>Bonn</t>
    </r>
  </si>
  <si>
    <r>
      <rPr>
        <sz val="8"/>
        <color rgb="FF231F20"/>
        <rFont val="Calibri"/>
        <family val="2"/>
      </rPr>
      <t>Darmstadt</t>
    </r>
  </si>
  <si>
    <r>
      <rPr>
        <sz val="8"/>
        <color rgb="FF231F20"/>
        <rFont val="Calibri"/>
        <family val="2"/>
      </rPr>
      <t>Düsseldorf</t>
    </r>
  </si>
  <si>
    <r>
      <rPr>
        <sz val="8"/>
        <color rgb="FF231F20"/>
        <rFont val="Calibri"/>
        <family val="2"/>
      </rPr>
      <t>Hamburg</t>
    </r>
  </si>
  <si>
    <r>
      <rPr>
        <sz val="8"/>
        <color rgb="FF231F20"/>
        <rFont val="Calibri"/>
        <family val="2"/>
      </rPr>
      <t>Heidelberg.</t>
    </r>
  </si>
  <si>
    <r>
      <rPr>
        <sz val="8"/>
        <color rgb="FF231F20"/>
        <rFont val="Calibri"/>
        <family val="2"/>
      </rPr>
      <t>Köln</t>
    </r>
  </si>
  <si>
    <r>
      <rPr>
        <sz val="8"/>
        <color rgb="FF231F20"/>
        <rFont val="Calibri"/>
        <family val="2"/>
      </rPr>
      <t>Mainz</t>
    </r>
  </si>
  <si>
    <r>
      <rPr>
        <sz val="8"/>
        <color rgb="FF231F20"/>
        <rFont val="Calibri"/>
        <family val="2"/>
      </rPr>
      <t>München</t>
    </r>
  </si>
  <si>
    <r>
      <rPr>
        <sz val="8"/>
        <color rgb="FF231F20"/>
        <rFont val="Calibri"/>
        <family val="2"/>
      </rPr>
      <t>Stuttgart</t>
    </r>
  </si>
  <si>
    <r>
      <rPr>
        <sz val="8"/>
        <color rgb="FF231F20"/>
        <rFont val="Calibri"/>
        <family val="2"/>
      </rPr>
      <t>Wiesbaden</t>
    </r>
  </si>
  <si>
    <t>Relation zum Altbau</t>
  </si>
  <si>
    <t>Relation zum Mittelwert</t>
  </si>
  <si>
    <r>
      <rPr>
        <sz val="8"/>
        <color rgb="FF231F20"/>
        <rFont val="Calibri"/>
        <family val="2"/>
      </rPr>
      <t>7,6    7,8    8,0    8,2    8,4    8,6    8,8    9,0    9,2    9,4    9,6    9,8   10,0 10,2 10,4 10,6 10,8</t>
    </r>
  </si>
  <si>
    <r>
      <rPr>
        <b/>
        <sz val="8"/>
        <color rgb="FF231F20"/>
        <rFont val="Arial"/>
        <family val="2"/>
      </rPr>
      <t>Eur</t>
    </r>
    <r>
      <rPr>
        <b/>
        <sz val="8"/>
        <color rgb="FF231F20"/>
        <rFont val="Gill Sans MT"/>
        <family val="2"/>
      </rPr>
      <t>o/m</t>
    </r>
    <r>
      <rPr>
        <b/>
        <sz val="6"/>
        <color rgb="FF231F20"/>
        <rFont val="Gill Sans MT"/>
        <family val="2"/>
      </rPr>
      <t>2</t>
    </r>
    <r>
      <rPr>
        <b/>
        <sz val="8"/>
        <color rgb="FF231F20"/>
        <rFont val="Gill Sans MT"/>
        <family val="2"/>
      </rPr>
      <t>/monatlich</t>
    </r>
  </si>
  <si>
    <t>Neubau (gesamt)</t>
  </si>
  <si>
    <r>
      <rPr>
        <sz val="10"/>
        <color rgb="FFFFFFFF"/>
        <rFont val="Arial"/>
        <family val="2"/>
      </rPr>
      <t xml:space="preserve">10                                                                                                                          </t>
    </r>
    <r>
      <rPr>
        <sz val="8"/>
        <color rgb="FF002F67"/>
        <rFont val="Arial"/>
        <family val="2"/>
      </rPr>
      <t>IVD-Wohn-Preisspiegel 2007/2008</t>
    </r>
  </si>
  <si>
    <t>Neubau (gut)</t>
  </si>
  <si>
    <r>
      <rPr>
        <b/>
        <sz val="8"/>
        <color rgb="FF231F20"/>
        <rFont val="Arial"/>
        <family val="2"/>
      </rPr>
      <t>Stadt</t>
    </r>
  </si>
  <si>
    <r>
      <rPr>
        <b/>
        <sz val="8"/>
        <color rgb="FF231F20"/>
        <rFont val="Arial"/>
        <family val="2"/>
      </rPr>
      <t>Bundesland</t>
    </r>
  </si>
  <si>
    <r>
      <rPr>
        <b/>
        <sz val="8"/>
        <color rgb="FF231F20"/>
        <rFont val="Arial"/>
        <family val="2"/>
      </rPr>
      <t>Wohnungsmieten – Nettokaltmieten, EUR je m</t>
    </r>
    <r>
      <rPr>
        <b/>
        <sz val="4"/>
        <color rgb="FF231F20"/>
        <rFont val="Arial"/>
        <family val="2"/>
      </rPr>
      <t xml:space="preserve">2 </t>
    </r>
    <r>
      <rPr>
        <b/>
        <sz val="8"/>
        <color rgb="FF231F20"/>
        <rFont val="Arial"/>
        <family val="2"/>
      </rPr>
      <t xml:space="preserve">Wohnfäche, monatlich
</t>
    </r>
    <r>
      <rPr>
        <sz val="8"/>
        <color rgb="FF231F20"/>
        <rFont val="Calibri"/>
        <family val="2"/>
      </rPr>
      <t>bezogen auf ca. 3 Zimmer, ca. 70 m</t>
    </r>
    <r>
      <rPr>
        <sz val="4"/>
        <color rgb="FF231F20"/>
        <rFont val="Calibri"/>
        <family val="2"/>
      </rPr>
      <t>2</t>
    </r>
    <r>
      <rPr>
        <sz val="8"/>
        <color rgb="FF231F20"/>
        <rFont val="Calibri"/>
        <family val="2"/>
      </rPr>
      <t>, ohne öffentl. geförd. Wohnungsbau</t>
    </r>
  </si>
  <si>
    <t>Neubau (mittel)</t>
  </si>
  <si>
    <r>
      <rPr>
        <sz val="8"/>
        <color rgb="FF231F20"/>
        <rFont val="Calibri"/>
        <family val="2"/>
      </rPr>
      <t>Fertigstelllung bis 1948 (Wiedervermietung/Neuvertragsmiete)</t>
    </r>
  </si>
  <si>
    <r>
      <rPr>
        <sz val="8"/>
        <color rgb="FF231F20"/>
        <rFont val="Calibri"/>
        <family val="2"/>
      </rPr>
      <t>Fertigstellung ab 1949 (Wiedervermietung/Neuvertragsmiete)</t>
    </r>
  </si>
  <si>
    <r>
      <rPr>
        <sz val="8"/>
        <color rgb="FF231F20"/>
        <rFont val="Calibri"/>
        <family val="2"/>
      </rPr>
      <t>Neubau – Erstbezug (Erstvermietung im Berichtsjahr)</t>
    </r>
  </si>
  <si>
    <r>
      <rPr>
        <sz val="7"/>
        <color rgb="FF231F20"/>
        <rFont val="Calibri"/>
        <family val="2"/>
      </rPr>
      <t>Spitzen- bzw. Höchstmiete für Spitzenobjekte in Toplagen; bis ca.</t>
    </r>
  </si>
  <si>
    <t>Altbau (gut)</t>
  </si>
  <si>
    <r>
      <rPr>
        <sz val="8"/>
        <color rgb="FF231F20"/>
        <rFont val="Calibri"/>
        <family val="2"/>
      </rPr>
      <t>einfacher Wohnwert</t>
    </r>
  </si>
  <si>
    <r>
      <rPr>
        <sz val="8"/>
        <color rgb="FF231F20"/>
        <rFont val="Calibri"/>
        <family val="2"/>
      </rPr>
      <t>mittlerer Wohnwert</t>
    </r>
  </si>
  <si>
    <r>
      <rPr>
        <sz val="8"/>
        <color rgb="FF231F20"/>
        <rFont val="Calibri"/>
        <family val="2"/>
      </rPr>
      <t>guter Wohnwert</t>
    </r>
  </si>
  <si>
    <t>Altbau (einfach/mittel)</t>
  </si>
  <si>
    <r>
      <rPr>
        <sz val="8"/>
        <color rgb="FF231F20"/>
        <rFont val="Calibri"/>
        <family val="2"/>
      </rPr>
      <t>Aachen</t>
    </r>
  </si>
  <si>
    <r>
      <rPr>
        <sz val="8"/>
        <color rgb="FF231F20"/>
        <rFont val="Calibri"/>
        <family val="2"/>
      </rPr>
      <t>Nordrhein-Westfalen</t>
    </r>
  </si>
  <si>
    <r>
      <rPr>
        <sz val="8"/>
        <color rgb="FF231F20"/>
        <rFont val="Calibri"/>
        <family val="2"/>
      </rPr>
      <t>k.A.</t>
    </r>
  </si>
  <si>
    <r>
      <rPr>
        <sz val="8"/>
        <color rgb="FF231F20"/>
        <rFont val="Calibri"/>
        <family val="2"/>
      </rPr>
      <t>Ahlen</t>
    </r>
  </si>
  <si>
    <r>
      <rPr>
        <sz val="8"/>
        <color rgb="FF231F20"/>
        <rFont val="Calibri"/>
        <family val="2"/>
      </rPr>
      <t>Albstadt</t>
    </r>
  </si>
  <si>
    <r>
      <rPr>
        <sz val="8"/>
        <color rgb="FF231F20"/>
        <rFont val="Calibri"/>
        <family val="2"/>
      </rPr>
      <t>Baden-Württemberg</t>
    </r>
  </si>
  <si>
    <r>
      <rPr>
        <sz val="8"/>
        <color rgb="FF231F20"/>
        <rFont val="Calibri"/>
        <family val="2"/>
      </rPr>
      <t>Altena</t>
    </r>
  </si>
  <si>
    <r>
      <rPr>
        <sz val="8"/>
        <color rgb="FF231F20"/>
        <rFont val="Calibri"/>
        <family val="2"/>
      </rPr>
      <t>Altenburg</t>
    </r>
  </si>
  <si>
    <r>
      <rPr>
        <sz val="8"/>
        <color rgb="FF231F20"/>
        <rFont val="Calibri"/>
        <family val="2"/>
      </rPr>
      <t>Thüringen</t>
    </r>
  </si>
  <si>
    <r>
      <rPr>
        <sz val="8"/>
        <color rgb="FF231F20"/>
        <rFont val="Calibri"/>
        <family val="2"/>
      </rPr>
      <t>Alzey</t>
    </r>
  </si>
  <si>
    <r>
      <rPr>
        <sz val="8"/>
        <color rgb="FF231F20"/>
        <rFont val="Calibri"/>
        <family val="2"/>
      </rPr>
      <t>Rheinland-Pfalz</t>
    </r>
  </si>
  <si>
    <r>
      <rPr>
        <sz val="8"/>
        <color rgb="FF231F20"/>
        <rFont val="Calibri"/>
        <family val="2"/>
      </rPr>
      <t>Andernach</t>
    </r>
  </si>
  <si>
    <r>
      <rPr>
        <sz val="8"/>
        <color rgb="FF231F20"/>
        <rFont val="Calibri"/>
        <family val="2"/>
      </rPr>
      <t>Apolda</t>
    </r>
  </si>
  <si>
    <r>
      <rPr>
        <sz val="8"/>
        <color rgb="FF231F20"/>
        <rFont val="Calibri"/>
        <family val="2"/>
      </rPr>
      <t>Arnsberg</t>
    </r>
  </si>
  <si>
    <r>
      <rPr>
        <sz val="8"/>
        <color rgb="FF231F20"/>
        <rFont val="Calibri"/>
        <family val="2"/>
      </rPr>
      <t>Arnstadt</t>
    </r>
  </si>
  <si>
    <r>
      <rPr>
        <sz val="8"/>
        <color rgb="FF231F20"/>
        <rFont val="Calibri"/>
        <family val="2"/>
      </rPr>
      <t>Aschaffenburg</t>
    </r>
  </si>
  <si>
    <r>
      <rPr>
        <sz val="8"/>
        <color rgb="FF231F20"/>
        <rFont val="Calibri"/>
        <family val="2"/>
      </rPr>
      <t>Bayern</t>
    </r>
  </si>
  <si>
    <r>
      <rPr>
        <sz val="8"/>
        <color rgb="FF231F20"/>
        <rFont val="Calibri"/>
        <family val="2"/>
      </rPr>
      <t>Attendorn</t>
    </r>
  </si>
  <si>
    <r>
      <rPr>
        <sz val="8"/>
        <color rgb="FF231F20"/>
        <rFont val="Calibri"/>
        <family val="2"/>
      </rPr>
      <t>Aue-Schwarzenberg</t>
    </r>
  </si>
  <si>
    <r>
      <rPr>
        <sz val="8"/>
        <color rgb="FF231F20"/>
        <rFont val="Calibri"/>
        <family val="2"/>
      </rPr>
      <t>Sachsen</t>
    </r>
  </si>
  <si>
    <r>
      <rPr>
        <sz val="8"/>
        <color rgb="FF231F20"/>
        <rFont val="Calibri"/>
        <family val="2"/>
      </rPr>
      <t>Augsburg</t>
    </r>
  </si>
  <si>
    <r>
      <rPr>
        <sz val="8"/>
        <color rgb="FF231F20"/>
        <rFont val="Calibri"/>
        <family val="2"/>
      </rPr>
      <t>Aurich</t>
    </r>
  </si>
  <si>
    <r>
      <rPr>
        <sz val="8"/>
        <color rgb="FF231F20"/>
        <rFont val="Calibri"/>
        <family val="2"/>
      </rPr>
      <t>Niedersachsen</t>
    </r>
  </si>
  <si>
    <r>
      <rPr>
        <sz val="8"/>
        <color rgb="FF231F20"/>
        <rFont val="Calibri"/>
        <family val="2"/>
      </rPr>
      <t>Bad Breisig</t>
    </r>
  </si>
  <si>
    <r>
      <rPr>
        <sz val="8"/>
        <color rgb="FF231F20"/>
        <rFont val="Calibri"/>
        <family val="2"/>
      </rPr>
      <t>Bad Dürkheim</t>
    </r>
  </si>
  <si>
    <r>
      <rPr>
        <sz val="8"/>
        <color rgb="FF231F20"/>
        <rFont val="Calibri"/>
        <family val="2"/>
      </rPr>
      <t>Bad Ems</t>
    </r>
  </si>
  <si>
    <r>
      <rPr>
        <sz val="8"/>
        <color rgb="FF231F20"/>
        <rFont val="Calibri"/>
        <family val="2"/>
      </rPr>
      <t>Bad Harzburg</t>
    </r>
  </si>
  <si>
    <r>
      <rPr>
        <sz val="8"/>
        <color rgb="FF231F20"/>
        <rFont val="Calibri"/>
        <family val="2"/>
      </rPr>
      <t>Bad Homburg</t>
    </r>
  </si>
  <si>
    <r>
      <rPr>
        <sz val="8"/>
        <color rgb="FF231F20"/>
        <rFont val="Calibri"/>
        <family val="2"/>
      </rPr>
      <t>Hessen</t>
    </r>
  </si>
  <si>
    <r>
      <rPr>
        <sz val="8"/>
        <color rgb="FF231F20"/>
        <rFont val="Calibri"/>
        <family val="2"/>
      </rPr>
      <t>Bad Honnef</t>
    </r>
  </si>
  <si>
    <r>
      <rPr>
        <sz val="8"/>
        <color rgb="FF231F20"/>
        <rFont val="Calibri"/>
        <family val="2"/>
      </rPr>
      <t>Bad Hönningen</t>
    </r>
  </si>
  <si>
    <r>
      <rPr>
        <sz val="8"/>
        <color rgb="FF231F20"/>
        <rFont val="Calibri"/>
        <family val="2"/>
      </rPr>
      <t>Bad Kreuznach</t>
    </r>
  </si>
  <si>
    <r>
      <rPr>
        <sz val="8"/>
        <color rgb="FF231F20"/>
        <rFont val="Calibri"/>
        <family val="2"/>
      </rPr>
      <t>Bad Langensalza</t>
    </r>
  </si>
  <si>
    <r>
      <rPr>
        <sz val="8"/>
        <color rgb="FF231F20"/>
        <rFont val="Calibri"/>
        <family val="2"/>
      </rPr>
      <t>Bad  Neuenahr-Ahrw.</t>
    </r>
  </si>
  <si>
    <r>
      <rPr>
        <sz val="8"/>
        <color rgb="FF231F20"/>
        <rFont val="Calibri"/>
        <family val="2"/>
      </rPr>
      <t>Bad Oeynhausen</t>
    </r>
  </si>
  <si>
    <r>
      <rPr>
        <sz val="8"/>
        <color rgb="FF231F20"/>
        <rFont val="Calibri"/>
        <family val="2"/>
      </rPr>
      <t>Bad Pyrmont</t>
    </r>
  </si>
  <si>
    <r>
      <rPr>
        <sz val="8"/>
        <color rgb="FF231F20"/>
        <rFont val="Calibri"/>
        <family val="2"/>
      </rPr>
      <t>Bad Salzuflen</t>
    </r>
  </si>
  <si>
    <r>
      <rPr>
        <sz val="8"/>
        <color rgb="FF231F20"/>
        <rFont val="Calibri"/>
        <family val="2"/>
      </rPr>
      <t>Bad Salzungen</t>
    </r>
  </si>
  <si>
    <r>
      <rPr>
        <sz val="8"/>
        <color rgb="FF231F20"/>
        <rFont val="Calibri"/>
        <family val="2"/>
      </rPr>
      <t>Bad Sulza</t>
    </r>
  </si>
  <si>
    <r>
      <rPr>
        <sz val="8"/>
        <color rgb="FF231F20"/>
        <rFont val="Calibri"/>
        <family val="2"/>
      </rPr>
      <t>Bad Zwischenahn</t>
    </r>
  </si>
  <si>
    <r>
      <rPr>
        <sz val="8"/>
        <color rgb="FF231F20"/>
        <rFont val="Calibri"/>
        <family val="2"/>
      </rPr>
      <t>Baden-Baden</t>
    </r>
  </si>
  <si>
    <r>
      <rPr>
        <sz val="8"/>
        <color rgb="FF231F20"/>
        <rFont val="Calibri"/>
        <family val="2"/>
      </rPr>
      <t>Balingen</t>
    </r>
  </si>
  <si>
    <r>
      <rPr>
        <sz val="8"/>
        <color rgb="FF231F20"/>
        <rFont val="Calibri"/>
        <family val="2"/>
      </rPr>
      <t>Bamberg</t>
    </r>
  </si>
  <si>
    <r>
      <rPr>
        <sz val="8"/>
        <color rgb="FF231F20"/>
        <rFont val="Calibri"/>
        <family val="2"/>
      </rPr>
      <t>Barsinghausen</t>
    </r>
  </si>
  <si>
    <r>
      <rPr>
        <sz val="8"/>
        <color rgb="FF231F20"/>
        <rFont val="Calibri"/>
        <family val="2"/>
      </rPr>
      <t>Bautzen</t>
    </r>
  </si>
  <si>
    <r>
      <rPr>
        <sz val="8"/>
        <color rgb="FF231F20"/>
        <rFont val="Calibri"/>
        <family val="2"/>
      </rPr>
      <t>Bayreuth</t>
    </r>
  </si>
  <si>
    <r>
      <rPr>
        <sz val="8"/>
        <color rgb="FF231F20"/>
        <rFont val="Calibri"/>
        <family val="2"/>
      </rPr>
      <t>Bedburg</t>
    </r>
  </si>
  <si>
    <r>
      <rPr>
        <sz val="8"/>
        <color rgb="FF231F20"/>
        <rFont val="Calibri"/>
        <family val="2"/>
      </rPr>
      <t>Bendorf</t>
    </r>
  </si>
  <si>
    <r>
      <rPr>
        <sz val="8"/>
        <color rgb="FF231F20"/>
        <rFont val="Calibri"/>
        <family val="2"/>
      </rPr>
      <t>Bergen auf Rügen</t>
    </r>
  </si>
  <si>
    <r>
      <rPr>
        <sz val="8"/>
        <color rgb="FF231F20"/>
        <rFont val="Calibri"/>
        <family val="2"/>
      </rPr>
      <t>Mecklenburg-Vorp.</t>
    </r>
  </si>
  <si>
    <r>
      <rPr>
        <sz val="8"/>
        <color rgb="FF231F20"/>
        <rFont val="Calibri"/>
        <family val="2"/>
      </rPr>
      <t>Bergheim</t>
    </r>
  </si>
  <si>
    <r>
      <rPr>
        <sz val="8"/>
        <color rgb="FF231F20"/>
        <rFont val="Calibri"/>
        <family val="2"/>
      </rPr>
      <t>Bergisch Gladbach</t>
    </r>
  </si>
  <si>
    <r>
      <rPr>
        <sz val="8"/>
        <color rgb="FF231F20"/>
        <rFont val="Calibri"/>
        <family val="2"/>
      </rPr>
      <t>Berlin (Ostteil)</t>
    </r>
  </si>
  <si>
    <r>
      <rPr>
        <sz val="8"/>
        <color rgb="FF231F20"/>
        <rFont val="Calibri"/>
        <family val="2"/>
      </rPr>
      <t>Berlin</t>
    </r>
  </si>
  <si>
    <r>
      <rPr>
        <sz val="8"/>
        <color rgb="FF231F20"/>
        <rFont val="Calibri"/>
        <family val="2"/>
      </rPr>
      <t>Berlin (Westteil)</t>
    </r>
  </si>
  <si>
    <r>
      <rPr>
        <sz val="8"/>
        <color rgb="FF231F20"/>
        <rFont val="Calibri"/>
        <family val="2"/>
      </rPr>
      <t>Bernkastel-Kues</t>
    </r>
  </si>
  <si>
    <r>
      <rPr>
        <sz val="8"/>
        <color rgb="FF231F20"/>
        <rFont val="Calibri"/>
        <family val="2"/>
      </rPr>
      <t>Bielefeld</t>
    </r>
  </si>
  <si>
    <r>
      <rPr>
        <sz val="8"/>
        <color rgb="FF231F20"/>
        <rFont val="Calibri"/>
        <family val="2"/>
      </rPr>
      <t>Bingen</t>
    </r>
  </si>
  <si>
    <r>
      <rPr>
        <sz val="8"/>
        <color rgb="FF231F20"/>
        <rFont val="Calibri"/>
        <family val="2"/>
      </rPr>
      <t>Binz auf Rügen</t>
    </r>
  </si>
  <si>
    <r>
      <rPr>
        <sz val="8"/>
        <color rgb="FF231F20"/>
        <rFont val="Calibri"/>
        <family val="2"/>
      </rPr>
      <t>Bitburg</t>
    </r>
  </si>
  <si>
    <r>
      <rPr>
        <sz val="8"/>
        <color rgb="FF231F20"/>
        <rFont val="Calibri"/>
        <family val="2"/>
      </rPr>
      <t>Bitterfeld</t>
    </r>
  </si>
  <si>
    <r>
      <rPr>
        <sz val="8"/>
        <color rgb="FF231F20"/>
        <rFont val="Calibri"/>
        <family val="2"/>
      </rPr>
      <t>Sachsen-Anhalt</t>
    </r>
  </si>
  <si>
    <r>
      <rPr>
        <sz val="8"/>
        <color rgb="FF231F20"/>
        <rFont val="Calibri"/>
        <family val="2"/>
      </rPr>
      <t>Bleicherode</t>
    </r>
  </si>
  <si>
    <r>
      <rPr>
        <sz val="8"/>
        <color rgb="FF231F20"/>
        <rFont val="Calibri"/>
        <family val="2"/>
      </rPr>
      <t>Bochum</t>
    </r>
  </si>
  <si>
    <r>
      <rPr>
        <sz val="8"/>
        <color rgb="FF231F20"/>
        <rFont val="Calibri"/>
        <family val="2"/>
      </rPr>
      <t>Bodenheim</t>
    </r>
  </si>
  <si>
    <r>
      <rPr>
        <sz val="8"/>
        <color rgb="FF231F20"/>
        <rFont val="Calibri"/>
        <family val="2"/>
      </rPr>
      <t>Borkum</t>
    </r>
  </si>
  <si>
    <r>
      <rPr>
        <sz val="8"/>
        <color rgb="FF231F20"/>
        <rFont val="Calibri"/>
        <family val="2"/>
      </rPr>
      <t>Bornheim/Rhein</t>
    </r>
  </si>
  <si>
    <r>
      <rPr>
        <sz val="8"/>
        <color rgb="FF231F20"/>
        <rFont val="Calibri"/>
        <family val="2"/>
      </rPr>
      <t>Bottrop</t>
    </r>
  </si>
  <si>
    <r>
      <rPr>
        <sz val="8"/>
        <color rgb="FF231F20"/>
        <rFont val="Calibri"/>
        <family val="2"/>
      </rPr>
      <t>Braunschweig</t>
    </r>
  </si>
  <si>
    <r>
      <rPr>
        <sz val="8"/>
        <color rgb="FF231F20"/>
        <rFont val="Calibri"/>
        <family val="2"/>
      </rPr>
      <t>Bremen</t>
    </r>
  </si>
  <si>
    <r>
      <rPr>
        <sz val="8"/>
        <color rgb="FF231F20"/>
        <rFont val="Calibri"/>
        <family val="2"/>
      </rPr>
      <t>Bremerhaven</t>
    </r>
  </si>
  <si>
    <r>
      <rPr>
        <sz val="8"/>
        <color rgb="FF231F20"/>
        <rFont val="Calibri"/>
        <family val="2"/>
      </rPr>
      <t>Brilon</t>
    </r>
  </si>
  <si>
    <r>
      <rPr>
        <sz val="8"/>
        <color rgb="FF231F20"/>
        <rFont val="Calibri"/>
        <family val="2"/>
      </rPr>
      <t>Bruchsal</t>
    </r>
  </si>
  <si>
    <r>
      <rPr>
        <sz val="8"/>
        <color rgb="FF231F20"/>
        <rFont val="Calibri"/>
        <family val="2"/>
      </rPr>
      <t>Brühl</t>
    </r>
  </si>
  <si>
    <r>
      <rPr>
        <sz val="8"/>
        <color rgb="FF231F20"/>
        <rFont val="Calibri"/>
        <family val="2"/>
      </rPr>
      <t>Buchholz</t>
    </r>
  </si>
  <si>
    <r>
      <rPr>
        <sz val="8"/>
        <color rgb="FF231F20"/>
        <rFont val="Calibri"/>
        <family val="2"/>
      </rPr>
      <t>Burgdorf</t>
    </r>
  </si>
  <si>
    <r>
      <rPr>
        <sz val="8"/>
        <color rgb="FF231F20"/>
        <rFont val="Calibri"/>
        <family val="2"/>
      </rPr>
      <t>Burscheid</t>
    </r>
  </si>
  <si>
    <r>
      <rPr>
        <sz val="8"/>
        <color rgb="FF231F20"/>
        <rFont val="Calibri"/>
        <family val="2"/>
      </rPr>
      <t>Celle</t>
    </r>
  </si>
  <si>
    <r>
      <rPr>
        <sz val="8"/>
        <color rgb="FF231F20"/>
        <rFont val="Calibri"/>
        <family val="2"/>
      </rPr>
      <t>Chemnitz</t>
    </r>
  </si>
  <si>
    <r>
      <rPr>
        <sz val="8"/>
        <color rgb="FF231F20"/>
        <rFont val="Calibri"/>
        <family val="2"/>
      </rPr>
      <t>Cloppenburg</t>
    </r>
  </si>
  <si>
    <r>
      <rPr>
        <sz val="8"/>
        <color rgb="FF231F20"/>
        <rFont val="Calibri"/>
        <family val="2"/>
      </rPr>
      <t>Cochem</t>
    </r>
  </si>
  <si>
    <r>
      <rPr>
        <sz val="8"/>
        <color rgb="FF231F20"/>
        <rFont val="Calibri"/>
        <family val="2"/>
      </rPr>
      <t>Cottbus</t>
    </r>
  </si>
  <si>
    <r>
      <rPr>
        <sz val="8"/>
        <color rgb="FF231F20"/>
        <rFont val="Calibri"/>
        <family val="2"/>
      </rPr>
      <t>Brandenburg</t>
    </r>
  </si>
  <si>
    <r>
      <rPr>
        <sz val="8"/>
        <color rgb="FF231F20"/>
        <rFont val="Calibri"/>
        <family val="2"/>
      </rPr>
      <t>Delitzsch</t>
    </r>
  </si>
  <si>
    <r>
      <rPr>
        <sz val="8"/>
        <color rgb="FF231F20"/>
        <rFont val="Calibri"/>
        <family val="2"/>
      </rPr>
      <t>Delmenhorst</t>
    </r>
  </si>
  <si>
    <r>
      <rPr>
        <sz val="8"/>
        <color rgb="FF231F20"/>
        <rFont val="Calibri"/>
        <family val="2"/>
      </rPr>
      <t>Dessau</t>
    </r>
  </si>
  <si>
    <r>
      <rPr>
        <sz val="8"/>
        <color rgb="FF231F20"/>
        <rFont val="Calibri"/>
        <family val="2"/>
      </rPr>
      <t>Detmold</t>
    </r>
  </si>
  <si>
    <r>
      <rPr>
        <sz val="8"/>
        <color rgb="FF231F20"/>
        <rFont val="Calibri"/>
        <family val="2"/>
      </rPr>
      <t>Dierdorf</t>
    </r>
  </si>
  <si>
    <r>
      <rPr>
        <sz val="8"/>
        <color rgb="FF231F20"/>
        <rFont val="Calibri"/>
        <family val="2"/>
      </rPr>
      <t>Dillingen</t>
    </r>
  </si>
  <si>
    <r>
      <rPr>
        <sz val="8"/>
        <color rgb="FF231F20"/>
        <rFont val="Calibri"/>
        <family val="2"/>
      </rPr>
      <t>Saarland</t>
    </r>
  </si>
  <si>
    <r>
      <rPr>
        <sz val="8"/>
        <color rgb="FF231F20"/>
        <rFont val="Calibri"/>
        <family val="2"/>
      </rPr>
      <t>Dinslaken</t>
    </r>
  </si>
  <si>
    <r>
      <rPr>
        <sz val="8"/>
        <color rgb="FF231F20"/>
        <rFont val="Calibri"/>
        <family val="2"/>
      </rPr>
      <t>Dorsten</t>
    </r>
  </si>
  <si>
    <r>
      <rPr>
        <sz val="8"/>
        <color rgb="FF231F20"/>
        <rFont val="Calibri"/>
        <family val="2"/>
      </rPr>
      <t>Dortmund</t>
    </r>
  </si>
  <si>
    <r>
      <rPr>
        <sz val="8"/>
        <color rgb="FF231F20"/>
        <rFont val="Calibri"/>
        <family val="2"/>
      </rPr>
      <t>Dresden</t>
    </r>
  </si>
  <si>
    <r>
      <rPr>
        <sz val="8"/>
        <color rgb="FF231F20"/>
        <rFont val="Calibri"/>
        <family val="2"/>
      </rPr>
      <t>Dudweiler</t>
    </r>
  </si>
  <si>
    <r>
      <rPr>
        <sz val="8"/>
        <color rgb="FF231F20"/>
        <rFont val="Calibri"/>
        <family val="2"/>
      </rPr>
      <t>Duisburg</t>
    </r>
  </si>
  <si>
    <r>
      <rPr>
        <sz val="8"/>
        <color rgb="FF231F20"/>
        <rFont val="Calibri"/>
        <family val="2"/>
      </rPr>
      <t>Düren</t>
    </r>
  </si>
  <si>
    <r>
      <rPr>
        <sz val="8"/>
        <color rgb="FF231F20"/>
        <rFont val="Calibri"/>
        <family val="2"/>
      </rPr>
      <t>Edenkoben</t>
    </r>
  </si>
  <si>
    <r>
      <rPr>
        <sz val="8"/>
        <color rgb="FF231F20"/>
        <rFont val="Calibri"/>
        <family val="2"/>
      </rPr>
      <t>Eggenstein-Leopoldsh.</t>
    </r>
  </si>
  <si>
    <r>
      <rPr>
        <sz val="8"/>
        <color rgb="FF231F20"/>
        <rFont val="Calibri"/>
        <family val="2"/>
      </rPr>
      <t>Eisenach</t>
    </r>
  </si>
  <si>
    <r>
      <rPr>
        <sz val="8"/>
        <color rgb="FF231F20"/>
        <rFont val="Calibri"/>
        <family val="2"/>
      </rPr>
      <t>Eisenberg</t>
    </r>
  </si>
  <si>
    <r>
      <rPr>
        <sz val="8"/>
        <color rgb="FF231F20"/>
        <rFont val="Calibri"/>
        <family val="2"/>
      </rPr>
      <t>Eisleben</t>
    </r>
  </si>
  <si>
    <r>
      <rPr>
        <sz val="8"/>
        <color rgb="FF231F20"/>
        <rFont val="Calibri"/>
        <family val="2"/>
      </rPr>
      <t>Eitorf</t>
    </r>
  </si>
  <si>
    <r>
      <rPr>
        <sz val="8"/>
        <color rgb="FF231F20"/>
        <rFont val="Calibri"/>
        <family val="2"/>
      </rPr>
      <t>Elsdorf</t>
    </r>
  </si>
  <si>
    <r>
      <rPr>
        <sz val="8"/>
        <color rgb="FF231F20"/>
        <rFont val="Calibri"/>
        <family val="2"/>
      </rPr>
      <t>Emmelshausen</t>
    </r>
  </si>
  <si>
    <r>
      <rPr>
        <sz val="8"/>
        <color rgb="FF231F20"/>
        <rFont val="Calibri"/>
        <family val="2"/>
      </rPr>
      <t>Emmerich</t>
    </r>
  </si>
  <si>
    <r>
      <rPr>
        <sz val="8"/>
        <color rgb="FF231F20"/>
        <rFont val="Calibri"/>
        <family val="2"/>
      </rPr>
      <t>Engelskirchen</t>
    </r>
  </si>
  <si>
    <r>
      <rPr>
        <sz val="8"/>
        <color rgb="FF231F20"/>
        <rFont val="Calibri"/>
        <family val="2"/>
      </rPr>
      <t>Erftstadt</t>
    </r>
  </si>
  <si>
    <r>
      <rPr>
        <sz val="8"/>
        <color rgb="FF231F20"/>
        <rFont val="Calibri"/>
        <family val="2"/>
      </rPr>
      <t>Erfurt</t>
    </r>
  </si>
  <si>
    <r>
      <rPr>
        <sz val="8"/>
        <color rgb="FF231F20"/>
        <rFont val="Calibri"/>
        <family val="2"/>
      </rPr>
      <t>Erkrath</t>
    </r>
  </si>
  <si>
    <r>
      <rPr>
        <sz val="8"/>
        <color rgb="FF231F20"/>
        <rFont val="Calibri"/>
        <family val="2"/>
      </rPr>
      <t>Erlangen</t>
    </r>
  </si>
  <si>
    <r>
      <rPr>
        <sz val="8"/>
        <color rgb="FF231F20"/>
        <rFont val="Calibri"/>
        <family val="2"/>
      </rPr>
      <t>Eschweiler</t>
    </r>
  </si>
  <si>
    <r>
      <rPr>
        <sz val="8"/>
        <color rgb="FF231F20"/>
        <rFont val="Calibri"/>
        <family val="2"/>
      </rPr>
      <t>Essen</t>
    </r>
  </si>
  <si>
    <r>
      <rPr>
        <sz val="8"/>
        <color rgb="FF231F20"/>
        <rFont val="Calibri"/>
        <family val="2"/>
      </rPr>
      <t>Esslingen</t>
    </r>
  </si>
  <si>
    <r>
      <rPr>
        <sz val="8"/>
        <color rgb="FF231F20"/>
        <rFont val="Calibri"/>
        <family val="2"/>
      </rPr>
      <t>Euskirchen</t>
    </r>
  </si>
  <si>
    <r>
      <rPr>
        <sz val="8"/>
        <color rgb="FF231F20"/>
        <rFont val="Calibri"/>
        <family val="2"/>
      </rPr>
      <t>Flensburg</t>
    </r>
  </si>
  <si>
    <r>
      <rPr>
        <sz val="8"/>
        <color rgb="FF231F20"/>
        <rFont val="Calibri"/>
        <family val="2"/>
      </rPr>
      <t>Schleswig-Holstein</t>
    </r>
  </si>
  <si>
    <r>
      <rPr>
        <sz val="8"/>
        <color rgb="FF231F20"/>
        <rFont val="Calibri"/>
        <family val="2"/>
      </rPr>
      <t>Frankenthal</t>
    </r>
  </si>
  <si>
    <r>
      <rPr>
        <sz val="8"/>
        <color rgb="FF231F20"/>
        <rFont val="Calibri"/>
        <family val="2"/>
      </rPr>
      <t>Frankfurt am Main</t>
    </r>
  </si>
  <si>
    <r>
      <rPr>
        <sz val="8"/>
        <color rgb="FF231F20"/>
        <rFont val="Calibri"/>
        <family val="2"/>
      </rPr>
      <t>Frankfurt/Oder</t>
    </r>
  </si>
  <si>
    <r>
      <rPr>
        <sz val="8"/>
        <color rgb="FF231F20"/>
        <rFont val="Calibri"/>
        <family val="2"/>
      </rPr>
      <t>Frechen</t>
    </r>
  </si>
  <si>
    <r>
      <rPr>
        <sz val="8"/>
        <color rgb="FF231F20"/>
        <rFont val="Calibri"/>
        <family val="2"/>
      </rPr>
      <t>Freiburg</t>
    </r>
  </si>
  <si>
    <r>
      <rPr>
        <sz val="8"/>
        <color rgb="FF231F20"/>
        <rFont val="Calibri"/>
        <family val="2"/>
      </rPr>
      <t>Friedrichshafen</t>
    </r>
  </si>
  <si>
    <r>
      <rPr>
        <sz val="8"/>
        <color rgb="FF231F20"/>
        <rFont val="Calibri"/>
        <family val="2"/>
      </rPr>
      <t>Fröndenberg</t>
    </r>
  </si>
  <si>
    <r>
      <rPr>
        <sz val="8"/>
        <color rgb="FF231F20"/>
        <rFont val="Calibri"/>
        <family val="2"/>
      </rPr>
      <t>Fürth</t>
    </r>
  </si>
  <si>
    <r>
      <rPr>
        <sz val="8"/>
        <color rgb="FF231F20"/>
        <rFont val="Calibri"/>
        <family val="2"/>
      </rPr>
      <t>Garbsen</t>
    </r>
  </si>
  <si>
    <r>
      <rPr>
        <sz val="8"/>
        <color rgb="FF231F20"/>
        <rFont val="Calibri"/>
        <family val="2"/>
      </rPr>
      <t>Geesthacht</t>
    </r>
  </si>
  <si>
    <r>
      <rPr>
        <sz val="8"/>
        <color rgb="FF231F20"/>
        <rFont val="Calibri"/>
        <family val="2"/>
      </rPr>
      <t>Geldern</t>
    </r>
  </si>
  <si>
    <r>
      <rPr>
        <sz val="8"/>
        <color rgb="FF231F20"/>
        <rFont val="Calibri"/>
        <family val="2"/>
      </rPr>
      <t>Gelsenkirchen</t>
    </r>
  </si>
  <si>
    <r>
      <rPr>
        <sz val="8"/>
        <color rgb="FF231F20"/>
        <rFont val="Calibri"/>
        <family val="2"/>
      </rPr>
      <t>Gera</t>
    </r>
  </si>
  <si>
    <r>
      <rPr>
        <sz val="8"/>
        <color rgb="FF231F20"/>
        <rFont val="Calibri"/>
        <family val="2"/>
      </rPr>
      <t>Germersheim</t>
    </r>
  </si>
  <si>
    <r>
      <rPr>
        <sz val="8"/>
        <color rgb="FF231F20"/>
        <rFont val="Calibri"/>
        <family val="2"/>
      </rPr>
      <t>Gießen</t>
    </r>
  </si>
  <si>
    <r>
      <rPr>
        <sz val="8"/>
        <color rgb="FF231F20"/>
        <rFont val="Calibri"/>
        <family val="2"/>
      </rPr>
      <t>Gifhorn</t>
    </r>
  </si>
  <si>
    <r>
      <rPr>
        <sz val="8"/>
        <color rgb="FF231F20"/>
        <rFont val="Calibri"/>
        <family val="2"/>
      </rPr>
      <t>Gladbeck</t>
    </r>
  </si>
  <si>
    <r>
      <rPr>
        <sz val="8"/>
        <color rgb="FF231F20"/>
        <rFont val="Calibri"/>
        <family val="2"/>
      </rPr>
      <t>Goch</t>
    </r>
  </si>
  <si>
    <r>
      <rPr>
        <sz val="8"/>
        <color rgb="FF231F20"/>
        <rFont val="Calibri"/>
        <family val="2"/>
      </rPr>
      <t>Görlitz</t>
    </r>
  </si>
  <si>
    <r>
      <rPr>
        <sz val="8"/>
        <color rgb="FF231F20"/>
        <rFont val="Calibri"/>
        <family val="2"/>
      </rPr>
      <t>Goslar</t>
    </r>
  </si>
  <si>
    <r>
      <rPr>
        <sz val="8"/>
        <color rgb="FF231F20"/>
        <rFont val="Calibri"/>
        <family val="2"/>
      </rPr>
      <t>Gotha</t>
    </r>
  </si>
  <si>
    <r>
      <rPr>
        <sz val="8"/>
        <color rgb="FF231F20"/>
        <rFont val="Calibri"/>
        <family val="2"/>
      </rPr>
      <t>Greiz</t>
    </r>
  </si>
  <si>
    <r>
      <rPr>
        <sz val="8"/>
        <color rgb="FF231F20"/>
        <rFont val="Calibri"/>
        <family val="2"/>
      </rPr>
      <t>Griesheim</t>
    </r>
  </si>
  <si>
    <r>
      <rPr>
        <sz val="8"/>
        <color rgb="FF231F20"/>
        <rFont val="Calibri"/>
        <family val="2"/>
      </rPr>
      <t>Grimma</t>
    </r>
  </si>
  <si>
    <r>
      <rPr>
        <sz val="8"/>
        <color rgb="FF231F20"/>
        <rFont val="Calibri"/>
        <family val="2"/>
      </rPr>
      <t>Großefehn</t>
    </r>
  </si>
  <si>
    <r>
      <rPr>
        <sz val="8"/>
        <color rgb="FF231F20"/>
        <rFont val="Calibri"/>
        <family val="2"/>
      </rPr>
      <t>Grünstadt</t>
    </r>
  </si>
  <si>
    <r>
      <rPr>
        <sz val="8"/>
        <color rgb="FF231F20"/>
        <rFont val="Calibri"/>
        <family val="2"/>
      </rPr>
      <t>Gummersbach</t>
    </r>
  </si>
  <si>
    <r>
      <rPr>
        <sz val="8"/>
        <color rgb="FF231F20"/>
        <rFont val="Calibri"/>
        <family val="2"/>
      </rPr>
      <t>Gütersloh</t>
    </r>
  </si>
  <si>
    <r>
      <rPr>
        <sz val="8"/>
        <color rgb="FF231F20"/>
        <rFont val="Calibri"/>
        <family val="2"/>
      </rPr>
      <t>Hagen</t>
    </r>
  </si>
  <si>
    <r>
      <rPr>
        <sz val="8"/>
        <color rgb="FF231F20"/>
        <rFont val="Calibri"/>
        <family val="2"/>
      </rPr>
      <t>Halle</t>
    </r>
  </si>
  <si>
    <r>
      <rPr>
        <sz val="8"/>
        <color rgb="FF231F20"/>
        <rFont val="Calibri"/>
        <family val="2"/>
      </rPr>
      <t>Hameln</t>
    </r>
  </si>
  <si>
    <r>
      <rPr>
        <sz val="8"/>
        <color rgb="FF231F20"/>
        <rFont val="Calibri"/>
        <family val="2"/>
      </rPr>
      <t>Hamm</t>
    </r>
  </si>
  <si>
    <r>
      <rPr>
        <sz val="8"/>
        <color rgb="FF231F20"/>
        <rFont val="Calibri"/>
        <family val="2"/>
      </rPr>
      <t>Hanau</t>
    </r>
  </si>
  <si>
    <r>
      <rPr>
        <sz val="8"/>
        <color rgb="FF231F20"/>
        <rFont val="Calibri"/>
        <family val="2"/>
      </rPr>
      <t>Hannover</t>
    </r>
  </si>
  <si>
    <r>
      <rPr>
        <sz val="8"/>
        <color rgb="FF231F20"/>
        <rFont val="Calibri"/>
        <family val="2"/>
      </rPr>
      <t>Haßloch</t>
    </r>
  </si>
  <si>
    <r>
      <rPr>
        <sz val="8"/>
        <color rgb="FF231F20"/>
        <rFont val="Calibri"/>
        <family val="2"/>
      </rPr>
      <t>Hattingen</t>
    </r>
  </si>
  <si>
    <r>
      <rPr>
        <sz val="8"/>
        <color rgb="FF231F20"/>
        <rFont val="Calibri"/>
        <family val="2"/>
      </rPr>
      <t>Heidelberg</t>
    </r>
  </si>
  <si>
    <r>
      <rPr>
        <sz val="8"/>
        <color rgb="FF231F20"/>
        <rFont val="Calibri"/>
        <family val="2"/>
      </rPr>
      <t>Heilbronn</t>
    </r>
  </si>
  <si>
    <r>
      <rPr>
        <sz val="8"/>
        <color rgb="FF231F20"/>
        <rFont val="Calibri"/>
        <family val="2"/>
      </rPr>
      <t>Heiligenstadt/Heilbad</t>
    </r>
  </si>
  <si>
    <r>
      <rPr>
        <sz val="8"/>
        <color rgb="FF231F20"/>
        <rFont val="Calibri"/>
        <family val="2"/>
      </rPr>
      <t>Helmstedt</t>
    </r>
  </si>
  <si>
    <r>
      <rPr>
        <sz val="8"/>
        <color rgb="FF231F20"/>
        <rFont val="Calibri"/>
        <family val="2"/>
      </rPr>
      <t>Herford</t>
    </r>
  </si>
  <si>
    <r>
      <rPr>
        <sz val="8"/>
        <color rgb="FF231F20"/>
        <rFont val="Calibri"/>
        <family val="2"/>
      </rPr>
      <t>Herne</t>
    </r>
  </si>
  <si>
    <r>
      <rPr>
        <sz val="8"/>
        <color rgb="FF231F20"/>
        <rFont val="Calibri"/>
        <family val="2"/>
      </rPr>
      <t>Hildburghausen</t>
    </r>
  </si>
  <si>
    <r>
      <rPr>
        <sz val="8"/>
        <color rgb="FF231F20"/>
        <rFont val="Calibri"/>
        <family val="2"/>
      </rPr>
      <t>Hildesheim</t>
    </r>
  </si>
  <si>
    <r>
      <rPr>
        <sz val="8"/>
        <color rgb="FF231F20"/>
        <rFont val="Calibri"/>
        <family val="2"/>
      </rPr>
      <t>Hof</t>
    </r>
  </si>
  <si>
    <r>
      <rPr>
        <sz val="8"/>
        <color rgb="FF231F20"/>
        <rFont val="Calibri"/>
        <family val="2"/>
      </rPr>
      <t>Höhr-Grenzhausen</t>
    </r>
  </si>
  <si>
    <r>
      <rPr>
        <sz val="8"/>
        <color rgb="FF231F20"/>
        <rFont val="Calibri"/>
        <family val="2"/>
      </rPr>
      <t>Holzminden</t>
    </r>
  </si>
  <si>
    <r>
      <rPr>
        <sz val="8"/>
        <color rgb="FF231F20"/>
        <rFont val="Calibri"/>
        <family val="2"/>
      </rPr>
      <t>Holzwickede</t>
    </r>
  </si>
  <si>
    <r>
      <rPr>
        <sz val="8"/>
        <color rgb="FF231F20"/>
        <rFont val="Calibri"/>
        <family val="2"/>
      </rPr>
      <t>Homburg</t>
    </r>
  </si>
  <si>
    <r>
      <rPr>
        <sz val="8"/>
        <color rgb="FF231F20"/>
        <rFont val="Calibri"/>
        <family val="2"/>
      </rPr>
      <t>Hürth</t>
    </r>
  </si>
  <si>
    <r>
      <rPr>
        <sz val="8"/>
        <color rgb="FF231F20"/>
        <rFont val="Calibri"/>
        <family val="2"/>
      </rPr>
      <t>Idar-Oberstein</t>
    </r>
  </si>
  <si>
    <r>
      <rPr>
        <sz val="8"/>
        <color rgb="FF231F20"/>
        <rFont val="Calibri"/>
        <family val="2"/>
      </rPr>
      <t>Ilmenau</t>
    </r>
  </si>
  <si>
    <r>
      <rPr>
        <sz val="8"/>
        <color rgb="FF231F20"/>
        <rFont val="Calibri"/>
        <family val="2"/>
      </rPr>
      <t>Ingelheim</t>
    </r>
  </si>
  <si>
    <r>
      <rPr>
        <sz val="8"/>
        <color rgb="FF231F20"/>
        <rFont val="Calibri"/>
        <family val="2"/>
      </rPr>
      <t>Ingolstadt</t>
    </r>
  </si>
  <si>
    <r>
      <rPr>
        <sz val="8"/>
        <color rgb="FF231F20"/>
        <rFont val="Calibri"/>
        <family val="2"/>
      </rPr>
      <t>Iserlohn</t>
    </r>
  </si>
  <si>
    <r>
      <rPr>
        <sz val="8"/>
        <color rgb="FF231F20"/>
        <rFont val="Calibri"/>
        <family val="2"/>
      </rPr>
      <t>Itzehoe</t>
    </r>
  </si>
  <si>
    <r>
      <rPr>
        <sz val="8"/>
        <color rgb="FF231F20"/>
        <rFont val="Calibri"/>
        <family val="2"/>
      </rPr>
      <t>Jena</t>
    </r>
  </si>
  <si>
    <r>
      <rPr>
        <sz val="8"/>
        <color rgb="FF231F20"/>
        <rFont val="Calibri"/>
        <family val="2"/>
      </rPr>
      <t>Jever</t>
    </r>
  </si>
  <si>
    <r>
      <rPr>
        <sz val="8"/>
        <color rgb="FF231F20"/>
        <rFont val="Calibri"/>
        <family val="2"/>
      </rPr>
      <t>Jülich</t>
    </r>
  </si>
  <si>
    <r>
      <rPr>
        <sz val="8"/>
        <color rgb="FF231F20"/>
        <rFont val="Calibri"/>
        <family val="2"/>
      </rPr>
      <t>Kaarst</t>
    </r>
  </si>
  <si>
    <r>
      <rPr>
        <sz val="8"/>
        <color rgb="FF231F20"/>
        <rFont val="Calibri"/>
        <family val="2"/>
      </rPr>
      <t>Kaisersesch</t>
    </r>
  </si>
  <si>
    <r>
      <rPr>
        <sz val="8"/>
        <color rgb="FF231F20"/>
        <rFont val="Calibri"/>
        <family val="2"/>
      </rPr>
      <t>Kaiserslautern</t>
    </r>
  </si>
  <si>
    <r>
      <rPr>
        <sz val="8"/>
        <color rgb="FF231F20"/>
        <rFont val="Calibri"/>
        <family val="2"/>
      </rPr>
      <t>Karlsruhe</t>
    </r>
  </si>
  <si>
    <r>
      <rPr>
        <sz val="8"/>
        <color rgb="FF231F20"/>
        <rFont val="Calibri"/>
        <family val="2"/>
      </rPr>
      <t>Kassel</t>
    </r>
  </si>
  <si>
    <r>
      <rPr>
        <sz val="8"/>
        <color rgb="FF231F20"/>
        <rFont val="Calibri"/>
        <family val="2"/>
      </rPr>
      <t>Kastellaun</t>
    </r>
  </si>
  <si>
    <r>
      <rPr>
        <sz val="8"/>
        <color rgb="FF231F20"/>
        <rFont val="Calibri"/>
        <family val="2"/>
      </rPr>
      <t>Kempten</t>
    </r>
  </si>
  <si>
    <r>
      <rPr>
        <sz val="8"/>
        <color rgb="FF231F20"/>
        <rFont val="Calibri"/>
        <family val="2"/>
      </rPr>
      <t>Kerpen</t>
    </r>
  </si>
  <si>
    <r>
      <rPr>
        <sz val="8"/>
        <color rgb="FF231F20"/>
        <rFont val="Calibri"/>
        <family val="2"/>
      </rPr>
      <t>Kiel</t>
    </r>
  </si>
  <si>
    <r>
      <rPr>
        <sz val="8"/>
        <color rgb="FF231F20"/>
        <rFont val="Calibri"/>
        <family val="2"/>
      </rPr>
      <t>Kirchberg/Hunsrück</t>
    </r>
  </si>
  <si>
    <r>
      <rPr>
        <sz val="8"/>
        <color rgb="FF231F20"/>
        <rFont val="Calibri"/>
        <family val="2"/>
      </rPr>
      <t>Kirchheimbolanden</t>
    </r>
  </si>
  <si>
    <r>
      <rPr>
        <sz val="8"/>
        <color rgb="FF231F20"/>
        <rFont val="Calibri"/>
        <family val="2"/>
      </rPr>
      <t>Kleve</t>
    </r>
  </si>
  <si>
    <r>
      <rPr>
        <sz val="8"/>
        <color rgb="FF231F20"/>
        <rFont val="Calibri"/>
        <family val="2"/>
      </rPr>
      <t>Koblenz</t>
    </r>
  </si>
  <si>
    <r>
      <rPr>
        <sz val="8"/>
        <color rgb="FF231F20"/>
        <rFont val="Calibri"/>
        <family val="2"/>
      </rPr>
      <t>Königswinter</t>
    </r>
  </si>
  <si>
    <r>
      <rPr>
        <sz val="8"/>
        <color rgb="FF231F20"/>
        <rFont val="Calibri"/>
        <family val="2"/>
      </rPr>
      <t>Konstanz</t>
    </r>
  </si>
  <si>
    <r>
      <rPr>
        <sz val="8"/>
        <color rgb="FF231F20"/>
        <rFont val="Calibri"/>
        <family val="2"/>
      </rPr>
      <t>Krefeld</t>
    </r>
  </si>
  <si>
    <r>
      <rPr>
        <sz val="8"/>
        <color rgb="FF231F20"/>
        <rFont val="Calibri"/>
        <family val="2"/>
      </rPr>
      <t>Kürten</t>
    </r>
  </si>
  <si>
    <r>
      <rPr>
        <sz val="8"/>
        <color rgb="FF231F20"/>
        <rFont val="Calibri"/>
        <family val="2"/>
      </rPr>
      <t>Kusel</t>
    </r>
  </si>
  <si>
    <r>
      <rPr>
        <sz val="8"/>
        <color rgb="FF231F20"/>
        <rFont val="Calibri"/>
        <family val="2"/>
      </rPr>
      <t>Laatzen</t>
    </r>
  </si>
  <si>
    <r>
      <rPr>
        <sz val="8"/>
        <color rgb="FF231F20"/>
        <rFont val="Calibri"/>
        <family val="2"/>
      </rPr>
      <t>Lahnstein</t>
    </r>
  </si>
  <si>
    <r>
      <rPr>
        <sz val="8"/>
        <color rgb="FF231F20"/>
        <rFont val="Calibri"/>
        <family val="2"/>
      </rPr>
      <t>Landau/ Pfalz</t>
    </r>
  </si>
  <si>
    <r>
      <rPr>
        <sz val="8"/>
        <color rgb="FF231F20"/>
        <rFont val="Calibri"/>
        <family val="2"/>
      </rPr>
      <t>Landshut</t>
    </r>
  </si>
  <si>
    <r>
      <rPr>
        <sz val="8"/>
        <color rgb="FF231F20"/>
        <rFont val="Calibri"/>
        <family val="2"/>
      </rPr>
      <t>Landstuhl</t>
    </r>
  </si>
  <si>
    <r>
      <rPr>
        <sz val="8"/>
        <color rgb="FF231F20"/>
        <rFont val="Calibri"/>
        <family val="2"/>
      </rPr>
      <t>Langenhagen</t>
    </r>
  </si>
  <si>
    <r>
      <rPr>
        <sz val="8"/>
        <color rgb="FF231F20"/>
        <rFont val="Calibri"/>
        <family val="2"/>
      </rPr>
      <t>Langenlonsheim</t>
    </r>
  </si>
  <si>
    <r>
      <rPr>
        <sz val="8"/>
        <color rgb="FF231F20"/>
        <rFont val="Calibri"/>
        <family val="2"/>
      </rPr>
      <t>Leer</t>
    </r>
  </si>
  <si>
    <r>
      <rPr>
        <sz val="8"/>
        <color rgb="FF231F20"/>
        <rFont val="Calibri"/>
        <family val="2"/>
      </rPr>
      <t>Leichlingen</t>
    </r>
  </si>
  <si>
    <r>
      <rPr>
        <sz val="8"/>
        <color rgb="FF231F20"/>
        <rFont val="Calibri"/>
        <family val="2"/>
      </rPr>
      <t>Leinefelde</t>
    </r>
  </si>
  <si>
    <r>
      <rPr>
        <sz val="8"/>
        <color rgb="FF231F20"/>
        <rFont val="Calibri"/>
        <family val="2"/>
      </rPr>
      <t>Leipzig</t>
    </r>
  </si>
  <si>
    <r>
      <rPr>
        <sz val="8"/>
        <color rgb="FF231F20"/>
        <rFont val="Calibri"/>
        <family val="2"/>
      </rPr>
      <t>Leverkusen</t>
    </r>
  </si>
  <si>
    <r>
      <rPr>
        <sz val="8"/>
        <color rgb="FF231F20"/>
        <rFont val="Calibri"/>
        <family val="2"/>
      </rPr>
      <t>Limburgerhof</t>
    </r>
  </si>
  <si>
    <r>
      <rPr>
        <sz val="8"/>
        <color rgb="FF231F20"/>
        <rFont val="Calibri"/>
        <family val="2"/>
      </rPr>
      <t>Lindlar</t>
    </r>
  </si>
  <si>
    <r>
      <rPr>
        <sz val="8"/>
        <color rgb="FF231F20"/>
        <rFont val="Calibri"/>
        <family val="2"/>
      </rPr>
      <t>Lingen</t>
    </r>
  </si>
  <si>
    <r>
      <rPr>
        <sz val="8"/>
        <color rgb="FF231F20"/>
        <rFont val="Calibri"/>
        <family val="2"/>
      </rPr>
      <t>Linz</t>
    </r>
  </si>
  <si>
    <r>
      <rPr>
        <sz val="8"/>
        <color rgb="FF231F20"/>
        <rFont val="Calibri"/>
        <family val="2"/>
      </rPr>
      <t>Lippstadt</t>
    </r>
  </si>
  <si>
    <r>
      <rPr>
        <sz val="8"/>
        <color rgb="FF231F20"/>
        <rFont val="Calibri"/>
        <family val="2"/>
      </rPr>
      <t>Löhne</t>
    </r>
  </si>
  <si>
    <r>
      <rPr>
        <sz val="8"/>
        <color rgb="FF231F20"/>
        <rFont val="Calibri"/>
        <family val="2"/>
      </rPr>
      <t>Lübbecke</t>
    </r>
  </si>
  <si>
    <r>
      <rPr>
        <sz val="8"/>
        <color rgb="FF231F20"/>
        <rFont val="Calibri"/>
        <family val="2"/>
      </rPr>
      <t>Lübeck</t>
    </r>
  </si>
  <si>
    <r>
      <rPr>
        <sz val="8"/>
        <color rgb="FF231F20"/>
        <rFont val="Calibri"/>
        <family val="2"/>
      </rPr>
      <t>Lübecker Bucht</t>
    </r>
  </si>
  <si>
    <r>
      <rPr>
        <sz val="8"/>
        <color rgb="FF231F20"/>
        <rFont val="Calibri"/>
        <family val="2"/>
      </rPr>
      <t>Lüdenscheid</t>
    </r>
  </si>
  <si>
    <r>
      <rPr>
        <sz val="8"/>
        <color rgb="FF231F20"/>
        <rFont val="Calibri"/>
        <family val="2"/>
      </rPr>
      <t>Ludwigsburg</t>
    </r>
  </si>
  <si>
    <r>
      <rPr>
        <sz val="8"/>
        <color rgb="FF231F20"/>
        <rFont val="Calibri"/>
        <family val="2"/>
      </rPr>
      <t>Ludwigshafen</t>
    </r>
  </si>
  <si>
    <r>
      <rPr>
        <sz val="8"/>
        <color rgb="FF231F20"/>
        <rFont val="Calibri"/>
        <family val="2"/>
      </rPr>
      <t>Lüneburg</t>
    </r>
  </si>
  <si>
    <r>
      <rPr>
        <sz val="8"/>
        <color rgb="FF231F20"/>
        <rFont val="Calibri"/>
        <family val="2"/>
      </rPr>
      <t>Magdeburg</t>
    </r>
  </si>
  <si>
    <r>
      <rPr>
        <sz val="8"/>
        <color rgb="FF231F20"/>
        <rFont val="Calibri"/>
        <family val="2"/>
      </rPr>
      <t>Mannheim</t>
    </r>
  </si>
  <si>
    <r>
      <rPr>
        <sz val="8"/>
        <color rgb="FF231F20"/>
        <rFont val="Calibri"/>
        <family val="2"/>
      </rPr>
      <t>Marburg</t>
    </r>
  </si>
  <si>
    <r>
      <rPr>
        <sz val="8"/>
        <color rgb="FF231F20"/>
        <rFont val="Calibri"/>
        <family val="2"/>
      </rPr>
      <t>Mayen</t>
    </r>
  </si>
  <si>
    <r>
      <rPr>
        <sz val="8"/>
        <color rgb="FF231F20"/>
        <rFont val="Calibri"/>
        <family val="2"/>
      </rPr>
      <t>Mechernich</t>
    </r>
  </si>
  <si>
    <r>
      <rPr>
        <sz val="8"/>
        <color rgb="FF231F20"/>
        <rFont val="Calibri"/>
        <family val="2"/>
      </rPr>
      <t>Meckenheim</t>
    </r>
  </si>
  <si>
    <r>
      <rPr>
        <sz val="8"/>
        <color rgb="FF231F20"/>
        <rFont val="Calibri"/>
        <family val="2"/>
      </rPr>
      <t>Meerbusch</t>
    </r>
  </si>
  <si>
    <r>
      <rPr>
        <sz val="8"/>
        <color rgb="FF231F20"/>
        <rFont val="Calibri"/>
        <family val="2"/>
      </rPr>
      <t>Meiningen</t>
    </r>
  </si>
  <si>
    <r>
      <rPr>
        <sz val="8"/>
        <color rgb="FF231F20"/>
        <rFont val="Calibri"/>
        <family val="2"/>
      </rPr>
      <t>Melle</t>
    </r>
  </si>
  <si>
    <r>
      <rPr>
        <sz val="8"/>
        <color rgb="FF231F20"/>
        <rFont val="Calibri"/>
        <family val="2"/>
      </rPr>
      <t>Merzig</t>
    </r>
  </si>
  <si>
    <r>
      <rPr>
        <sz val="8"/>
        <color rgb="FF231F20"/>
        <rFont val="Calibri"/>
        <family val="2"/>
      </rPr>
      <t>Meschede</t>
    </r>
  </si>
  <si>
    <r>
      <rPr>
        <sz val="8"/>
        <color rgb="FF231F20"/>
        <rFont val="Calibri"/>
        <family val="2"/>
      </rPr>
      <t>Mettmann</t>
    </r>
  </si>
  <si>
    <r>
      <rPr>
        <sz val="8"/>
        <color rgb="FF231F20"/>
        <rFont val="Calibri"/>
        <family val="2"/>
      </rPr>
      <t>Minden</t>
    </r>
  </si>
  <si>
    <r>
      <rPr>
        <sz val="8"/>
        <color rgb="FF231F20"/>
        <rFont val="Calibri"/>
        <family val="2"/>
      </rPr>
      <t>Moers</t>
    </r>
  </si>
  <si>
    <r>
      <rPr>
        <sz val="8"/>
        <color rgb="FF231F20"/>
        <rFont val="Calibri"/>
        <family val="2"/>
      </rPr>
      <t>Mönchengladbach</t>
    </r>
  </si>
  <si>
    <r>
      <rPr>
        <sz val="8"/>
        <color rgb="FF231F20"/>
        <rFont val="Calibri"/>
        <family val="2"/>
      </rPr>
      <t>Monheim</t>
    </r>
  </si>
  <si>
    <r>
      <rPr>
        <sz val="8"/>
        <color rgb="FF231F20"/>
        <rFont val="Calibri"/>
        <family val="2"/>
      </rPr>
      <t>Mühlhausen</t>
    </r>
  </si>
  <si>
    <r>
      <rPr>
        <sz val="8"/>
        <color rgb="FF231F20"/>
        <rFont val="Calibri"/>
        <family val="2"/>
      </rPr>
      <t>Mülheim a.d. Ruhr</t>
    </r>
  </si>
  <si>
    <r>
      <rPr>
        <sz val="8"/>
        <color rgb="FF231F20"/>
        <rFont val="Calibri"/>
        <family val="2"/>
      </rPr>
      <t>Münster</t>
    </r>
  </si>
  <si>
    <r>
      <rPr>
        <sz val="8"/>
        <color rgb="FF231F20"/>
        <rFont val="Calibri"/>
        <family val="2"/>
      </rPr>
      <t>Mutterstadt</t>
    </r>
  </si>
  <si>
    <r>
      <rPr>
        <sz val="8"/>
        <color rgb="FF231F20"/>
        <rFont val="Calibri"/>
        <family val="2"/>
      </rPr>
      <t>Naumburg</t>
    </r>
  </si>
  <si>
    <r>
      <rPr>
        <sz val="8"/>
        <color rgb="FF231F20"/>
        <rFont val="Calibri"/>
        <family val="2"/>
      </rPr>
      <t>Neu-Isenburg</t>
    </r>
  </si>
  <si>
    <r>
      <rPr>
        <sz val="8"/>
        <color rgb="FF231F20"/>
        <rFont val="Calibri"/>
        <family val="2"/>
      </rPr>
      <t>Neumarkt i.d.OPf.</t>
    </r>
  </si>
  <si>
    <r>
      <rPr>
        <sz val="8"/>
        <color rgb="FF231F20"/>
        <rFont val="Calibri"/>
        <family val="2"/>
      </rPr>
      <t>Neunkirchen</t>
    </r>
  </si>
  <si>
    <r>
      <rPr>
        <sz val="8"/>
        <color rgb="FF231F20"/>
        <rFont val="Calibri"/>
        <family val="2"/>
      </rPr>
      <t>Neuss</t>
    </r>
  </si>
  <si>
    <r>
      <rPr>
        <sz val="8"/>
        <color rgb="FF231F20"/>
        <rFont val="Calibri"/>
        <family val="2"/>
      </rPr>
      <t>Neustadt/Weinstraße</t>
    </r>
  </si>
  <si>
    <r>
      <rPr>
        <sz val="8"/>
        <color rgb="FF231F20"/>
        <rFont val="Calibri"/>
        <family val="2"/>
      </rPr>
      <t>Neu-Ulm</t>
    </r>
  </si>
  <si>
    <r>
      <rPr>
        <sz val="8"/>
        <color rgb="FF231F20"/>
        <rFont val="Calibri"/>
        <family val="2"/>
      </rPr>
      <t>Neuwied</t>
    </r>
  </si>
  <si>
    <r>
      <rPr>
        <sz val="8"/>
        <color rgb="FF231F20"/>
        <rFont val="Calibri"/>
        <family val="2"/>
      </rPr>
      <t>Niederkassel</t>
    </r>
  </si>
  <si>
    <r>
      <rPr>
        <sz val="8"/>
        <color rgb="FF231F20"/>
        <rFont val="Calibri"/>
        <family val="2"/>
      </rPr>
      <t>Nieder-Olm</t>
    </r>
  </si>
  <si>
    <r>
      <rPr>
        <sz val="8"/>
        <color rgb="FF231F20"/>
        <rFont val="Calibri"/>
        <family val="2"/>
      </rPr>
      <t>Nienburg</t>
    </r>
  </si>
  <si>
    <r>
      <rPr>
        <sz val="8"/>
        <color rgb="FF231F20"/>
        <rFont val="Calibri"/>
        <family val="2"/>
      </rPr>
      <t>Nierstein</t>
    </r>
  </si>
  <si>
    <r>
      <rPr>
        <sz val="8"/>
        <color rgb="FF231F20"/>
        <rFont val="Calibri"/>
        <family val="2"/>
      </rPr>
      <t>Norden</t>
    </r>
  </si>
  <si>
    <r>
      <rPr>
        <sz val="8"/>
        <color rgb="FF231F20"/>
        <rFont val="Calibri"/>
        <family val="2"/>
      </rPr>
      <t>Nordenham</t>
    </r>
  </si>
  <si>
    <r>
      <rPr>
        <sz val="8"/>
        <color rgb="FF231F20"/>
        <rFont val="Calibri"/>
        <family val="2"/>
      </rPr>
      <t>Norderney</t>
    </r>
  </si>
  <si>
    <r>
      <rPr>
        <sz val="8"/>
        <color rgb="FF231F20"/>
        <rFont val="Calibri"/>
        <family val="2"/>
      </rPr>
      <t>Nordhausen</t>
    </r>
  </si>
  <si>
    <r>
      <rPr>
        <sz val="8"/>
        <color rgb="FF231F20"/>
        <rFont val="Calibri"/>
        <family val="2"/>
      </rPr>
      <t>Nordhorn</t>
    </r>
  </si>
  <si>
    <r>
      <rPr>
        <sz val="8"/>
        <color rgb="FF231F20"/>
        <rFont val="Calibri"/>
        <family val="2"/>
      </rPr>
      <t>Nümbrecht</t>
    </r>
  </si>
  <si>
    <r>
      <rPr>
        <sz val="8"/>
        <color rgb="FF231F20"/>
        <rFont val="Calibri"/>
        <family val="2"/>
      </rPr>
      <t>Nürnberg</t>
    </r>
  </si>
  <si>
    <r>
      <rPr>
        <sz val="8"/>
        <color rgb="FF231F20"/>
        <rFont val="Calibri"/>
        <family val="2"/>
      </rPr>
      <t>Oberhausen</t>
    </r>
  </si>
  <si>
    <r>
      <rPr>
        <sz val="8"/>
        <color rgb="FF231F20"/>
        <rFont val="Calibri"/>
        <family val="2"/>
      </rPr>
      <t>Oelsnitz/Vogtlandkreis</t>
    </r>
  </si>
  <si>
    <r>
      <rPr>
        <sz val="8"/>
        <color rgb="FF231F20"/>
        <rFont val="Calibri"/>
        <family val="2"/>
      </rPr>
      <t>Oestrich-Winkel</t>
    </r>
  </si>
  <si>
    <r>
      <rPr>
        <sz val="8"/>
        <color rgb="FF231F20"/>
        <rFont val="Calibri"/>
        <family val="2"/>
      </rPr>
      <t>Offenbach</t>
    </r>
  </si>
  <si>
    <r>
      <rPr>
        <sz val="8"/>
        <color rgb="FF231F20"/>
        <rFont val="Calibri"/>
        <family val="2"/>
      </rPr>
      <t>Offenburg</t>
    </r>
  </si>
  <si>
    <r>
      <rPr>
        <sz val="8"/>
        <color rgb="FF231F20"/>
        <rFont val="Calibri"/>
        <family val="2"/>
      </rPr>
      <t>Ohrdruf</t>
    </r>
  </si>
  <si>
    <r>
      <rPr>
        <sz val="8"/>
        <color rgb="FF231F20"/>
        <rFont val="Calibri"/>
        <family val="2"/>
      </rPr>
      <t>Oldenburg</t>
    </r>
  </si>
  <si>
    <r>
      <rPr>
        <sz val="8"/>
        <color rgb="FF231F20"/>
        <rFont val="Calibri"/>
        <family val="2"/>
      </rPr>
      <t>Olpe</t>
    </r>
  </si>
  <si>
    <r>
      <rPr>
        <sz val="8"/>
        <color rgb="FF231F20"/>
        <rFont val="Calibri"/>
        <family val="2"/>
      </rPr>
      <t>Oppenheim</t>
    </r>
  </si>
  <si>
    <r>
      <rPr>
        <sz val="8"/>
        <color rgb="FF231F20"/>
        <rFont val="Calibri"/>
        <family val="2"/>
      </rPr>
      <t>Osnabrück</t>
    </r>
  </si>
  <si>
    <r>
      <rPr>
        <sz val="8"/>
        <color rgb="FF231F20"/>
        <rFont val="Calibri"/>
        <family val="2"/>
      </rPr>
      <t>Osterode</t>
    </r>
  </si>
  <si>
    <r>
      <rPr>
        <sz val="8"/>
        <color rgb="FF231F20"/>
        <rFont val="Calibri"/>
        <family val="2"/>
      </rPr>
      <t>Ottweiler</t>
    </r>
  </si>
  <si>
    <r>
      <rPr>
        <sz val="8"/>
        <color rgb="FF231F20"/>
        <rFont val="Calibri"/>
        <family val="2"/>
      </rPr>
      <t>Overath</t>
    </r>
  </si>
  <si>
    <r>
      <rPr>
        <sz val="8"/>
        <color rgb="FF231F20"/>
        <rFont val="Calibri"/>
        <family val="2"/>
      </rPr>
      <t>Paderborn</t>
    </r>
  </si>
  <si>
    <r>
      <rPr>
        <sz val="8"/>
        <color rgb="FF231F20"/>
        <rFont val="Calibri"/>
        <family val="2"/>
      </rPr>
      <t>Passau</t>
    </r>
  </si>
  <si>
    <r>
      <rPr>
        <sz val="8"/>
        <color rgb="FF231F20"/>
        <rFont val="Calibri"/>
        <family val="2"/>
      </rPr>
      <t>Peine</t>
    </r>
  </si>
  <si>
    <r>
      <rPr>
        <sz val="8"/>
        <color rgb="FF231F20"/>
        <rFont val="Calibri"/>
        <family val="2"/>
      </rPr>
      <t>Pforzheim</t>
    </r>
  </si>
  <si>
    <r>
      <rPr>
        <sz val="8"/>
        <color rgb="FF231F20"/>
        <rFont val="Calibri"/>
        <family val="2"/>
      </rPr>
      <t>Pirmasens</t>
    </r>
  </si>
  <si>
    <r>
      <rPr>
        <sz val="8"/>
        <color rgb="FF231F20"/>
        <rFont val="Calibri"/>
        <family val="2"/>
      </rPr>
      <t>Plettenberg</t>
    </r>
  </si>
  <si>
    <r>
      <rPr>
        <sz val="8"/>
        <color rgb="FF231F20"/>
        <rFont val="Calibri"/>
        <family val="2"/>
      </rPr>
      <t>Plön</t>
    </r>
  </si>
  <si>
    <r>
      <rPr>
        <sz val="8"/>
        <color rgb="FF231F20"/>
        <rFont val="Calibri"/>
        <family val="2"/>
      </rPr>
      <t>Pößneck</t>
    </r>
  </si>
  <si>
    <r>
      <rPr>
        <sz val="8"/>
        <color rgb="FF231F20"/>
        <rFont val="Calibri"/>
        <family val="2"/>
      </rPr>
      <t>Potsdam</t>
    </r>
  </si>
  <si>
    <r>
      <rPr>
        <sz val="8"/>
        <color rgb="FF231F20"/>
        <rFont val="Calibri"/>
        <family val="2"/>
      </rPr>
      <t>Pulheim</t>
    </r>
  </si>
  <si>
    <r>
      <rPr>
        <sz val="8"/>
        <color rgb="FF231F20"/>
        <rFont val="Calibri"/>
        <family val="2"/>
      </rPr>
      <t>Radevormwald</t>
    </r>
  </si>
  <si>
    <r>
      <rPr>
        <sz val="8"/>
        <color rgb="FF231F20"/>
        <rFont val="Calibri"/>
        <family val="2"/>
      </rPr>
      <t>Ramstein-Miesenbach</t>
    </r>
  </si>
  <si>
    <r>
      <rPr>
        <sz val="8"/>
        <color rgb="FF231F20"/>
        <rFont val="Calibri"/>
        <family val="2"/>
      </rPr>
      <t>Ratingen</t>
    </r>
  </si>
  <si>
    <r>
      <rPr>
        <sz val="8"/>
        <color rgb="FF231F20"/>
        <rFont val="Calibri"/>
        <family val="2"/>
      </rPr>
      <t>Recklinghausen</t>
    </r>
  </si>
  <si>
    <r>
      <rPr>
        <sz val="8"/>
        <color rgb="FF231F20"/>
        <rFont val="Calibri"/>
        <family val="2"/>
      </rPr>
      <t>Regensburg</t>
    </r>
  </si>
  <si>
    <r>
      <rPr>
        <sz val="8"/>
        <color rgb="FF231F20"/>
        <rFont val="Calibri"/>
        <family val="2"/>
      </rPr>
      <t>Remagen</t>
    </r>
  </si>
  <si>
    <r>
      <rPr>
        <sz val="8"/>
        <color rgb="FF231F20"/>
        <rFont val="Calibri"/>
        <family val="2"/>
      </rPr>
      <t>Remscheid</t>
    </r>
  </si>
  <si>
    <r>
      <rPr>
        <sz val="8"/>
        <color rgb="FF231F20"/>
        <rFont val="Calibri"/>
        <family val="2"/>
      </rPr>
      <t>Rengsdorf</t>
    </r>
  </si>
  <si>
    <r>
      <rPr>
        <sz val="8"/>
        <color rgb="FF231F20"/>
        <rFont val="Calibri"/>
        <family val="2"/>
      </rPr>
      <t>Rheda-Wiedenbrück</t>
    </r>
  </si>
  <si>
    <r>
      <rPr>
        <sz val="8"/>
        <color rgb="FF231F20"/>
        <rFont val="Calibri"/>
        <family val="2"/>
      </rPr>
      <t>Rheinbach</t>
    </r>
  </si>
  <si>
    <r>
      <rPr>
        <sz val="8"/>
        <color rgb="FF231F20"/>
        <rFont val="Calibri"/>
        <family val="2"/>
      </rPr>
      <t>Rheine</t>
    </r>
  </si>
  <si>
    <r>
      <rPr>
        <sz val="8"/>
        <color rgb="FF231F20"/>
        <rFont val="Calibri"/>
        <family val="2"/>
      </rPr>
      <t>Rietberg</t>
    </r>
  </si>
  <si>
    <r>
      <rPr>
        <sz val="8"/>
        <color rgb="FF231F20"/>
        <rFont val="Calibri"/>
        <family val="2"/>
      </rPr>
      <t>Rosenheim</t>
    </r>
  </si>
  <si>
    <r>
      <rPr>
        <sz val="8"/>
        <color rgb="FF231F20"/>
        <rFont val="Calibri"/>
        <family val="2"/>
      </rPr>
      <t>Rösrath</t>
    </r>
  </si>
  <si>
    <r>
      <rPr>
        <sz val="8"/>
        <color rgb="FF231F20"/>
        <rFont val="Calibri"/>
        <family val="2"/>
      </rPr>
      <t>Rostock</t>
    </r>
  </si>
  <si>
    <r>
      <rPr>
        <sz val="8"/>
        <color rgb="FF231F20"/>
        <rFont val="Calibri"/>
        <family val="2"/>
      </rPr>
      <t>Rotenburg/Wümme</t>
    </r>
  </si>
  <si>
    <r>
      <rPr>
        <sz val="8"/>
        <color rgb="FF231F20"/>
        <rFont val="Calibri"/>
        <family val="2"/>
      </rPr>
      <t>Saalfeld/Rudolstadt</t>
    </r>
  </si>
  <si>
    <r>
      <rPr>
        <sz val="8"/>
        <color rgb="FF231F20"/>
        <rFont val="Calibri"/>
        <family val="2"/>
      </rPr>
      <t>Saarbrücken</t>
    </r>
  </si>
  <si>
    <r>
      <rPr>
        <sz val="8"/>
        <color rgb="FF231F20"/>
        <rFont val="Calibri"/>
        <family val="2"/>
      </rPr>
      <t>Saarlouis</t>
    </r>
  </si>
  <si>
    <r>
      <rPr>
        <sz val="8"/>
        <color rgb="FF231F20"/>
        <rFont val="Calibri"/>
        <family val="2"/>
      </rPr>
      <t>Salzgitter</t>
    </r>
  </si>
  <si>
    <r>
      <rPr>
        <sz val="8"/>
        <color rgb="FF231F20"/>
        <rFont val="Calibri"/>
        <family val="2"/>
      </rPr>
      <t>Salzwedel</t>
    </r>
  </si>
  <si>
    <r>
      <rPr>
        <sz val="8"/>
        <color rgb="FF231F20"/>
        <rFont val="Calibri"/>
        <family val="2"/>
      </rPr>
      <t>Sankt Augustin</t>
    </r>
  </si>
  <si>
    <r>
      <rPr>
        <sz val="8"/>
        <color rgb="FF231F20"/>
        <rFont val="Calibri"/>
        <family val="2"/>
      </rPr>
      <t>Schmalkalden</t>
    </r>
  </si>
  <si>
    <r>
      <rPr>
        <sz val="8"/>
        <color rgb="FF231F20"/>
        <rFont val="Calibri"/>
        <family val="2"/>
      </rPr>
      <t>Schmölln</t>
    </r>
  </si>
  <si>
    <r>
      <rPr>
        <sz val="8"/>
        <color rgb="FF231F20"/>
        <rFont val="Calibri"/>
        <family val="2"/>
      </rPr>
      <t>Schönebeck</t>
    </r>
  </si>
  <si>
    <r>
      <rPr>
        <sz val="8"/>
        <color rgb="FF231F20"/>
        <rFont val="Calibri"/>
        <family val="2"/>
      </rPr>
      <t>Schweinfurt</t>
    </r>
  </si>
  <si>
    <r>
      <rPr>
        <sz val="8"/>
        <color rgb="FF231F20"/>
        <rFont val="Calibri"/>
        <family val="2"/>
      </rPr>
      <t>Schwelm</t>
    </r>
  </si>
  <si>
    <r>
      <rPr>
        <sz val="8"/>
        <color rgb="FF231F20"/>
        <rFont val="Calibri"/>
        <family val="2"/>
      </rPr>
      <t>Schwerin</t>
    </r>
  </si>
  <si>
    <r>
      <rPr>
        <sz val="8"/>
        <color rgb="FF231F20"/>
        <rFont val="Calibri"/>
        <family val="2"/>
      </rPr>
      <t>Schwerte</t>
    </r>
  </si>
  <si>
    <r>
      <rPr>
        <sz val="8"/>
        <color rgb="FF231F20"/>
        <rFont val="Calibri"/>
        <family val="2"/>
      </rPr>
      <t>Siegburg</t>
    </r>
  </si>
  <si>
    <r>
      <rPr>
        <sz val="8"/>
        <color rgb="FF231F20"/>
        <rFont val="Calibri"/>
        <family val="2"/>
      </rPr>
      <t>Siegen</t>
    </r>
  </si>
  <si>
    <r>
      <rPr>
        <sz val="8"/>
        <color rgb="FF231F20"/>
        <rFont val="Calibri"/>
        <family val="2"/>
      </rPr>
      <t>Simmern</t>
    </r>
  </si>
  <si>
    <r>
      <rPr>
        <sz val="8"/>
        <color rgb="FF231F20"/>
        <rFont val="Calibri"/>
        <family val="2"/>
      </rPr>
      <t>Sinzig</t>
    </r>
  </si>
  <si>
    <r>
      <rPr>
        <sz val="8"/>
        <color rgb="FF231F20"/>
        <rFont val="Calibri"/>
        <family val="2"/>
      </rPr>
      <t>Soest</t>
    </r>
  </si>
  <si>
    <r>
      <rPr>
        <sz val="8"/>
        <color rgb="FF231F20"/>
        <rFont val="Calibri"/>
        <family val="2"/>
      </rPr>
      <t>Solingen</t>
    </r>
  </si>
  <si>
    <r>
      <rPr>
        <sz val="8"/>
        <color rgb="FF231F20"/>
        <rFont val="Calibri"/>
        <family val="2"/>
      </rPr>
      <t>Soltau</t>
    </r>
  </si>
  <si>
    <r>
      <rPr>
        <sz val="8"/>
        <color rgb="FF231F20"/>
        <rFont val="Calibri"/>
        <family val="2"/>
      </rPr>
      <t>Sömmerda</t>
    </r>
  </si>
  <si>
    <r>
      <rPr>
        <sz val="8"/>
        <color rgb="FF231F20"/>
        <rFont val="Calibri"/>
        <family val="2"/>
      </rPr>
      <t>Sondershausen</t>
    </r>
  </si>
  <si>
    <r>
      <rPr>
        <sz val="8"/>
        <color rgb="FF231F20"/>
        <rFont val="Calibri"/>
        <family val="2"/>
      </rPr>
      <t>Sonneberg</t>
    </r>
  </si>
  <si>
    <r>
      <rPr>
        <sz val="8"/>
        <color rgb="FF231F20"/>
        <rFont val="Calibri"/>
        <family val="2"/>
      </rPr>
      <t>Speyer</t>
    </r>
  </si>
  <si>
    <r>
      <rPr>
        <sz val="8"/>
        <color rgb="FF231F20"/>
        <rFont val="Calibri"/>
        <family val="2"/>
      </rPr>
      <t>Springe</t>
    </r>
  </si>
  <si>
    <r>
      <rPr>
        <sz val="8"/>
        <color rgb="FF231F20"/>
        <rFont val="Calibri"/>
        <family val="2"/>
      </rPr>
      <t>St. Ingbert</t>
    </r>
  </si>
  <si>
    <r>
      <rPr>
        <sz val="8"/>
        <color rgb="FF231F20"/>
        <rFont val="Calibri"/>
        <family val="2"/>
      </rPr>
      <t>St. Wendel</t>
    </r>
  </si>
  <si>
    <r>
      <rPr>
        <sz val="8"/>
        <color rgb="FF231F20"/>
        <rFont val="Calibri"/>
        <family val="2"/>
      </rPr>
      <t>Stade</t>
    </r>
  </si>
  <si>
    <r>
      <rPr>
        <sz val="8"/>
        <color rgb="FF231F20"/>
        <rFont val="Calibri"/>
        <family val="2"/>
      </rPr>
      <t>Stadthagen</t>
    </r>
  </si>
  <si>
    <r>
      <rPr>
        <sz val="8"/>
        <color rgb="FF231F20"/>
        <rFont val="Calibri"/>
        <family val="2"/>
      </rPr>
      <t>Stadtroda</t>
    </r>
  </si>
  <si>
    <r>
      <rPr>
        <sz val="8"/>
        <color rgb="FF231F20"/>
        <rFont val="Calibri"/>
        <family val="2"/>
      </rPr>
      <t>Stolberg</t>
    </r>
  </si>
  <si>
    <r>
      <rPr>
        <sz val="8"/>
        <color rgb="FF231F20"/>
        <rFont val="Calibri"/>
        <family val="2"/>
      </rPr>
      <t>Stralsund</t>
    </r>
  </si>
  <si>
    <r>
      <rPr>
        <sz val="8"/>
        <color rgb="FF231F20"/>
        <rFont val="Calibri"/>
        <family val="2"/>
      </rPr>
      <t>Suhl</t>
    </r>
  </si>
  <si>
    <r>
      <rPr>
        <sz val="8"/>
        <color rgb="FF231F20"/>
        <rFont val="Calibri"/>
        <family val="2"/>
      </rPr>
      <t>Sulzbach/Saar</t>
    </r>
  </si>
  <si>
    <r>
      <rPr>
        <sz val="8"/>
        <color rgb="FF231F20"/>
        <rFont val="Calibri"/>
        <family val="2"/>
      </rPr>
      <t>Tönisvorst</t>
    </r>
  </si>
  <si>
    <r>
      <rPr>
        <sz val="8"/>
        <color rgb="FF231F20"/>
        <rFont val="Calibri"/>
        <family val="2"/>
      </rPr>
      <t>Torgau</t>
    </r>
  </si>
  <si>
    <r>
      <rPr>
        <sz val="8"/>
        <color rgb="FF231F20"/>
        <rFont val="Calibri"/>
        <family val="2"/>
      </rPr>
      <t>Trier</t>
    </r>
  </si>
  <si>
    <r>
      <rPr>
        <sz val="8"/>
        <color rgb="FF231F20"/>
        <rFont val="Calibri"/>
        <family val="2"/>
      </rPr>
      <t>Troisdorf</t>
    </r>
  </si>
  <si>
    <r>
      <rPr>
        <sz val="8"/>
        <color rgb="FF231F20"/>
        <rFont val="Calibri"/>
        <family val="2"/>
      </rPr>
      <t>Ulm</t>
    </r>
  </si>
  <si>
    <r>
      <rPr>
        <sz val="8"/>
        <color rgb="FF231F20"/>
        <rFont val="Calibri"/>
        <family val="2"/>
      </rPr>
      <t>Ulmen</t>
    </r>
  </si>
  <si>
    <r>
      <rPr>
        <sz val="8"/>
        <color rgb="FF231F20"/>
        <rFont val="Calibri"/>
        <family val="2"/>
      </rPr>
      <t>Unkel</t>
    </r>
  </si>
  <si>
    <r>
      <rPr>
        <sz val="8"/>
        <color rgb="FF231F20"/>
        <rFont val="Calibri"/>
        <family val="2"/>
      </rPr>
      <t>Unna</t>
    </r>
  </si>
  <si>
    <r>
      <rPr>
        <sz val="8"/>
        <color rgb="FF231F20"/>
        <rFont val="Calibri"/>
        <family val="2"/>
      </rPr>
      <t>Vallendar</t>
    </r>
  </si>
  <si>
    <r>
      <rPr>
        <sz val="8"/>
        <color rgb="FF231F20"/>
        <rFont val="Calibri"/>
        <family val="2"/>
      </rPr>
      <t>Velbert</t>
    </r>
  </si>
  <si>
    <r>
      <rPr>
        <sz val="8"/>
        <color rgb="FF231F20"/>
        <rFont val="Calibri"/>
        <family val="2"/>
      </rPr>
      <t>Verden</t>
    </r>
  </si>
  <si>
    <r>
      <rPr>
        <sz val="8"/>
        <color rgb="FF231F20"/>
        <rFont val="Calibri"/>
        <family val="2"/>
      </rPr>
      <t>Viersen</t>
    </r>
  </si>
  <si>
    <r>
      <rPr>
        <sz val="8"/>
        <color rgb="FF231F20"/>
        <rFont val="Calibri"/>
        <family val="2"/>
      </rPr>
      <t>Villingen-Schwenn.</t>
    </r>
  </si>
  <si>
    <r>
      <rPr>
        <sz val="8"/>
        <color rgb="FF231F20"/>
        <rFont val="Calibri"/>
        <family val="2"/>
      </rPr>
      <t>Voerde</t>
    </r>
  </si>
  <si>
    <r>
      <rPr>
        <sz val="8"/>
        <color rgb="FF231F20"/>
        <rFont val="Calibri"/>
        <family val="2"/>
      </rPr>
      <t>Völklingen</t>
    </r>
  </si>
  <si>
    <r>
      <rPr>
        <sz val="8"/>
        <color rgb="FF231F20"/>
        <rFont val="Calibri"/>
        <family val="2"/>
      </rPr>
      <t>Wadern</t>
    </r>
  </si>
  <si>
    <r>
      <rPr>
        <sz val="8"/>
        <color rgb="FF231F20"/>
        <rFont val="Calibri"/>
        <family val="2"/>
      </rPr>
      <t>Waldbröl</t>
    </r>
  </si>
  <si>
    <r>
      <rPr>
        <sz val="8"/>
        <color rgb="FF231F20"/>
        <rFont val="Calibri"/>
        <family val="2"/>
      </rPr>
      <t>Wallenhorst</t>
    </r>
  </si>
  <si>
    <r>
      <rPr>
        <sz val="8"/>
        <color rgb="FF231F20"/>
        <rFont val="Calibri"/>
        <family val="2"/>
      </rPr>
      <t>Waltershausen</t>
    </r>
  </si>
  <si>
    <r>
      <rPr>
        <sz val="8"/>
        <color rgb="FF231F20"/>
        <rFont val="Calibri"/>
        <family val="2"/>
      </rPr>
      <t>Warnemünde</t>
    </r>
  </si>
  <si>
    <r>
      <rPr>
        <sz val="8"/>
        <color rgb="FF231F20"/>
        <rFont val="Calibri"/>
        <family val="2"/>
      </rPr>
      <t>Wedemark</t>
    </r>
  </si>
  <si>
    <r>
      <rPr>
        <sz val="8"/>
        <color rgb="FF231F20"/>
        <rFont val="Calibri"/>
        <family val="2"/>
      </rPr>
      <t>Weimar</t>
    </r>
  </si>
  <si>
    <r>
      <rPr>
        <sz val="8"/>
        <color rgb="FF231F20"/>
        <rFont val="Calibri"/>
        <family val="2"/>
      </rPr>
      <t>Wermelskirchen</t>
    </r>
  </si>
  <si>
    <r>
      <rPr>
        <sz val="8"/>
        <color rgb="FF231F20"/>
        <rFont val="Calibri"/>
        <family val="2"/>
      </rPr>
      <t>Wesel</t>
    </r>
  </si>
  <si>
    <r>
      <rPr>
        <sz val="8"/>
        <color rgb="FF231F20"/>
        <rFont val="Calibri"/>
        <family val="2"/>
      </rPr>
      <t>Wesseling</t>
    </r>
  </si>
  <si>
    <r>
      <rPr>
        <sz val="8"/>
        <color rgb="FF231F20"/>
        <rFont val="Calibri"/>
        <family val="2"/>
      </rPr>
      <t>Westerstede</t>
    </r>
  </si>
  <si>
    <r>
      <rPr>
        <sz val="8"/>
        <color rgb="FF231F20"/>
        <rFont val="Calibri"/>
        <family val="2"/>
      </rPr>
      <t>Wiehl</t>
    </r>
  </si>
  <si>
    <r>
      <rPr>
        <sz val="8"/>
        <color rgb="FF231F20"/>
        <rFont val="Calibri"/>
        <family val="2"/>
      </rPr>
      <t>Wilhelmshaven</t>
    </r>
  </si>
  <si>
    <r>
      <rPr>
        <sz val="8"/>
        <color rgb="FF231F20"/>
        <rFont val="Calibri"/>
        <family val="2"/>
      </rPr>
      <t>Winsen/Luhe</t>
    </r>
  </si>
  <si>
    <r>
      <rPr>
        <sz val="8"/>
        <color rgb="FF231F20"/>
        <rFont val="Calibri"/>
        <family val="2"/>
      </rPr>
      <t>Wipperfürth</t>
    </r>
  </si>
  <si>
    <r>
      <rPr>
        <sz val="8"/>
        <color rgb="FF231F20"/>
        <rFont val="Calibri"/>
        <family val="2"/>
      </rPr>
      <t>Wismar</t>
    </r>
  </si>
  <si>
    <r>
      <rPr>
        <sz val="8"/>
        <color rgb="FF231F20"/>
        <rFont val="Calibri"/>
        <family val="2"/>
      </rPr>
      <t>Witten</t>
    </r>
  </si>
  <si>
    <r>
      <rPr>
        <sz val="8"/>
        <color rgb="FF231F20"/>
        <rFont val="Calibri"/>
        <family val="2"/>
      </rPr>
      <t>Wittenberg</t>
    </r>
  </si>
  <si>
    <r>
      <rPr>
        <sz val="8"/>
        <color rgb="FF231F20"/>
        <rFont val="Calibri"/>
        <family val="2"/>
      </rPr>
      <t>Wittlich</t>
    </r>
  </si>
  <si>
    <r>
      <rPr>
        <sz val="8"/>
        <color rgb="FF231F20"/>
        <rFont val="Calibri"/>
        <family val="2"/>
      </rPr>
      <t>Wolfenbüttel</t>
    </r>
  </si>
  <si>
    <r>
      <rPr>
        <sz val="8"/>
        <color rgb="FF231F20"/>
        <rFont val="Calibri"/>
        <family val="2"/>
      </rPr>
      <t>Wolfsburg</t>
    </r>
  </si>
  <si>
    <r>
      <rPr>
        <sz val="8"/>
        <color rgb="FF231F20"/>
        <rFont val="Calibri"/>
        <family val="2"/>
      </rPr>
      <t>Worms</t>
    </r>
  </si>
  <si>
    <r>
      <rPr>
        <sz val="8"/>
        <color rgb="FF231F20"/>
        <rFont val="Calibri"/>
        <family val="2"/>
      </rPr>
      <t>Wörrstadt</t>
    </r>
  </si>
  <si>
    <r>
      <rPr>
        <sz val="8"/>
        <color rgb="FF231F20"/>
        <rFont val="Calibri"/>
        <family val="2"/>
      </rPr>
      <t>Wuppertal</t>
    </r>
  </si>
  <si>
    <r>
      <rPr>
        <sz val="8"/>
        <color rgb="FF231F20"/>
        <rFont val="Calibri"/>
        <family val="2"/>
      </rPr>
      <t>Würselen</t>
    </r>
  </si>
  <si>
    <r>
      <rPr>
        <sz val="8"/>
        <color rgb="FF231F20"/>
        <rFont val="Calibri"/>
        <family val="2"/>
      </rPr>
      <t>Würzburg</t>
    </r>
  </si>
  <si>
    <r>
      <rPr>
        <sz val="8"/>
        <color rgb="FF231F20"/>
        <rFont val="Calibri"/>
        <family val="2"/>
      </rPr>
      <t>Wurzen</t>
    </r>
  </si>
  <si>
    <r>
      <rPr>
        <sz val="8"/>
        <color rgb="FF231F20"/>
        <rFont val="Calibri"/>
        <family val="2"/>
      </rPr>
      <t>Zeitz</t>
    </r>
  </si>
  <si>
    <r>
      <rPr>
        <sz val="8"/>
        <color rgb="FF231F20"/>
        <rFont val="Calibri"/>
        <family val="2"/>
      </rPr>
      <t>Zeulenroda</t>
    </r>
  </si>
  <si>
    <r>
      <rPr>
        <sz val="8"/>
        <color rgb="FF231F20"/>
        <rFont val="Calibri"/>
        <family val="2"/>
      </rPr>
      <t>Zülpich</t>
    </r>
  </si>
  <si>
    <r>
      <rPr>
        <sz val="8"/>
        <color rgb="FF231F20"/>
        <rFont val="Calibri"/>
        <family val="2"/>
      </rPr>
      <t>Zweibrücken</t>
    </r>
  </si>
  <si>
    <r>
      <rPr>
        <sz val="8"/>
        <color rgb="FF231F20"/>
        <rFont val="Calibri"/>
        <family val="2"/>
      </rPr>
      <t>Zwickau</t>
    </r>
  </si>
  <si>
    <t>,</t>
  </si>
  <si>
    <r>
      <rPr>
        <sz val="8"/>
        <color rgb="FF002F67"/>
        <rFont val="Arial"/>
        <family val="2"/>
      </rPr>
      <t xml:space="preserve">IVD-Wohn-Preisspiegel 2007/2008                                                                                                                                                                  </t>
    </r>
    <r>
      <rPr>
        <sz val="10"/>
        <color rgb="FFFFFFFF"/>
        <rFont val="Arial"/>
        <family val="2"/>
      </rPr>
      <t>17</t>
    </r>
  </si>
  <si>
    <r>
      <rPr>
        <b/>
        <sz val="8"/>
        <color rgb="FF231F20"/>
        <rFont val="Arial Narrow"/>
        <family val="2"/>
      </rPr>
      <t>Baugrundstücke – Verkaufspreise, EUR/m</t>
    </r>
    <r>
      <rPr>
        <b/>
        <sz val="4"/>
        <color rgb="FF231F20"/>
        <rFont val="Arial Narrow"/>
        <family val="2"/>
      </rPr>
      <t>2</t>
    </r>
  </si>
  <si>
    <r>
      <rPr>
        <b/>
        <sz val="8"/>
        <color rgb="FF231F20"/>
        <rFont val="Arial Narrow"/>
        <family val="2"/>
      </rPr>
      <t>Eigenheime (bezugsfrei) Gesamtobjektpreis in EUR</t>
    </r>
  </si>
  <si>
    <r>
      <rPr>
        <b/>
        <sz val="8"/>
        <color rgb="FF231F20"/>
        <rFont val="Arial Narrow"/>
        <family val="2"/>
      </rPr>
      <t xml:space="preserve">Für freistehende Ein- und
</t>
    </r>
    <r>
      <rPr>
        <b/>
        <sz val="8"/>
        <color rgb="FF231F20"/>
        <rFont val="Arial Narrow"/>
        <family val="2"/>
      </rPr>
      <t>Zweifamilienhäuser (ca. 600 – 800 m</t>
    </r>
    <r>
      <rPr>
        <b/>
        <sz val="4"/>
        <color rgb="FF231F20"/>
        <rFont val="Arial Narrow"/>
        <family val="2"/>
      </rPr>
      <t>2</t>
    </r>
    <r>
      <rPr>
        <b/>
        <sz val="8"/>
        <color rgb="FF231F20"/>
        <rFont val="Arial Narrow"/>
        <family val="2"/>
      </rPr>
      <t>)</t>
    </r>
  </si>
  <si>
    <r>
      <rPr>
        <b/>
        <sz val="8"/>
        <color rgb="FF231F20"/>
        <rFont val="Arial Narrow"/>
        <family val="2"/>
      </rPr>
      <t xml:space="preserve">Für Mehr-
</t>
    </r>
    <r>
      <rPr>
        <b/>
        <sz val="8"/>
        <color rgb="FF231F20"/>
        <rFont val="Arial Narrow"/>
        <family val="2"/>
      </rPr>
      <t>familienhäuser (GFZ 0,8)</t>
    </r>
  </si>
  <si>
    <r>
      <rPr>
        <b/>
        <sz val="8"/>
        <color rgb="FF231F20"/>
        <rFont val="Arial Narrow"/>
        <family val="2"/>
      </rPr>
      <t xml:space="preserve">Freistehende Eigenheime
</t>
    </r>
    <r>
      <rPr>
        <b/>
        <sz val="8"/>
        <color rgb="FF231F20"/>
        <rFont val="Arial Narrow"/>
        <family val="2"/>
      </rPr>
      <t>(inkl. Garage und ortsübl. großemGrundstück)</t>
    </r>
  </si>
  <si>
    <r>
      <rPr>
        <b/>
        <sz val="8"/>
        <color rgb="FF231F20"/>
        <rFont val="Arial Narrow"/>
        <family val="2"/>
      </rPr>
      <t xml:space="preserve">Reihenhäuser
</t>
    </r>
    <r>
      <rPr>
        <b/>
        <sz val="8"/>
        <color rgb="FF231F20"/>
        <rFont val="Arial Narrow"/>
        <family val="2"/>
      </rPr>
      <t>(Mittelhaus ohne Garage)</t>
    </r>
  </si>
  <si>
    <r>
      <rPr>
        <b/>
        <sz val="8"/>
        <color rgb="FF231F20"/>
        <rFont val="Arial Narrow"/>
        <family val="2"/>
      </rPr>
      <t>normale Wohnl.</t>
    </r>
  </si>
  <si>
    <r>
      <rPr>
        <b/>
        <sz val="8"/>
        <color rgb="FF231F20"/>
        <rFont val="Arial Narrow"/>
        <family val="2"/>
      </rPr>
      <t>gute Wohnl.</t>
    </r>
  </si>
  <si>
    <r>
      <rPr>
        <b/>
        <sz val="8"/>
        <color rgb="FF231F20"/>
        <rFont val="Arial Narrow"/>
        <family val="2"/>
      </rPr>
      <t>sehr gute Wohnl.</t>
    </r>
  </si>
  <si>
    <r>
      <rPr>
        <b/>
        <sz val="8"/>
        <color rgb="FF231F20"/>
        <rFont val="Arial Narrow"/>
        <family val="2"/>
      </rPr>
      <t>einfacher Wohnwert ca. 100 m</t>
    </r>
    <r>
      <rPr>
        <b/>
        <sz val="4"/>
        <color rgb="FF231F20"/>
        <rFont val="Arial Narrow"/>
        <family val="2"/>
      </rPr>
      <t>2</t>
    </r>
  </si>
  <si>
    <r>
      <rPr>
        <b/>
        <sz val="8"/>
        <color rgb="FF231F20"/>
        <rFont val="Arial Narrow"/>
        <family val="2"/>
      </rPr>
      <t>mittlerer Wohnwert ca. 125 m</t>
    </r>
    <r>
      <rPr>
        <b/>
        <sz val="4"/>
        <color rgb="FF231F20"/>
        <rFont val="Arial Narrow"/>
        <family val="2"/>
      </rPr>
      <t>2</t>
    </r>
  </si>
  <si>
    <r>
      <rPr>
        <b/>
        <sz val="8"/>
        <color rgb="FF231F20"/>
        <rFont val="Arial Narrow"/>
        <family val="2"/>
      </rPr>
      <t>guter Wohnwert ca. 150 m</t>
    </r>
    <r>
      <rPr>
        <b/>
        <sz val="4"/>
        <color rgb="FF231F20"/>
        <rFont val="Arial Narrow"/>
        <family val="2"/>
      </rPr>
      <t>2</t>
    </r>
  </si>
  <si>
    <r>
      <rPr>
        <b/>
        <sz val="8"/>
        <color rgb="FF231F20"/>
        <rFont val="Arial Narrow"/>
        <family val="2"/>
      </rPr>
      <t>sehr guter Wohnwert ca. 200 m</t>
    </r>
    <r>
      <rPr>
        <b/>
        <sz val="4"/>
        <color rgb="FF231F20"/>
        <rFont val="Arial Narrow"/>
        <family val="2"/>
      </rPr>
      <t>2</t>
    </r>
  </si>
  <si>
    <r>
      <rPr>
        <b/>
        <sz val="8"/>
        <color rgb="FF231F20"/>
        <rFont val="Arial Narrow"/>
        <family val="2"/>
      </rPr>
      <t>mittlerer Wohnwert ca. 100 m</t>
    </r>
    <r>
      <rPr>
        <b/>
        <sz val="4"/>
        <color rgb="FF231F20"/>
        <rFont val="Arial Narrow"/>
        <family val="2"/>
      </rPr>
      <t>2</t>
    </r>
  </si>
  <si>
    <r>
      <rPr>
        <b/>
        <sz val="8"/>
        <color rgb="FF231F20"/>
        <rFont val="Arial Narrow"/>
        <family val="2"/>
      </rPr>
      <t>guter Wohnwert ca. 100 m</t>
    </r>
    <r>
      <rPr>
        <b/>
        <sz val="4"/>
        <color rgb="FF231F20"/>
        <rFont val="Arial Narrow"/>
        <family val="2"/>
      </rPr>
      <t>2</t>
    </r>
  </si>
  <si>
    <r>
      <rPr>
        <sz val="8"/>
        <color rgb="FF231F20"/>
        <rFont val="Calibri"/>
        <family val="2"/>
      </rPr>
      <t>Bad Neuenahr-Ahrw.</t>
    </r>
  </si>
  <si>
    <r>
      <rPr>
        <sz val="10"/>
        <color rgb="FFFFFFFF"/>
        <rFont val="Arial"/>
        <family val="2"/>
      </rPr>
      <t xml:space="preserve">20                                                                                                                          </t>
    </r>
    <r>
      <rPr>
        <sz val="8"/>
        <color rgb="FF002F67"/>
        <rFont val="Arial"/>
        <family val="2"/>
      </rPr>
      <t>IVD-Wohn-Preisspiegel 2007/2008</t>
    </r>
  </si>
  <si>
    <r>
      <rPr>
        <sz val="8"/>
        <color rgb="FF002F67"/>
        <rFont val="Arial"/>
        <family val="2"/>
      </rPr>
      <t xml:space="preserve">IVD-Wohn-Preisspiegel 2007/2008                                                                                                                                                        </t>
    </r>
    <r>
      <rPr>
        <sz val="10"/>
        <color rgb="FFFFFFFF"/>
        <rFont val="Arial"/>
        <family val="2"/>
      </rPr>
      <t>21</t>
    </r>
  </si>
  <si>
    <r>
      <rPr>
        <sz val="10"/>
        <color rgb="FFFFFFFF"/>
        <rFont val="Arial"/>
        <family val="2"/>
      </rPr>
      <t xml:space="preserve">22                                                                                                                          </t>
    </r>
    <r>
      <rPr>
        <sz val="8"/>
        <color rgb="FF002F67"/>
        <rFont val="Arial"/>
        <family val="2"/>
      </rPr>
      <t>IVD-Wohn-Preisspiegel 2007/2008</t>
    </r>
  </si>
  <si>
    <r>
      <rPr>
        <sz val="8"/>
        <color rgb="FF231F20"/>
        <rFont val="Calibri"/>
        <family val="2"/>
      </rPr>
      <t>700 1</t>
    </r>
  </si>
  <si>
    <r>
      <rPr>
        <sz val="8"/>
        <color rgb="FF002F67"/>
        <rFont val="Arial"/>
        <family val="2"/>
      </rPr>
      <t xml:space="preserve">IVD-Wohn-Preisspiegel 2007/2008                                                                                                                                                        </t>
    </r>
    <r>
      <rPr>
        <sz val="10"/>
        <color rgb="FFFFFFFF"/>
        <rFont val="Arial"/>
        <family val="2"/>
      </rPr>
      <t>23</t>
    </r>
  </si>
  <si>
    <r>
      <rPr>
        <sz val="10"/>
        <color rgb="FFFFFFFF"/>
        <rFont val="Arial"/>
        <family val="2"/>
      </rPr>
      <t xml:space="preserve">24                                                                                                                          </t>
    </r>
    <r>
      <rPr>
        <sz val="8"/>
        <color rgb="FF002F67"/>
        <rFont val="Arial"/>
        <family val="2"/>
      </rPr>
      <t>IVD-Wohn-Preisspiegel 2007/2008</t>
    </r>
  </si>
  <si>
    <t>EH</t>
  </si>
  <si>
    <t>RH</t>
  </si>
  <si>
    <t>sehr guter</t>
  </si>
  <si>
    <t>EH+RH</t>
  </si>
  <si>
    <t>einfacher Wohnwert</t>
  </si>
  <si>
    <t>mittlerer Wohnwert</t>
  </si>
  <si>
    <t>guter Wohnwert</t>
  </si>
  <si>
    <t>gut und mittel</t>
  </si>
  <si>
    <t>sehrgut und gut</t>
  </si>
  <si>
    <r>
      <rPr>
        <sz val="8"/>
        <color rgb="FF002F67"/>
        <rFont val="Arial"/>
        <family val="2"/>
      </rPr>
      <t xml:space="preserve">IVD-Wohn-Preisspiegel 2007/2008                                                                                                                                                        </t>
    </r>
    <r>
      <rPr>
        <sz val="10"/>
        <color rgb="FFFFFFFF"/>
        <rFont val="Arial"/>
        <family val="2"/>
      </rPr>
      <t>25</t>
    </r>
  </si>
  <si>
    <r>
      <rPr>
        <b/>
        <sz val="8"/>
        <color rgb="FF231F20"/>
        <rFont val="Arial Narrow"/>
        <family val="2"/>
      </rPr>
      <t>Eigentumswohnungen - Verkaufspreise in EUR je m</t>
    </r>
    <r>
      <rPr>
        <b/>
        <sz val="4"/>
        <color rgb="FF231F20"/>
        <rFont val="Arial Narrow"/>
        <family val="2"/>
      </rPr>
      <t xml:space="preserve">2 </t>
    </r>
    <r>
      <rPr>
        <b/>
        <sz val="8"/>
        <color rgb="FF231F20"/>
        <rFont val="Arial Narrow"/>
        <family val="2"/>
      </rPr>
      <t xml:space="preserve">Wohnfläche
</t>
    </r>
    <r>
      <rPr>
        <b/>
        <sz val="8"/>
        <color rgb="FF231F20"/>
        <rFont val="Arial Narrow"/>
        <family val="2"/>
      </rPr>
      <t>(ca. 3 Zi., ca. 70 m</t>
    </r>
    <r>
      <rPr>
        <b/>
        <sz val="6"/>
        <color rgb="FF231F20"/>
        <rFont val="Arial Narrow"/>
        <family val="2"/>
      </rPr>
      <t>2</t>
    </r>
    <r>
      <rPr>
        <b/>
        <sz val="8"/>
        <color rgb="FF231F20"/>
        <rFont val="Arial Narrow"/>
        <family val="2"/>
      </rPr>
      <t xml:space="preserve">, bezugsfrei)                      Bestand = Verkauf aus Bestand
</t>
    </r>
    <r>
      <rPr>
        <b/>
        <sz val="8"/>
        <color rgb="FF231F20"/>
        <rFont val="Arial Narrow"/>
        <family val="2"/>
      </rPr>
      <t>Neubau = Neubau /Erstbezug</t>
    </r>
  </si>
  <si>
    <r>
      <rPr>
        <b/>
        <sz val="8"/>
        <color rgb="FF231F20"/>
        <rFont val="Arial Narrow"/>
        <family val="2"/>
      </rPr>
      <t xml:space="preserve">Renditeobjekte
</t>
    </r>
    <r>
      <rPr>
        <b/>
        <sz val="8"/>
        <color rgb="FF231F20"/>
        <rFont val="Arial Narrow"/>
        <family val="2"/>
      </rPr>
      <t xml:space="preserve">Vielfaches der Jahresnetto- Spitzen- bzw. Kaltmiete (nicht auf Geschäfts- Höchstmulti- häuser übertragbar)                  plikatoren
</t>
    </r>
    <r>
      <rPr>
        <b/>
        <sz val="8"/>
        <color rgb="FF231F20"/>
        <rFont val="Arial Narrow"/>
        <family val="2"/>
      </rPr>
      <t>für Spitzenob-</t>
    </r>
  </si>
  <si>
    <r>
      <rPr>
        <b/>
        <sz val="8"/>
        <color rgb="FF231F20"/>
        <rFont val="Arial Narrow"/>
        <family val="2"/>
      </rPr>
      <t>einfacher Wohnwert Bestand</t>
    </r>
  </si>
  <si>
    <r>
      <rPr>
        <b/>
        <sz val="8"/>
        <color rgb="FF231F20"/>
        <rFont val="Arial Narrow"/>
        <family val="2"/>
      </rPr>
      <t>mittlerer Wohnwert Bestand</t>
    </r>
  </si>
  <si>
    <r>
      <rPr>
        <b/>
        <sz val="8"/>
        <color rgb="FF231F20"/>
        <rFont val="Arial Narrow"/>
        <family val="2"/>
      </rPr>
      <t>mittlerer Wohnwert Neubau</t>
    </r>
  </si>
  <si>
    <r>
      <rPr>
        <b/>
        <sz val="8"/>
        <color rgb="FF231F20"/>
        <rFont val="Arial Narrow"/>
        <family val="2"/>
      </rPr>
      <t>guter Wohnwert Bestand</t>
    </r>
  </si>
  <si>
    <r>
      <rPr>
        <b/>
        <sz val="8"/>
        <color rgb="FF231F20"/>
        <rFont val="Arial Narrow"/>
        <family val="2"/>
      </rPr>
      <t>guter Wohnwert Neubau</t>
    </r>
  </si>
  <si>
    <r>
      <rPr>
        <b/>
        <sz val="8"/>
        <color rgb="FF231F20"/>
        <rFont val="Arial Narrow"/>
        <family val="2"/>
      </rPr>
      <t>sehr guter Wohnwert Bestand</t>
    </r>
  </si>
  <si>
    <r>
      <rPr>
        <b/>
        <sz val="8"/>
        <color rgb="FF231F20"/>
        <rFont val="Arial Narrow"/>
        <family val="2"/>
      </rPr>
      <t>sehr guter Wohnwert Neubau</t>
    </r>
  </si>
  <si>
    <r>
      <rPr>
        <b/>
        <sz val="8"/>
        <color rgb="FF231F20"/>
        <rFont val="Arial Narrow"/>
        <family val="2"/>
      </rPr>
      <t xml:space="preserve">Fertigstellung
</t>
    </r>
    <r>
      <rPr>
        <b/>
        <sz val="8"/>
        <color rgb="FF231F20"/>
        <rFont val="Arial Narrow"/>
        <family val="2"/>
      </rPr>
      <t>bis 1948</t>
    </r>
  </si>
  <si>
    <r>
      <rPr>
        <b/>
        <sz val="8"/>
        <color rgb="FF231F20"/>
        <rFont val="Arial Narrow"/>
        <family val="2"/>
      </rPr>
      <t xml:space="preserve">Fertigstellung
</t>
    </r>
    <r>
      <rPr>
        <b/>
        <sz val="8"/>
        <color rgb="FF231F20"/>
        <rFont val="Arial Narrow"/>
        <family val="2"/>
      </rPr>
      <t>ab 1949</t>
    </r>
  </si>
  <si>
    <r>
      <rPr>
        <b/>
        <sz val="8"/>
        <color rgb="FF231F20"/>
        <rFont val="Arial Narrow"/>
        <family val="2"/>
      </rPr>
      <t xml:space="preserve">jekteinTop-
</t>
    </r>
    <r>
      <rPr>
        <b/>
        <sz val="8"/>
        <color rgb="FF231F20"/>
        <rFont val="Arial Narrow"/>
        <family val="2"/>
      </rPr>
      <t>lage; bis ca.</t>
    </r>
  </si>
  <si>
    <r>
      <rPr>
        <sz val="8"/>
        <color rgb="FF002F67"/>
        <rFont val="Arial"/>
        <family val="2"/>
      </rPr>
      <t xml:space="preserve">IVD-Wohn-Preisspiegel 2007/2008                                                                                                                                                        </t>
    </r>
    <r>
      <rPr>
        <sz val="10"/>
        <color rgb="FFFFFFFF"/>
        <rFont val="Arial"/>
        <family val="2"/>
      </rPr>
      <t>29</t>
    </r>
  </si>
  <si>
    <r>
      <rPr>
        <sz val="10"/>
        <color rgb="FFFFFFFF"/>
        <rFont val="Arial"/>
        <family val="2"/>
      </rPr>
      <t xml:space="preserve">30                                                                                                                          </t>
    </r>
    <r>
      <rPr>
        <sz val="8"/>
        <color rgb="FF002F67"/>
        <rFont val="Arial"/>
        <family val="2"/>
      </rPr>
      <t>IVD-Wohn-Preisspiegel 2007/2008</t>
    </r>
  </si>
  <si>
    <r>
      <rPr>
        <sz val="8"/>
        <color rgb="FF002F67"/>
        <rFont val="Arial"/>
        <family val="2"/>
      </rPr>
      <t xml:space="preserve">IVD-Wohn-Preisspiegel 2007/2008                                                                                                                                                                  </t>
    </r>
    <r>
      <rPr>
        <sz val="10"/>
        <color rgb="FFFFFFFF"/>
        <rFont val="Arial"/>
        <family val="2"/>
      </rPr>
      <t>31</t>
    </r>
  </si>
  <si>
    <r>
      <rPr>
        <sz val="10"/>
        <color rgb="FFFFFFFF"/>
        <rFont val="Arial"/>
        <family val="2"/>
      </rPr>
      <t xml:space="preserve">32                                                                                                                          </t>
    </r>
    <r>
      <rPr>
        <sz val="8"/>
        <color rgb="FF002F67"/>
        <rFont val="Arial"/>
        <family val="2"/>
      </rPr>
      <t>IVD-Wohn-Preisspiegel 2007/2008</t>
    </r>
  </si>
  <si>
    <r>
      <rPr>
        <sz val="8"/>
        <color rgb="FF002F67"/>
        <rFont val="Arial"/>
        <family val="2"/>
      </rPr>
      <t xml:space="preserve">IVD-Wohn-Preisspiegel 2007/2008                                                                                                                                                        </t>
    </r>
    <r>
      <rPr>
        <sz val="10"/>
        <color rgb="FFFFFFFF"/>
        <rFont val="Arial"/>
        <family val="2"/>
      </rPr>
      <t>33</t>
    </r>
  </si>
  <si>
    <t>mittel neu</t>
  </si>
  <si>
    <t>guter neubau</t>
  </si>
  <si>
    <t>sehr guter neubau</t>
  </si>
  <si>
    <r>
      <rPr>
        <sz val="10"/>
        <color rgb="FFFFFFFF"/>
        <rFont val="Arial"/>
        <family val="2"/>
      </rPr>
      <t xml:space="preserve">34                                                                                                                          </t>
    </r>
    <r>
      <rPr>
        <sz val="8"/>
        <color rgb="FF002F67"/>
        <rFont val="Arial"/>
        <family val="2"/>
      </rPr>
      <t>IVD-Wohn-Preisspiegel 2007/2008</t>
    </r>
  </si>
  <si>
    <t>Mittelwerte</t>
  </si>
  <si>
    <t>Relation zum Neubau</t>
  </si>
  <si>
    <t>Altbau (Gesamt)</t>
  </si>
  <si>
    <t>Wohnbauten gesamt (brutto)</t>
  </si>
  <si>
    <t>Wohnbauten gesamt (netto)</t>
  </si>
  <si>
    <t>EnEV2009</t>
  </si>
  <si>
    <t>San. Altbau</t>
  </si>
  <si>
    <t>Mrd. €  (Altbau kalibriert auf destatis Nettovermögen)</t>
  </si>
  <si>
    <t>Mrd. €  (Altbau kalibriert auf IVD Preisspiegel)</t>
  </si>
  <si>
    <t>Differenz zu destatis Nettovermögen:</t>
  </si>
  <si>
    <t>eigener Typ</t>
  </si>
  <si>
    <t>IVD Typ</t>
  </si>
  <si>
    <t>Neubau</t>
  </si>
  <si>
    <t>Anteil an gesamt</t>
  </si>
  <si>
    <t>Wert (Mrd. €)</t>
  </si>
  <si>
    <t>Fläche (1000 m²)</t>
  </si>
  <si>
    <t>Preiselation zu EnEV 2009</t>
  </si>
  <si>
    <t>IVD Preisspiegel</t>
  </si>
  <si>
    <t>dena: 400</t>
  </si>
  <si>
    <t>Öl auf Strom und Holz verteilt</t>
  </si>
  <si>
    <t>WS 'buildings_data'</t>
  </si>
  <si>
    <t>entspricht der Energienachfrage privater Haushalte nach UGR</t>
  </si>
  <si>
    <t>Differenz aus Gesamtenergie - (Raumwärme, Warmwasser + Verkehr)</t>
  </si>
  <si>
    <t>Gebäudebestand (Mikrozensus 2006 und Neubau 2007)</t>
  </si>
  <si>
    <t>NEWAGE</t>
  </si>
  <si>
    <t>Wohnfläche:</t>
  </si>
  <si>
    <t>Energieverbrauch:</t>
  </si>
  <si>
    <t>Gebäudewert (Kapitalkosten):</t>
  </si>
  <si>
    <t>Gebäudebestand (Eigene Typologie: 16 Gebäudetypen)</t>
  </si>
  <si>
    <t>SUM</t>
  </si>
  <si>
    <t>b_prices</t>
  </si>
  <si>
    <t>energy_dem</t>
  </si>
  <si>
    <t>Durchschnittsgröße</t>
  </si>
  <si>
    <t>Nettovermögen Wohnbauten (Mrd. €, Destatis)</t>
  </si>
  <si>
    <t>Neubauwert</t>
  </si>
  <si>
    <t>Anteil Passivhaus am Neubau</t>
  </si>
  <si>
    <t>Energie für RW + WW (GWh)</t>
  </si>
  <si>
    <t>Anteil Altbauten nach 2000</t>
  </si>
  <si>
    <t>small</t>
  </si>
  <si>
    <t>middl</t>
  </si>
  <si>
    <t>large</t>
  </si>
  <si>
    <t>cars</t>
  </si>
  <si>
    <t>houses</t>
  </si>
  <si>
    <t>buildings data</t>
  </si>
  <si>
    <t>Energiepreise</t>
  </si>
  <si>
    <t>other</t>
  </si>
  <si>
    <t>old_x</t>
  </si>
  <si>
    <t>old_r</t>
  </si>
  <si>
    <t>new_e</t>
  </si>
  <si>
    <t>new_p</t>
  </si>
  <si>
    <t>Nettovermögen (Mrd. €)</t>
  </si>
  <si>
    <t>Gebäudebstand m²</t>
  </si>
  <si>
    <t>Preise und Nettovermögen</t>
  </si>
  <si>
    <t>Gebäudepreise (€/m²)</t>
  </si>
  <si>
    <t>Arbeitsblatt zum Einlesen in NEWAGE</t>
  </si>
  <si>
    <r>
      <t xml:space="preserve">siehe </t>
    </r>
    <r>
      <rPr>
        <b/>
        <sz val="11"/>
        <color rgb="FFFF0000"/>
        <rFont val="Calibri"/>
        <family val="2"/>
        <scheme val="minor"/>
      </rPr>
      <t>car_data.xlsx</t>
    </r>
  </si>
  <si>
    <t>PKW-Daten</t>
  </si>
  <si>
    <t>CARS</t>
  </si>
  <si>
    <t>HOUSES</t>
  </si>
  <si>
    <t>BOTH</t>
  </si>
  <si>
    <t>car demand classes</t>
  </si>
  <si>
    <t>car fuels</t>
  </si>
  <si>
    <t>phe</t>
  </si>
  <si>
    <t>house fuels</t>
  </si>
  <si>
    <t>houses demand classes</t>
  </si>
  <si>
    <t>Demand classes</t>
  </si>
  <si>
    <t>Fuels</t>
  </si>
  <si>
    <t>€/MWh</t>
  </si>
  <si>
    <t>ccm</t>
  </si>
  <si>
    <t>gCO2/km</t>
  </si>
  <si>
    <t>l/100km</t>
  </si>
  <si>
    <t>entspricht der Energienachfrage privater Haushalte nach UGR:</t>
  </si>
  <si>
    <r>
      <rPr>
        <sz val="11"/>
        <color theme="1"/>
        <rFont val="Calibri"/>
        <family val="2"/>
        <scheme val="minor"/>
      </rPr>
      <t>Ø</t>
    </r>
    <r>
      <rPr>
        <sz val="9.35"/>
        <color theme="1"/>
        <rFont val="Calibri"/>
        <family val="2"/>
        <scheme val="minor"/>
      </rPr>
      <t xml:space="preserve"> oder </t>
    </r>
    <r>
      <rPr>
        <sz val="11"/>
        <color theme="1"/>
        <rFont val="Calibri"/>
        <family val="2"/>
        <scheme val="minor"/>
      </rPr>
      <t>Summe</t>
    </r>
  </si>
  <si>
    <t>Gewichteter Preis für Strom und Fernwärme:</t>
  </si>
  <si>
    <t>Zusammenfassung Datensatz</t>
  </si>
  <si>
    <t>wird eingelesen:</t>
  </si>
  <si>
    <t>K€/car</t>
  </si>
  <si>
    <t>Altbau kalibriert auf IVD Preisspiegel</t>
  </si>
  <si>
    <t>Altbau kalibriert auf destatis Nettovermögen</t>
  </si>
  <si>
    <t>Heizungsstruktur Altbau</t>
  </si>
  <si>
    <t>Heizungsstruktur Neubau</t>
  </si>
  <si>
    <t>Heizungsstruktur Neubau (ohne Öl)</t>
  </si>
  <si>
    <t>Heizungsstruktur Altbau (ohne Kohle)</t>
  </si>
  <si>
    <t>Verkehr (nach Bereich sortieren)</t>
  </si>
  <si>
    <t>Wohnen (nach Bereich sortieren)</t>
  </si>
  <si>
    <r>
      <t>Anteil Strom an PHEV (Annahme! ADAC-</t>
    </r>
    <r>
      <rPr>
        <sz val="11"/>
        <color theme="1"/>
        <rFont val="Calibri"/>
        <family val="2"/>
      </rPr>
      <t>Ø</t>
    </r>
    <r>
      <rPr>
        <sz val="11"/>
        <color theme="1"/>
        <rFont val="Calibri"/>
        <family val="2"/>
        <scheme val="minor"/>
      </rPr>
      <t>: Prius 10%, Outlander 18%)</t>
    </r>
  </si>
  <si>
    <t>cbt</t>
  </si>
  <si>
    <t>cbf</t>
  </si>
  <si>
    <t>bt</t>
  </si>
  <si>
    <t>bf</t>
  </si>
  <si>
    <t>ct</t>
  </si>
  <si>
    <t>cf</t>
  </si>
  <si>
    <t>--&gt; eigentlich 0,9% gemäß kfW</t>
  </si>
  <si>
    <t>Kkm/car</t>
  </si>
  <si>
    <t>€/m²(K)</t>
  </si>
  <si>
    <t>€/km(K)</t>
  </si>
  <si>
    <t>€/m²(E)</t>
  </si>
  <si>
    <t>Energiekosten (Mrd. €)</t>
  </si>
  <si>
    <t>Kapitalkosten (Mrd. €)</t>
  </si>
  <si>
    <t>Miete</t>
  </si>
  <si>
    <t>60-90 € pro Jahr und m²</t>
  </si>
  <si>
    <t>Mrd. km</t>
  </si>
  <si>
    <t>Baden-Württemberg</t>
  </si>
  <si>
    <t>http://www.spiegel.de/fotostrecke/mietkosten-quadratmeterpreise-in-regionen-und-staedten-fotostrecke-25105.html</t>
  </si>
  <si>
    <t xml:space="preserve">Mietkosten 2007 (5,81 €): </t>
  </si>
  <si>
    <r>
      <rPr>
        <b/>
        <sz val="10"/>
        <color rgb="FFFF0000"/>
        <rFont val="Calibri"/>
        <family val="2"/>
      </rPr>
      <t>Die  statistisch  für  5,05  EUR/m</t>
    </r>
    <r>
      <rPr>
        <b/>
        <sz val="7"/>
        <color rgb="FFFF0000"/>
        <rFont val="Calibri"/>
        <family val="2"/>
      </rPr>
      <t xml:space="preserve">2    </t>
    </r>
    <r>
      <rPr>
        <b/>
        <sz val="10"/>
        <color rgb="FFFF0000"/>
        <rFont val="Calibri"/>
        <family val="2"/>
      </rPr>
      <t>Wohnfläche  erhältliche</t>
    </r>
  </si>
  <si>
    <t xml:space="preserve">Durchschnitt IVD 70m² </t>
  </si>
  <si>
    <t>Relation zu F+B-Wert</t>
  </si>
  <si>
    <t>http://www.spiegel.de/wirtschaft/staedte-vergleich-mieter-in-muenchen-muessen-70-prozent-mehr-zahlen-als-in-berlin-a-507909.html</t>
  </si>
  <si>
    <t>Anzahl Werte (links):</t>
  </si>
  <si>
    <t>Durchschnitt F+B 65m²-Wohnung (Quelle: )</t>
  </si>
  <si>
    <t>netto ohne Steuern</t>
  </si>
  <si>
    <t>brutto</t>
  </si>
  <si>
    <t>netto</t>
  </si>
  <si>
    <t>Gewichteter Preis für Strom und Fernwärme (€/MWH):</t>
  </si>
  <si>
    <t>€/MWh_n</t>
  </si>
  <si>
    <t>€/MWh_b</t>
  </si>
  <si>
    <t xml:space="preserve">K/E_n </t>
  </si>
  <si>
    <t>K/E_b</t>
  </si>
  <si>
    <t>EKo_n</t>
  </si>
  <si>
    <t>EKo_b</t>
  </si>
  <si>
    <t>€/km(E)b</t>
  </si>
  <si>
    <t>Kko</t>
  </si>
  <si>
    <t>Mio_qm</t>
  </si>
  <si>
    <t>Stock</t>
  </si>
  <si>
    <t>New</t>
  </si>
  <si>
    <t>€/km(E)n</t>
  </si>
  <si>
    <t>Endogenous</t>
  </si>
  <si>
    <t>Einlesen:</t>
  </si>
  <si>
    <t>Average</t>
  </si>
  <si>
    <t>Mittelwert</t>
  </si>
  <si>
    <t>Neubau (EnEV2009)</t>
  </si>
  <si>
    <t>Zum Vergleich Kaufpreise:</t>
  </si>
  <si>
    <t>Durchschnitt</t>
  </si>
  <si>
    <t>Differenz im Verhältnis</t>
  </si>
  <si>
    <t>Mietkosten p.a.</t>
  </si>
  <si>
    <t>Gesamtkosten</t>
  </si>
  <si>
    <t>Ø kWh/Liter</t>
  </si>
  <si>
    <t>Energiesteuer/Netto-Preis</t>
  </si>
  <si>
    <t>E.st./Prod.-Preis</t>
  </si>
  <si>
    <t>Bruttopreis/Prod.-Preis</t>
  </si>
  <si>
    <t>Ø-Preise (€/Liter) GTAP-brutto</t>
  </si>
  <si>
    <t>Ø-GTAP-Nettopreise (€/Liter)</t>
  </si>
  <si>
    <t>Steuersatz</t>
  </si>
  <si>
    <t>Menge</t>
  </si>
  <si>
    <t>Nettowert</t>
  </si>
  <si>
    <t>Bruttowert</t>
  </si>
  <si>
    <t>GTAP oil</t>
  </si>
  <si>
    <t>GTAP</t>
  </si>
  <si>
    <t>UGR</t>
  </si>
  <si>
    <t>GTAP/UGR</t>
  </si>
  <si>
    <t>€/Liter</t>
  </si>
  <si>
    <t>Durchschnitt/Summe</t>
  </si>
  <si>
    <t>Wertverhältnis</t>
  </si>
  <si>
    <t>Nettowert (GTAP)</t>
  </si>
  <si>
    <t>Bruttowert (GTAP)</t>
  </si>
  <si>
    <t>Steuersatz (für GTAP)</t>
  </si>
  <si>
    <t>Prüfung</t>
  </si>
  <si>
    <t>Netto-Preis €/MWh (GTAP)</t>
  </si>
  <si>
    <t>Netto-Preis €/l(GTAP)</t>
  </si>
  <si>
    <t>KM-Kosten</t>
  </si>
  <si>
    <t>Energiepreis brutto inkl. Mwst. (€/MWh)</t>
  </si>
  <si>
    <t>k.A.</t>
  </si>
  <si>
    <t>Mehrwertsteuer:</t>
  </si>
  <si>
    <t>Strompreis (netto) = Prod.preis + Konz.Abg. + Netzentg.</t>
  </si>
  <si>
    <t>GTAP-Steuersätze</t>
  </si>
  <si>
    <t>EK-Faktor</t>
  </si>
  <si>
    <t>Z</t>
  </si>
  <si>
    <t>E</t>
  </si>
  <si>
    <t>Modell-En.nachfr. (MWh)</t>
  </si>
  <si>
    <t>vgl. 'DATASET'</t>
  </si>
  <si>
    <t>UGR-Mengen</t>
  </si>
  <si>
    <t>BAW/DEU-Anteil gemäß (https://www.destatis.de/GPStatistik/receive/DEHeft_heft_00005242)</t>
  </si>
  <si>
    <t>Wohngebäude Deutschland</t>
  </si>
  <si>
    <t>Wohngebäude Baden-Württemberg</t>
  </si>
  <si>
    <t>https://www.statistik-bw.de/UmweltVerkehr/Indikatoren/EN-EB_verbrauchHaushalte.asp</t>
  </si>
  <si>
    <t>Faktor für Temperaturbereinigung:</t>
  </si>
  <si>
    <t>Energiekosten €</t>
  </si>
  <si>
    <t>% an DEU</t>
  </si>
  <si>
    <t>Abrissrate</t>
  </si>
  <si>
    <t>IWU_Stellungnahme_EnEV2009_2008-05-06.pdf</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</si>
</sst>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43" formatCode="_-* #,##0.00\ _€_-;\-* #,##0.00\ _€_-;_-* &quot;-&quot;??\ _€_-;_-@_-"/>
    <numFmt numFmtId="164" formatCode="0.0%"/>
    <numFmt numFmtId="165" formatCode="_-* #,##0.00\ _D_M_-;\-* #,##0.00\ _D_M_-;_-* &quot;-&quot;??\ _D_M_-;_-@_-"/>
    <numFmt numFmtId="166" formatCode="@\ *."/>
    <numFmt numFmtId="167" formatCode="\ \ \ \ \ \ \ \ \ \ @\ *."/>
    <numFmt numFmtId="168" formatCode="\ \ \ \ \ \ \ \ \ \ \ \ @\ *."/>
    <numFmt numFmtId="169" formatCode="\ \ \ \ \ \ \ \ \ \ \ \ @"/>
    <numFmt numFmtId="170" formatCode="\ \ \ \ \ \ \ \ \ \ \ \ \ @\ *."/>
    <numFmt numFmtId="171" formatCode="\ @\ *."/>
    <numFmt numFmtId="172" formatCode="\ @"/>
    <numFmt numFmtId="173" formatCode="\ \ @\ *."/>
    <numFmt numFmtId="174" formatCode="\ \ @"/>
    <numFmt numFmtId="175" formatCode="\ \ \ @\ *."/>
    <numFmt numFmtId="176" formatCode="\ \ \ @"/>
    <numFmt numFmtId="177" formatCode="\ \ \ \ @\ *."/>
    <numFmt numFmtId="178" formatCode="\ \ \ \ @"/>
    <numFmt numFmtId="179" formatCode="\ \ \ \ \ \ @\ *."/>
    <numFmt numFmtId="180" formatCode="\ \ \ \ \ \ @"/>
    <numFmt numFmtId="181" formatCode="\ \ \ \ \ \ \ @\ *."/>
    <numFmt numFmtId="182" formatCode="\ \ \ \ \ \ \ \ \ @\ *."/>
    <numFmt numFmtId="183" formatCode="\ \ \ \ \ \ \ \ \ @"/>
    <numFmt numFmtId="184" formatCode="_(* #,##0_);_(* \(#,##0\);_(* &quot;-&quot;_);_(@_)"/>
    <numFmt numFmtId="185" formatCode="_(&quot;$&quot;* #,##0_);_(&quot;$&quot;* \(#,##0\);_(&quot;$&quot;* &quot;-&quot;_);_(@_)"/>
    <numFmt numFmtId="186" formatCode="###\ ##0.0;[Red]\-###\ ##0.0;\-"/>
    <numFmt numFmtId="187" formatCode="###\ ###\ ##0;[Red]\-###\ ###\ ##0;\-"/>
    <numFmt numFmtId="188" formatCode="_-* #,##0.00\ &quot;DM&quot;_-;\-* #,##0.00\ &quot;DM&quot;_-;_-* &quot;-&quot;??\ &quot;DM&quot;_-;_-@_-"/>
    <numFmt numFmtId="189" formatCode="#,##0.0"/>
    <numFmt numFmtId="190" formatCode="0.0"/>
    <numFmt numFmtId="191" formatCode="#,##0.000"/>
    <numFmt numFmtId="192" formatCode="0.000"/>
    <numFmt numFmtId="193" formatCode="#\ ##0"/>
    <numFmt numFmtId="194" formatCode="0.000%"/>
    <numFmt numFmtId="195" formatCode="#\ ###\ ##0"/>
    <numFmt numFmtId="196" formatCode="#\ ##0.0"/>
    <numFmt numFmtId="197" formatCode="#,##0\ &quot;DM&quot;;[Red]\-#,##0\ &quot;DM&quot;"/>
    <numFmt numFmtId="198" formatCode="General_)"/>
    <numFmt numFmtId="199" formatCode="_-\ #\ ###\ ##0_-;\-\ #\ ###\ ##0_-;_-\ &quot;-&quot;\ _-;_-@_-"/>
    <numFmt numFmtId="200" formatCode="#,##0_v"/>
    <numFmt numFmtId="201" formatCode="#,##0_l"/>
    <numFmt numFmtId="202" formatCode="#\ ###\ ##0;\-#\ ###\ ##0;&quot; - &quot;"/>
    <numFmt numFmtId="203" formatCode="###0.0;###0.0"/>
    <numFmt numFmtId="204" formatCode="###0.00;###0.00"/>
    <numFmt numFmtId="205" formatCode="###0;###0"/>
    <numFmt numFmtId="206" formatCode="#,##0;#,##0"/>
    <numFmt numFmtId="207" formatCode="###,000,000;###,000,000"/>
    <numFmt numFmtId="208" formatCode="#,##0.0000000"/>
    <numFmt numFmtId="209" formatCode="#,##0.0000"/>
    <numFmt numFmtId="210" formatCode="0.00000%"/>
    <numFmt numFmtId="211" formatCode="0.0000"/>
    <numFmt numFmtId="212" formatCode="_-* #,##0.000\ _€_-;\-* #,##0.000\ _€_-;_-* &quot;-&quot;??\ _€_-;_-@_-"/>
  </numFmts>
  <fonts count="119">
    <font>
      <sz val="11"/>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u/>
      <sz val="12"/>
      <color theme="10"/>
      <name val="Calibri"/>
      <family val="2"/>
      <scheme val="minor"/>
    </font>
    <font>
      <b/>
      <sz val="11"/>
      <color rgb="FFC00000"/>
      <name val="Calibri"/>
      <family val="2"/>
      <scheme val="minor"/>
    </font>
    <font>
      <b/>
      <sz val="11"/>
      <color theme="0"/>
      <name val="Calibri"/>
      <family val="2"/>
      <scheme val="minor"/>
    </font>
    <font>
      <b/>
      <sz val="11"/>
      <color rgb="FFFF0000"/>
      <name val="Calibri"/>
      <family val="2"/>
      <scheme val="minor"/>
    </font>
    <font>
      <b/>
      <sz val="11"/>
      <name val="Calibri"/>
      <family val="2"/>
      <scheme val="minor"/>
    </font>
    <font>
      <sz val="9"/>
      <name val="MetaNormalLF-Roman"/>
      <family val="2"/>
    </font>
    <font>
      <sz val="10"/>
      <name val="Arial"/>
      <family val="2"/>
    </font>
    <font>
      <vertAlign val="superscript"/>
      <sz val="9"/>
      <name val="MetaNormalLF-Roman"/>
      <family val="2"/>
    </font>
    <font>
      <sz val="10"/>
      <name val="MetaNormalLF-Roman"/>
      <family val="2"/>
    </font>
    <font>
      <sz val="9"/>
      <color theme="0"/>
      <name val="MetaNormalLF-Roman"/>
      <family val="2"/>
    </font>
    <font>
      <u/>
      <sz val="11"/>
      <color theme="10"/>
      <name val="Calibri"/>
      <family val="2"/>
      <scheme val="minor"/>
    </font>
    <font>
      <sz val="11"/>
      <color theme="0" tint="-0.499984740745262"/>
      <name val="Calibri"/>
      <family val="2"/>
      <scheme val="minor"/>
    </font>
    <font>
      <b/>
      <sz val="11"/>
      <color theme="0" tint="-0.499984740745262"/>
      <name val="Calibri"/>
      <family val="2"/>
      <scheme val="minor"/>
    </font>
    <font>
      <sz val="8"/>
      <name val="Arial"/>
      <family val="2"/>
    </font>
    <font>
      <sz val="7"/>
      <name val="Letter Gothic CE"/>
      <family val="3"/>
    </font>
    <font>
      <sz val="11"/>
      <color indexed="8"/>
      <name val="Calibri"/>
      <family val="2"/>
    </font>
    <font>
      <sz val="7"/>
      <name val="Arial"/>
      <family val="2"/>
    </font>
    <font>
      <sz val="9"/>
      <name val="Times New Roman"/>
      <family val="1"/>
    </font>
    <font>
      <sz val="11"/>
      <color indexed="9"/>
      <name val="Calibri"/>
      <family val="2"/>
    </font>
    <font>
      <u/>
      <sz val="10"/>
      <color indexed="12"/>
      <name val="Arial"/>
      <family val="2"/>
    </font>
    <font>
      <sz val="8"/>
      <color theme="1"/>
      <name val="Calibri"/>
      <family val="2"/>
      <scheme val="minor"/>
    </font>
    <font>
      <sz val="11"/>
      <color theme="5"/>
      <name val="Calibri"/>
      <family val="2"/>
      <scheme val="minor"/>
    </font>
    <font>
      <sz val="11"/>
      <color theme="0"/>
      <name val="Calibri"/>
      <family val="2"/>
      <scheme val="minor"/>
    </font>
    <font>
      <b/>
      <sz val="8"/>
      <color theme="1"/>
      <name val="Calibri"/>
      <family val="2"/>
      <scheme val="minor"/>
    </font>
    <font>
      <sz val="8"/>
      <color theme="1" tint="0.34998626667073579"/>
      <name val="Calibri"/>
      <family val="2"/>
      <scheme val="minor"/>
    </font>
    <font>
      <sz val="11"/>
      <color theme="1" tint="0.34998626667073579"/>
      <name val="Calibri"/>
      <family val="2"/>
      <scheme val="minor"/>
    </font>
    <font>
      <sz val="11"/>
      <color theme="0" tint="-0.34998626667073579"/>
      <name val="Calibri"/>
      <family val="2"/>
      <scheme val="minor"/>
    </font>
    <font>
      <u/>
      <sz val="8"/>
      <color theme="10"/>
      <name val="Calibri"/>
      <family val="2"/>
      <scheme val="minor"/>
    </font>
    <font>
      <b/>
      <u/>
      <sz val="8"/>
      <color theme="10"/>
      <name val="Calibri"/>
      <family val="2"/>
      <scheme val="minor"/>
    </font>
    <font>
      <sz val="11"/>
      <color rgb="FFFF0000"/>
      <name val="Calibri"/>
      <family val="2"/>
      <scheme val="minor"/>
    </font>
    <font>
      <sz val="11"/>
      <name val="Calibri"/>
      <family val="2"/>
      <scheme val="minor"/>
    </font>
    <font>
      <b/>
      <sz val="11"/>
      <color theme="1"/>
      <name val="Calibri"/>
      <family val="2"/>
    </font>
    <font>
      <b/>
      <sz val="11"/>
      <color theme="5" tint="-0.249977111117893"/>
      <name val="Calibri"/>
      <family val="2"/>
      <scheme val="minor"/>
    </font>
    <font>
      <sz val="10"/>
      <color theme="1"/>
      <name val="Calibri"/>
      <family val="2"/>
      <scheme val="minor"/>
    </font>
    <font>
      <i/>
      <sz val="11"/>
      <color theme="1"/>
      <name val="Calibri"/>
      <family val="2"/>
      <scheme val="minor"/>
    </font>
    <font>
      <sz val="10"/>
      <name val="Times New Roman"/>
      <family val="1"/>
    </font>
    <font>
      <b/>
      <sz val="10"/>
      <name val="Times New Roman"/>
      <family val="1"/>
    </font>
    <font>
      <b/>
      <sz val="12"/>
      <color theme="0"/>
      <name val="Calibri"/>
      <family val="2"/>
      <scheme val="minor"/>
    </font>
    <font>
      <sz val="11"/>
      <name val="MetaNormalLF-Roman"/>
      <family val="2"/>
    </font>
    <font>
      <vertAlign val="superscript"/>
      <sz val="11"/>
      <name val="MetaNormalLF-Roman"/>
      <family val="2"/>
    </font>
    <font>
      <b/>
      <sz val="12"/>
      <name val="MetaNormalLF-Roman"/>
      <family val="2"/>
    </font>
    <font>
      <sz val="12"/>
      <name val="Arial MT"/>
    </font>
    <font>
      <b/>
      <sz val="11"/>
      <name val="MetaNormalLF-Roman"/>
      <family val="2"/>
    </font>
    <font>
      <sz val="10"/>
      <color rgb="FFC00000"/>
      <name val="MetaNormalLF-Roman"/>
      <family val="2"/>
    </font>
    <font>
      <sz val="11"/>
      <color rgb="FFC00000"/>
      <name val="MetaNormalLF-Roman"/>
      <family val="2"/>
    </font>
    <font>
      <sz val="11"/>
      <color rgb="FFC00000"/>
      <name val="Calibri"/>
      <family val="2"/>
      <scheme val="minor"/>
    </font>
    <font>
      <sz val="10"/>
      <color rgb="FFC00000"/>
      <name val="Times New Roman"/>
      <family val="1"/>
    </font>
    <font>
      <sz val="10"/>
      <color rgb="FFC00000"/>
      <name val="Calibri"/>
      <family val="2"/>
      <scheme val="minor"/>
    </font>
    <font>
      <b/>
      <sz val="12"/>
      <name val="Calibri"/>
      <family val="2"/>
      <scheme val="minor"/>
    </font>
    <font>
      <sz val="12"/>
      <name val="Calibri"/>
      <family val="2"/>
      <scheme val="minor"/>
    </font>
    <font>
      <b/>
      <sz val="10"/>
      <color rgb="FFC00000"/>
      <name val="Times New Roman"/>
      <family val="1"/>
    </font>
    <font>
      <sz val="10"/>
      <color rgb="FF0070C0"/>
      <name val="Times New Roman"/>
      <family val="1"/>
    </font>
    <font>
      <sz val="11"/>
      <color rgb="FF0070C0"/>
      <name val="Calibri"/>
      <family val="2"/>
      <scheme val="minor"/>
    </font>
    <font>
      <b/>
      <sz val="10"/>
      <color rgb="FF0070C0"/>
      <name val="Times New Roman"/>
      <family val="1"/>
    </font>
    <font>
      <u/>
      <sz val="12"/>
      <name val="Calibri"/>
      <family val="2"/>
      <scheme val="minor"/>
    </font>
    <font>
      <b/>
      <sz val="10"/>
      <color theme="9" tint="-0.499984740745262"/>
      <name val="Times New Roman"/>
      <family val="1"/>
    </font>
    <font>
      <b/>
      <sz val="11"/>
      <color theme="9" tint="-0.499984740745262"/>
      <name val="Calibri"/>
      <family val="2"/>
      <scheme val="minor"/>
    </font>
    <font>
      <b/>
      <u/>
      <sz val="12"/>
      <name val="Calibri"/>
      <family val="2"/>
      <scheme val="minor"/>
    </font>
    <font>
      <sz val="10"/>
      <color rgb="FF000000"/>
      <name val="Times New Roman"/>
      <family val="1"/>
    </font>
    <font>
      <sz val="12"/>
      <name val="Arial"/>
      <family val="2"/>
    </font>
    <font>
      <sz val="12"/>
      <color rgb="FFFFFFFF"/>
      <name val="Arial"/>
      <family val="2"/>
    </font>
    <font>
      <b/>
      <sz val="9"/>
      <color rgb="FFAE1B44"/>
      <name val="Arial"/>
      <family val="2"/>
    </font>
    <font>
      <b/>
      <sz val="9"/>
      <color rgb="FFAE1B44"/>
      <name val="Calibri"/>
      <family val="2"/>
    </font>
    <font>
      <sz val="9"/>
      <color rgb="FF231F20"/>
      <name val="Calibri"/>
      <family val="2"/>
    </font>
    <font>
      <sz val="9"/>
      <name val="Calibri"/>
      <family val="2"/>
    </font>
    <font>
      <sz val="14"/>
      <name val="Arial"/>
      <family val="2"/>
    </font>
    <font>
      <sz val="14"/>
      <color rgb="FFAE1B44"/>
      <name val="Arial"/>
      <family val="2"/>
    </font>
    <font>
      <sz val="6"/>
      <color rgb="FF231F20"/>
      <name val="Calibri"/>
      <family val="2"/>
    </font>
    <font>
      <sz val="9"/>
      <color rgb="FF0072BC"/>
      <name val="Calibri"/>
      <family val="2"/>
    </font>
    <font>
      <sz val="10"/>
      <color rgb="FFFFFFFF"/>
      <name val="Arial"/>
      <family val="2"/>
    </font>
    <font>
      <sz val="8"/>
      <color rgb="FF002F67"/>
      <name val="Arial"/>
      <family val="2"/>
    </font>
    <font>
      <b/>
      <sz val="10"/>
      <name val="Arial"/>
      <family val="2"/>
    </font>
    <font>
      <b/>
      <sz val="10"/>
      <color rgb="FF0072BC"/>
      <name val="Arial"/>
      <family val="2"/>
    </font>
    <font>
      <sz val="10"/>
      <name val="Calibri"/>
      <family val="2"/>
    </font>
    <font>
      <sz val="10"/>
      <color rgb="FF231F20"/>
      <name val="Calibri"/>
      <family val="2"/>
    </font>
    <font>
      <sz val="7"/>
      <color rgb="FF231F20"/>
      <name val="Calibri"/>
      <family val="2"/>
    </font>
    <font>
      <sz val="12"/>
      <color rgb="FFAE1B44"/>
      <name val="Arial"/>
      <family val="2"/>
    </font>
    <font>
      <sz val="8"/>
      <color rgb="FF231F20"/>
      <name val="Arial"/>
      <family val="2"/>
    </font>
    <font>
      <sz val="6"/>
      <color rgb="FF231F20"/>
      <name val="Arial"/>
      <family val="2"/>
    </font>
    <font>
      <b/>
      <i/>
      <sz val="6"/>
      <color rgb="FF0072BC"/>
      <name val="Arial"/>
      <family val="2"/>
    </font>
    <font>
      <sz val="8"/>
      <name val="Calibri"/>
      <family val="2"/>
    </font>
    <font>
      <sz val="8"/>
      <color rgb="FF231F20"/>
      <name val="Calibri"/>
      <family val="2"/>
    </font>
    <font>
      <b/>
      <sz val="8"/>
      <color rgb="FF231F20"/>
      <name val="Arial"/>
      <family val="2"/>
    </font>
    <font>
      <b/>
      <sz val="8"/>
      <color rgb="FF231F20"/>
      <name val="Gill Sans MT"/>
      <family val="2"/>
    </font>
    <font>
      <b/>
      <sz val="6"/>
      <color rgb="FF231F20"/>
      <name val="Gill Sans MT"/>
      <family val="2"/>
    </font>
    <font>
      <b/>
      <sz val="8"/>
      <name val="Arial"/>
      <family val="2"/>
    </font>
    <font>
      <b/>
      <sz val="4"/>
      <color rgb="FF231F20"/>
      <name val="Arial"/>
      <family val="2"/>
    </font>
    <font>
      <sz val="4"/>
      <color rgb="FF231F20"/>
      <name val="Calibri"/>
      <family val="2"/>
    </font>
    <font>
      <sz val="7"/>
      <name val="Calibri"/>
      <family val="2"/>
    </font>
    <font>
      <b/>
      <sz val="8"/>
      <color rgb="FF231F20"/>
      <name val="Arial Narrow"/>
      <family val="2"/>
    </font>
    <font>
      <b/>
      <sz val="4"/>
      <color rgb="FF231F20"/>
      <name val="Arial Narrow"/>
      <family val="2"/>
    </font>
    <font>
      <b/>
      <sz val="8"/>
      <name val="Arial Narrow"/>
      <family val="2"/>
    </font>
    <font>
      <b/>
      <sz val="6"/>
      <color rgb="FF231F20"/>
      <name val="Arial Narrow"/>
      <family val="2"/>
    </font>
    <font>
      <b/>
      <sz val="10"/>
      <color rgb="FF000000"/>
      <name val="Times New Roman"/>
      <family val="1"/>
    </font>
    <font>
      <u/>
      <sz val="11"/>
      <color theme="1"/>
      <name val="Calibri"/>
      <family val="2"/>
      <scheme val="minor"/>
    </font>
    <font>
      <b/>
      <u/>
      <sz val="11"/>
      <color theme="1"/>
      <name val="Calibri"/>
      <family val="2"/>
      <scheme val="minor"/>
    </font>
    <font>
      <sz val="9"/>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font>
    <font>
      <sz val="9.35"/>
      <color theme="1"/>
      <name val="Calibri"/>
      <family val="2"/>
      <scheme val="minor"/>
    </font>
    <font>
      <sz val="11"/>
      <color rgb="FF7030A0"/>
      <name val="Calibri"/>
      <family val="2"/>
      <scheme val="minor"/>
    </font>
    <font>
      <sz val="10"/>
      <color rgb="FFFF0000"/>
      <name val="Times New Roman"/>
      <family val="1"/>
    </font>
    <font>
      <b/>
      <sz val="10"/>
      <color rgb="FFFF0000"/>
      <name val="Times New Roman"/>
      <family val="1"/>
    </font>
    <font>
      <b/>
      <sz val="10"/>
      <color rgb="FFFF0000"/>
      <name val="Calibri"/>
      <family val="2"/>
    </font>
    <font>
      <b/>
      <sz val="7"/>
      <color rgb="FFFF0000"/>
      <name val="Calibri"/>
      <family val="2"/>
    </font>
    <font>
      <sz val="8"/>
      <color rgb="FF000000"/>
      <name val="Times New Roman"/>
      <family val="1"/>
    </font>
    <font>
      <u/>
      <sz val="10"/>
      <color rgb="FF000000"/>
      <name val="Times New Roman"/>
      <family val="1"/>
    </font>
    <font>
      <b/>
      <sz val="8"/>
      <color rgb="FF000000"/>
      <name val="Times New Roman"/>
      <family val="1"/>
    </font>
    <font>
      <sz val="11"/>
      <color theme="5" tint="-0.499984740745262"/>
      <name val="Calibri"/>
      <family val="2"/>
      <scheme val="minor"/>
    </font>
    <font>
      <b/>
      <sz val="10"/>
      <color theme="0"/>
      <name val="Times New Roman"/>
      <family val="1"/>
    </font>
    <font>
      <b/>
      <sz val="11"/>
      <color theme="7"/>
      <name val="Calibri"/>
      <family val="2"/>
      <scheme val="minor"/>
    </font>
    <font>
      <sz val="11"/>
      <color theme="7"/>
      <name val="Calibri"/>
      <family val="2"/>
      <scheme val="minor"/>
    </font>
    <font>
      <sz val="11"/>
      <color theme="1" tint="0.499984740745262"/>
      <name val="Calibri"/>
      <family val="2"/>
      <scheme val="minor"/>
    </font>
  </fonts>
  <fills count="4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C00000"/>
        <bgColor indexed="64"/>
      </patternFill>
    </fill>
    <fill>
      <patternFill patternType="solid">
        <fgColor theme="6"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theme="4" tint="0.59999389629810485"/>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indexed="9"/>
        <bgColor indexed="64"/>
      </patternFill>
    </fill>
    <fill>
      <patternFill patternType="solid">
        <fgColor indexed="9"/>
      </patternFill>
    </fill>
    <fill>
      <patternFill patternType="solid">
        <fgColor theme="0" tint="-4.9989318521683403E-2"/>
        <bgColor indexed="64"/>
      </patternFill>
    </fill>
    <fill>
      <patternFill patternType="solid">
        <fgColor rgb="FF0072BC"/>
      </patternFill>
    </fill>
    <fill>
      <patternFill patternType="solid">
        <fgColor rgb="FFDCDDDE"/>
      </patternFill>
    </fill>
    <fill>
      <patternFill patternType="solid">
        <fgColor rgb="FFC7D6EE"/>
      </patternFill>
    </fill>
    <fill>
      <patternFill patternType="solid">
        <fgColor rgb="FFE1E8F5"/>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rgb="FFFFFF00"/>
        <bgColor indexed="64"/>
      </patternFill>
    </fill>
  </fills>
  <borders count="9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top/>
      <bottom style="thick">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right/>
      <top/>
      <bottom style="thin">
        <color indexed="8"/>
      </bottom>
      <diagonal/>
    </border>
    <border>
      <left/>
      <right/>
      <top style="thin">
        <color indexed="8"/>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right style="thin">
        <color indexed="64"/>
      </right>
      <top/>
      <bottom style="thin">
        <color indexed="8"/>
      </bottom>
      <diagonal/>
    </border>
    <border>
      <left style="thin">
        <color indexed="64"/>
      </left>
      <right style="thin">
        <color indexed="8"/>
      </right>
      <top style="thin">
        <color indexed="8"/>
      </top>
      <bottom/>
      <diagonal/>
    </border>
    <border>
      <left/>
      <right style="thin">
        <color indexed="64"/>
      </right>
      <top style="thin">
        <color indexed="8"/>
      </top>
      <bottom style="thin">
        <color indexed="8"/>
      </bottom>
      <diagonal/>
    </border>
    <border>
      <left style="thin">
        <color indexed="64"/>
      </left>
      <right style="thin">
        <color indexed="8"/>
      </right>
      <top/>
      <bottom/>
      <diagonal/>
    </border>
    <border>
      <left style="thin">
        <color indexed="64"/>
      </left>
      <right/>
      <top style="thin">
        <color indexed="8"/>
      </top>
      <bottom/>
      <diagonal/>
    </border>
    <border>
      <left/>
      <right style="thin">
        <color indexed="64"/>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8"/>
      </right>
      <top/>
      <bottom style="thin">
        <color indexed="64"/>
      </bottom>
      <diagonal/>
    </border>
    <border>
      <left style="thin">
        <color indexed="8"/>
      </left>
      <right/>
      <top/>
      <bottom style="thin">
        <color indexed="64"/>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top style="thin">
        <color indexed="64"/>
      </top>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231F20"/>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style="thin">
        <color rgb="FF231F20"/>
      </left>
      <right/>
      <top style="thin">
        <color rgb="FF231F20"/>
      </top>
      <bottom/>
      <diagonal/>
    </border>
    <border>
      <left/>
      <right/>
      <top style="thin">
        <color rgb="FF231F20"/>
      </top>
      <bottom/>
      <diagonal/>
    </border>
    <border>
      <left/>
      <right style="thin">
        <color rgb="FFAE1B44"/>
      </right>
      <top style="thin">
        <color rgb="FF231F20"/>
      </top>
      <bottom/>
      <diagonal/>
    </border>
    <border>
      <left style="thin">
        <color rgb="FFAE1B44"/>
      </left>
      <right/>
      <top style="thin">
        <color rgb="FF231F20"/>
      </top>
      <bottom/>
      <diagonal/>
    </border>
    <border>
      <left/>
      <right style="thin">
        <color rgb="FF231F20"/>
      </right>
      <top style="thin">
        <color rgb="FF231F20"/>
      </top>
      <bottom/>
      <diagonal/>
    </border>
    <border>
      <left/>
      <right style="thin">
        <color rgb="FFAE1B44"/>
      </right>
      <top/>
      <bottom/>
      <diagonal/>
    </border>
    <border>
      <left style="thin">
        <color rgb="FFAE1B44"/>
      </left>
      <right/>
      <top/>
      <bottom/>
      <diagonal/>
    </border>
    <border>
      <left/>
      <right style="thin">
        <color rgb="FF231F20"/>
      </right>
      <top/>
      <bottom/>
      <diagonal/>
    </border>
    <border>
      <left style="thin">
        <color rgb="FF231F20"/>
      </left>
      <right/>
      <top/>
      <bottom style="thin">
        <color rgb="FF231F20"/>
      </bottom>
      <diagonal/>
    </border>
    <border>
      <left/>
      <right/>
      <top/>
      <bottom style="thin">
        <color rgb="FF231F20"/>
      </bottom>
      <diagonal/>
    </border>
    <border>
      <left/>
      <right style="thin">
        <color rgb="FFAE1B44"/>
      </right>
      <top/>
      <bottom style="thin">
        <color rgb="FF231F20"/>
      </bottom>
      <diagonal/>
    </border>
    <border>
      <left style="thin">
        <color rgb="FFAE1B44"/>
      </left>
      <right/>
      <top/>
      <bottom style="thin">
        <color rgb="FF231F20"/>
      </bottom>
      <diagonal/>
    </border>
    <border>
      <left/>
      <right style="thin">
        <color rgb="FF231F20"/>
      </right>
      <top/>
      <bottom style="thin">
        <color rgb="FF231F20"/>
      </bottom>
      <diagonal/>
    </border>
    <border>
      <left/>
      <right style="thin">
        <color rgb="FFAE1B44"/>
      </right>
      <top style="thin">
        <color rgb="FF231F20"/>
      </top>
      <bottom style="thin">
        <color rgb="FF231F20"/>
      </bottom>
      <diagonal/>
    </border>
    <border>
      <left style="thin">
        <color rgb="FFAE1B44"/>
      </left>
      <right/>
      <top style="thin">
        <color rgb="FF231F20"/>
      </top>
      <bottom style="thin">
        <color rgb="FF231F20"/>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thin">
        <color indexed="8"/>
      </right>
      <top style="thin">
        <color indexed="64"/>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64"/>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bottom style="thin">
        <color indexed="8"/>
      </bottom>
      <diagonal/>
    </border>
  </borders>
  <cellStyleXfs count="76">
    <xf numFmtId="0" fontId="0" fillId="0" borderId="0"/>
    <xf numFmtId="9" fontId="2" fillId="0" borderId="0" applyFont="0" applyFill="0" applyBorder="0" applyAlignment="0" applyProtection="0"/>
    <xf numFmtId="0" fontId="5" fillId="0" borderId="0" applyNumberFormat="0" applyFill="0" applyBorder="0" applyAlignment="0" applyProtection="0"/>
    <xf numFmtId="0" fontId="11" fillId="0" borderId="0"/>
    <xf numFmtId="165" fontId="11" fillId="0" borderId="0" applyFont="0" applyFill="0" applyBorder="0" applyAlignment="0" applyProtection="0"/>
    <xf numFmtId="0" fontId="15" fillId="0" borderId="0" applyNumberFormat="0" applyFill="0" applyBorder="0" applyAlignment="0" applyProtection="0"/>
    <xf numFmtId="166" fontId="18" fillId="0" borderId="0"/>
    <xf numFmtId="49" fontId="18" fillId="0" borderId="0"/>
    <xf numFmtId="167" fontId="18" fillId="0" borderId="0">
      <alignment horizontal="center"/>
    </xf>
    <xf numFmtId="168" fontId="18" fillId="0" borderId="0"/>
    <xf numFmtId="169" fontId="18" fillId="0" borderId="0"/>
    <xf numFmtId="170" fontId="18" fillId="0" borderId="0"/>
    <xf numFmtId="171" fontId="18" fillId="0" borderId="0"/>
    <xf numFmtId="171" fontId="18" fillId="0" borderId="0"/>
    <xf numFmtId="171" fontId="18" fillId="0" borderId="0"/>
    <xf numFmtId="172" fontId="19" fillId="0" borderId="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173" fontId="21" fillId="0" borderId="0"/>
    <xf numFmtId="174" fontId="19" fillId="0" borderId="0"/>
    <xf numFmtId="175" fontId="18" fillId="0" borderId="0"/>
    <xf numFmtId="176" fontId="18" fillId="0" borderId="0"/>
    <xf numFmtId="176" fontId="18" fillId="0" borderId="0"/>
    <xf numFmtId="176" fontId="18" fillId="0" borderId="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14" borderId="0" applyNumberFormat="0" applyBorder="0" applyAlignment="0" applyProtection="0"/>
    <xf numFmtId="0" fontId="20" fillId="17" borderId="0" applyNumberFormat="0" applyBorder="0" applyAlignment="0" applyProtection="0"/>
    <xf numFmtId="0" fontId="20" fillId="20" borderId="0" applyNumberFormat="0" applyBorder="0" applyAlignment="0" applyProtection="0"/>
    <xf numFmtId="177" fontId="18" fillId="0" borderId="0"/>
    <xf numFmtId="177" fontId="18" fillId="0" borderId="0"/>
    <xf numFmtId="177" fontId="18" fillId="0" borderId="0"/>
    <xf numFmtId="178" fontId="19" fillId="0" borderId="0"/>
    <xf numFmtId="49" fontId="22" fillId="0" borderId="16" applyNumberFormat="0" applyFont="0" applyFill="0" applyBorder="0" applyProtection="0">
      <alignment horizontal="left" vertical="center" indent="5"/>
    </xf>
    <xf numFmtId="0" fontId="23" fillId="21"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179" fontId="18" fillId="0" borderId="0"/>
    <xf numFmtId="179" fontId="18" fillId="0" borderId="0">
      <alignment horizontal="center"/>
    </xf>
    <xf numFmtId="179" fontId="18" fillId="0" borderId="0">
      <alignment horizontal="center"/>
    </xf>
    <xf numFmtId="180" fontId="18" fillId="0" borderId="0">
      <alignment horizontal="center"/>
    </xf>
    <xf numFmtId="181" fontId="18" fillId="0" borderId="0">
      <alignment horizontal="center"/>
    </xf>
    <xf numFmtId="182" fontId="18" fillId="0" borderId="0"/>
    <xf numFmtId="182" fontId="18" fillId="0" borderId="0">
      <alignment horizontal="center"/>
    </xf>
    <xf numFmtId="182" fontId="18" fillId="0" borderId="0">
      <alignment horizontal="center"/>
    </xf>
    <xf numFmtId="183" fontId="18" fillId="0" borderId="0">
      <alignment horizontal="center"/>
    </xf>
    <xf numFmtId="184" fontId="11" fillId="0" borderId="0" applyFont="0" applyFill="0" applyBorder="0" applyAlignment="0" applyProtection="0"/>
    <xf numFmtId="185" fontId="11" fillId="0" borderId="0" applyFont="0" applyFill="0" applyBorder="0" applyAlignment="0" applyProtection="0"/>
    <xf numFmtId="0" fontId="22" fillId="0" borderId="17">
      <alignment horizontal="left" vertical="center" wrapText="1" indent="2"/>
    </xf>
    <xf numFmtId="186" fontId="10" fillId="0" borderId="5" applyFill="0" applyBorder="0">
      <alignment horizontal="right" indent="1"/>
    </xf>
    <xf numFmtId="0" fontId="18" fillId="0" borderId="3"/>
    <xf numFmtId="0" fontId="24" fillId="0" borderId="0" applyNumberFormat="0" applyFill="0" applyBorder="0" applyAlignment="0" applyProtection="0">
      <alignment vertical="top"/>
      <protection locked="0"/>
    </xf>
    <xf numFmtId="166" fontId="19" fillId="0" borderId="0"/>
    <xf numFmtId="187" fontId="13" fillId="0" borderId="0">
      <alignment horizontal="right" indent="1"/>
    </xf>
    <xf numFmtId="49" fontId="19" fillId="0" borderId="0"/>
    <xf numFmtId="0" fontId="11" fillId="0" borderId="0"/>
    <xf numFmtId="0" fontId="4" fillId="0" borderId="0"/>
    <xf numFmtId="0" fontId="11" fillId="0" borderId="0"/>
    <xf numFmtId="0" fontId="11" fillId="0" borderId="0"/>
    <xf numFmtId="0" fontId="11" fillId="0" borderId="0"/>
    <xf numFmtId="0" fontId="11" fillId="0" borderId="0"/>
    <xf numFmtId="188" fontId="11" fillId="0" borderId="0" applyFont="0" applyFill="0" applyBorder="0" applyAlignment="0" applyProtection="0"/>
    <xf numFmtId="188" fontId="11" fillId="0" borderId="0" applyFont="0" applyFill="0" applyBorder="0" applyAlignment="0" applyProtection="0"/>
    <xf numFmtId="198" fontId="46" fillId="0" borderId="0"/>
    <xf numFmtId="0" fontId="63" fillId="0" borderId="0"/>
    <xf numFmtId="43" fontId="4" fillId="0" borderId="0" applyFont="0" applyFill="0" applyBorder="0" applyAlignment="0" applyProtection="0"/>
    <xf numFmtId="9" fontId="4" fillId="0" borderId="0" applyFont="0" applyFill="0" applyBorder="0" applyAlignment="0" applyProtection="0"/>
    <xf numFmtId="43" fontId="2" fillId="0" borderId="0" applyFont="0" applyFill="0" applyBorder="0" applyAlignment="0" applyProtection="0"/>
  </cellStyleXfs>
  <cellXfs count="1195">
    <xf numFmtId="0" fontId="0" fillId="0" borderId="0" xfId="0"/>
    <xf numFmtId="0" fontId="0" fillId="0" borderId="5" xfId="0" applyBorder="1"/>
    <xf numFmtId="0" fontId="0" fillId="0" borderId="7" xfId="0" applyBorder="1"/>
    <xf numFmtId="9" fontId="0" fillId="0" borderId="8" xfId="1" applyFont="1" applyBorder="1"/>
    <xf numFmtId="9" fontId="0" fillId="0" borderId="9" xfId="1" applyFont="1" applyBorder="1"/>
    <xf numFmtId="3" fontId="0" fillId="0" borderId="0" xfId="0" applyNumberFormat="1" applyFont="1" applyBorder="1"/>
    <xf numFmtId="3" fontId="0" fillId="0" borderId="6" xfId="0" applyNumberFormat="1" applyFont="1" applyBorder="1"/>
    <xf numFmtId="0" fontId="1" fillId="0" borderId="1" xfId="0" applyFont="1" applyBorder="1"/>
    <xf numFmtId="3" fontId="1" fillId="0" borderId="13" xfId="0" applyNumberFormat="1" applyFont="1" applyBorder="1"/>
    <xf numFmtId="9" fontId="1" fillId="0" borderId="14" xfId="1" applyFont="1" applyBorder="1"/>
    <xf numFmtId="0" fontId="0" fillId="0" borderId="11" xfId="0" applyFont="1" applyBorder="1"/>
    <xf numFmtId="0" fontId="0" fillId="0" borderId="12" xfId="0" applyFont="1" applyBorder="1"/>
    <xf numFmtId="0" fontId="0" fillId="2" borderId="0" xfId="0" applyFill="1"/>
    <xf numFmtId="3" fontId="0" fillId="0" borderId="2" xfId="0" applyNumberFormat="1" applyFont="1" applyBorder="1"/>
    <xf numFmtId="3" fontId="0" fillId="0" borderId="3" xfId="0" applyNumberFormat="1" applyFont="1" applyBorder="1"/>
    <xf numFmtId="3" fontId="0" fillId="0" borderId="4" xfId="0" applyNumberFormat="1" applyFont="1" applyBorder="1"/>
    <xf numFmtId="9" fontId="0" fillId="0" borderId="7" xfId="1" applyFont="1" applyBorder="1"/>
    <xf numFmtId="0" fontId="0" fillId="3" borderId="10" xfId="0" applyFill="1" applyBorder="1"/>
    <xf numFmtId="0" fontId="0" fillId="0" borderId="15" xfId="0" applyBorder="1"/>
    <xf numFmtId="0" fontId="0" fillId="0" borderId="14" xfId="0" applyBorder="1"/>
    <xf numFmtId="0" fontId="0" fillId="0" borderId="9" xfId="0" applyBorder="1"/>
    <xf numFmtId="0" fontId="0" fillId="0" borderId="8" xfId="0" applyBorder="1"/>
    <xf numFmtId="3" fontId="0" fillId="0" borderId="14" xfId="0" applyNumberFormat="1" applyBorder="1"/>
    <xf numFmtId="3" fontId="0" fillId="0" borderId="7" xfId="0" applyNumberFormat="1" applyBorder="1"/>
    <xf numFmtId="3" fontId="0" fillId="0" borderId="9" xfId="0" applyNumberFormat="1" applyBorder="1"/>
    <xf numFmtId="3" fontId="0" fillId="0" borderId="8" xfId="0" applyNumberFormat="1" applyBorder="1"/>
    <xf numFmtId="0" fontId="1" fillId="0" borderId="15" xfId="0" applyFont="1" applyBorder="1"/>
    <xf numFmtId="0" fontId="1" fillId="0" borderId="14" xfId="0" applyFont="1" applyBorder="1"/>
    <xf numFmtId="3" fontId="1" fillId="0" borderId="14" xfId="0" applyNumberFormat="1" applyFont="1" applyBorder="1"/>
    <xf numFmtId="0" fontId="1" fillId="2" borderId="0" xfId="0" applyFont="1" applyFill="1"/>
    <xf numFmtId="0" fontId="3" fillId="4" borderId="0" xfId="0" applyFont="1" applyFill="1"/>
    <xf numFmtId="0" fontId="4" fillId="4" borderId="0" xfId="0" applyFont="1" applyFill="1"/>
    <xf numFmtId="0" fontId="1" fillId="0" borderId="8" xfId="0" applyFont="1" applyBorder="1"/>
    <xf numFmtId="3" fontId="1" fillId="0" borderId="8" xfId="0" applyNumberFormat="1" applyFont="1" applyBorder="1"/>
    <xf numFmtId="164" fontId="0" fillId="0" borderId="7" xfId="1" applyNumberFormat="1" applyFont="1" applyBorder="1"/>
    <xf numFmtId="164" fontId="0" fillId="0" borderId="9" xfId="1" applyNumberFormat="1" applyFont="1" applyBorder="1"/>
    <xf numFmtId="9" fontId="0" fillId="0" borderId="9" xfId="1" applyNumberFormat="1" applyFont="1" applyBorder="1"/>
    <xf numFmtId="9" fontId="0" fillId="0" borderId="8" xfId="1" applyNumberFormat="1" applyFont="1" applyBorder="1"/>
    <xf numFmtId="9" fontId="1" fillId="0" borderId="8" xfId="1" applyNumberFormat="1" applyFont="1" applyBorder="1"/>
    <xf numFmtId="9" fontId="1" fillId="0" borderId="14" xfId="1" applyNumberFormat="1" applyFont="1" applyBorder="1"/>
    <xf numFmtId="9" fontId="0" fillId="0" borderId="14" xfId="1" applyNumberFormat="1" applyFont="1" applyBorder="1"/>
    <xf numFmtId="0" fontId="0" fillId="4" borderId="1" xfId="0" applyFill="1" applyBorder="1" applyAlignment="1">
      <alignment horizontal="center"/>
    </xf>
    <xf numFmtId="0" fontId="0" fillId="0" borderId="1" xfId="0" applyBorder="1" applyAlignment="1">
      <alignment horizontal="center"/>
    </xf>
    <xf numFmtId="0" fontId="0" fillId="0" borderId="0" xfId="0" applyAlignment="1">
      <alignment horizontal="right"/>
    </xf>
    <xf numFmtId="0" fontId="5" fillId="0" borderId="0" xfId="2"/>
    <xf numFmtId="0" fontId="0" fillId="5" borderId="2" xfId="0" applyFill="1" applyBorder="1"/>
    <xf numFmtId="164" fontId="0" fillId="5" borderId="4" xfId="0" applyNumberFormat="1" applyFill="1" applyBorder="1"/>
    <xf numFmtId="0" fontId="0" fillId="5" borderId="7" xfId="0" applyFill="1" applyBorder="1"/>
    <xf numFmtId="164" fontId="0" fillId="5" borderId="9" xfId="1" applyNumberFormat="1" applyFont="1" applyFill="1" applyBorder="1"/>
    <xf numFmtId="0" fontId="1" fillId="2" borderId="10" xfId="0" applyFont="1" applyFill="1" applyBorder="1"/>
    <xf numFmtId="0" fontId="1" fillId="2" borderId="12" xfId="0" applyFont="1" applyFill="1" applyBorder="1"/>
    <xf numFmtId="0" fontId="6" fillId="2" borderId="1" xfId="0" applyFont="1" applyFill="1" applyBorder="1"/>
    <xf numFmtId="0" fontId="0" fillId="6" borderId="0" xfId="0" applyFill="1"/>
    <xf numFmtId="0" fontId="0" fillId="0" borderId="4" xfId="0" applyBorder="1" applyAlignment="1">
      <alignment horizontal="center"/>
    </xf>
    <xf numFmtId="0" fontId="10" fillId="2" borderId="1"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2" xfId="0" applyFont="1" applyFill="1" applyBorder="1" applyAlignment="1">
      <alignment horizontal="center" vertical="center" wrapText="1"/>
    </xf>
    <xf numFmtId="165" fontId="10" fillId="2" borderId="1" xfId="4" applyFont="1" applyFill="1" applyBorder="1" applyAlignment="1">
      <alignment horizontal="center" vertical="center" wrapText="1"/>
    </xf>
    <xf numFmtId="3" fontId="1" fillId="2" borderId="14" xfId="0" applyNumberFormat="1" applyFont="1" applyFill="1" applyBorder="1"/>
    <xf numFmtId="3" fontId="1" fillId="3" borderId="14" xfId="0" applyNumberFormat="1" applyFont="1" applyFill="1" applyBorder="1"/>
    <xf numFmtId="0" fontId="10" fillId="7" borderId="1" xfId="0" applyFont="1" applyFill="1" applyBorder="1" applyAlignment="1">
      <alignment horizontal="center" vertical="center"/>
    </xf>
    <xf numFmtId="0" fontId="10" fillId="7" borderId="1" xfId="0" applyFont="1" applyFill="1" applyBorder="1" applyAlignment="1">
      <alignment horizontal="center" vertical="center" wrapText="1"/>
    </xf>
    <xf numFmtId="3" fontId="1" fillId="7" borderId="14" xfId="0" applyNumberFormat="1" applyFont="1" applyFill="1" applyBorder="1"/>
    <xf numFmtId="3" fontId="1" fillId="8" borderId="14" xfId="0" applyNumberFormat="1" applyFont="1" applyFill="1" applyBorder="1"/>
    <xf numFmtId="3" fontId="1" fillId="4" borderId="14" xfId="0" applyNumberFormat="1" applyFont="1" applyFill="1" applyBorder="1"/>
    <xf numFmtId="3" fontId="7" fillId="9" borderId="14" xfId="0" applyNumberFormat="1" applyFont="1" applyFill="1" applyBorder="1"/>
    <xf numFmtId="0" fontId="0" fillId="0" borderId="0" xfId="0" applyAlignment="1">
      <alignment horizontal="center"/>
    </xf>
    <xf numFmtId="0" fontId="1" fillId="0" borderId="0" xfId="0" applyFont="1"/>
    <xf numFmtId="0" fontId="0" fillId="0" borderId="6" xfId="0" applyBorder="1"/>
    <xf numFmtId="0" fontId="0" fillId="0" borderId="0" xfId="0" applyFill="1"/>
    <xf numFmtId="0" fontId="1" fillId="0" borderId="8" xfId="0" applyFont="1" applyBorder="1" applyAlignment="1">
      <alignment horizontal="center"/>
    </xf>
    <xf numFmtId="0" fontId="0" fillId="0" borderId="0" xfId="0" applyBorder="1"/>
    <xf numFmtId="0" fontId="1" fillId="3" borderId="0" xfId="0" applyFont="1" applyFill="1" applyBorder="1" applyAlignment="1">
      <alignment horizontal="left"/>
    </xf>
    <xf numFmtId="0" fontId="0" fillId="0" borderId="2" xfId="0" applyBorder="1"/>
    <xf numFmtId="0" fontId="0" fillId="0" borderId="3" xfId="0" applyBorder="1"/>
    <xf numFmtId="0" fontId="0" fillId="0" borderId="4" xfId="0" applyBorder="1"/>
    <xf numFmtId="0" fontId="0" fillId="0" borderId="0" xfId="0" applyBorder="1" applyAlignment="1">
      <alignment horizontal="right"/>
    </xf>
    <xf numFmtId="0" fontId="15" fillId="0" borderId="0" xfId="5" applyBorder="1"/>
    <xf numFmtId="0" fontId="1" fillId="0" borderId="0" xfId="0" applyFont="1" applyBorder="1" applyAlignment="1">
      <alignment horizontal="right"/>
    </xf>
    <xf numFmtId="0" fontId="0" fillId="0" borderId="18" xfId="0" applyBorder="1"/>
    <xf numFmtId="3" fontId="0" fillId="0" borderId="18" xfId="0" applyNumberFormat="1" applyBorder="1" applyAlignment="1">
      <alignment horizontal="center"/>
    </xf>
    <xf numFmtId="0" fontId="0" fillId="0" borderId="18" xfId="0" applyBorder="1" applyAlignment="1">
      <alignment horizontal="center"/>
    </xf>
    <xf numFmtId="0" fontId="1" fillId="0" borderId="18" xfId="0" applyFont="1" applyBorder="1"/>
    <xf numFmtId="0" fontId="0" fillId="0" borderId="15" xfId="0" applyFill="1" applyBorder="1"/>
    <xf numFmtId="0" fontId="0" fillId="8" borderId="3" xfId="0" applyFill="1" applyBorder="1" applyAlignment="1">
      <alignment horizontal="right"/>
    </xf>
    <xf numFmtId="2" fontId="0" fillId="8" borderId="3" xfId="0" applyNumberFormat="1" applyFill="1" applyBorder="1" applyAlignment="1">
      <alignment horizontal="left"/>
    </xf>
    <xf numFmtId="0" fontId="1" fillId="0" borderId="9" xfId="0" applyFont="1" applyBorder="1" applyAlignment="1">
      <alignment horizontal="center"/>
    </xf>
    <xf numFmtId="3" fontId="0" fillId="0" borderId="0" xfId="0" applyNumberFormat="1" applyBorder="1" applyAlignment="1">
      <alignment horizontal="center"/>
    </xf>
    <xf numFmtId="0" fontId="0" fillId="0" borderId="6" xfId="0" applyBorder="1" applyAlignment="1">
      <alignment horizontal="center"/>
    </xf>
    <xf numFmtId="0" fontId="17" fillId="0" borderId="13" xfId="0" applyFont="1" applyBorder="1" applyAlignment="1">
      <alignment horizontal="left"/>
    </xf>
    <xf numFmtId="3" fontId="16" fillId="0" borderId="0" xfId="0" applyNumberFormat="1" applyFont="1" applyBorder="1" applyAlignment="1">
      <alignment horizontal="center"/>
    </xf>
    <xf numFmtId="0" fontId="17" fillId="0" borderId="13" xfId="0" applyFont="1" applyBorder="1" applyAlignment="1">
      <alignment horizontal="right"/>
    </xf>
    <xf numFmtId="0" fontId="1" fillId="0" borderId="14" xfId="0" applyFont="1" applyBorder="1" applyAlignment="1">
      <alignment horizontal="right"/>
    </xf>
    <xf numFmtId="3" fontId="0" fillId="0" borderId="8" xfId="0" applyNumberFormat="1" applyBorder="1" applyAlignment="1">
      <alignment horizontal="center"/>
    </xf>
    <xf numFmtId="3" fontId="0" fillId="10" borderId="8" xfId="0" applyNumberFormat="1" applyFill="1" applyBorder="1" applyAlignment="1">
      <alignment horizontal="center"/>
    </xf>
    <xf numFmtId="0" fontId="1" fillId="3" borderId="15" xfId="0" applyFont="1" applyFill="1" applyBorder="1" applyAlignment="1">
      <alignment horizontal="right"/>
    </xf>
    <xf numFmtId="3" fontId="0" fillId="0" borderId="3" xfId="0" applyNumberFormat="1" applyBorder="1" applyAlignment="1">
      <alignment horizontal="center"/>
    </xf>
    <xf numFmtId="0" fontId="0" fillId="0" borderId="9" xfId="0" applyBorder="1" applyAlignment="1">
      <alignment horizontal="center"/>
    </xf>
    <xf numFmtId="0" fontId="1" fillId="0" borderId="15" xfId="0" applyFont="1" applyBorder="1" applyAlignment="1">
      <alignment horizontal="right"/>
    </xf>
    <xf numFmtId="3" fontId="0" fillId="10" borderId="3" xfId="0" applyNumberFormat="1" applyFill="1" applyBorder="1" applyAlignment="1">
      <alignment horizontal="center"/>
    </xf>
    <xf numFmtId="3" fontId="0" fillId="0" borderId="4" xfId="0" applyNumberFormat="1" applyBorder="1" applyAlignment="1">
      <alignment horizontal="center"/>
    </xf>
    <xf numFmtId="0" fontId="0" fillId="0" borderId="6" xfId="0" applyBorder="1" applyAlignment="1">
      <alignment horizontal="right"/>
    </xf>
    <xf numFmtId="0" fontId="1" fillId="25" borderId="6" xfId="0" applyFont="1" applyFill="1" applyBorder="1" applyAlignment="1">
      <alignment horizontal="right"/>
    </xf>
    <xf numFmtId="189" fontId="0" fillId="0" borderId="0" xfId="0" applyNumberFormat="1" applyBorder="1" applyAlignment="1">
      <alignment horizontal="center"/>
    </xf>
    <xf numFmtId="0" fontId="0" fillId="0" borderId="0" xfId="0" applyAlignment="1">
      <alignment horizontal="left"/>
    </xf>
    <xf numFmtId="0" fontId="0" fillId="3" borderId="0" xfId="0" applyFill="1"/>
    <xf numFmtId="0" fontId="0" fillId="3" borderId="0" xfId="0" applyFill="1" applyAlignment="1">
      <alignment horizontal="center"/>
    </xf>
    <xf numFmtId="189" fontId="0" fillId="0" borderId="0" xfId="0" applyNumberFormat="1" applyBorder="1" applyAlignment="1">
      <alignment horizontal="right"/>
    </xf>
    <xf numFmtId="0" fontId="0" fillId="0" borderId="7" xfId="0" applyBorder="1" applyAlignment="1">
      <alignment horizontal="right"/>
    </xf>
    <xf numFmtId="189" fontId="1" fillId="25" borderId="0" xfId="0" applyNumberFormat="1" applyFont="1" applyFill="1" applyBorder="1" applyAlignment="1">
      <alignment horizontal="right"/>
    </xf>
    <xf numFmtId="0" fontId="0" fillId="0" borderId="8" xfId="0" applyBorder="1" applyAlignment="1">
      <alignment horizontal="right"/>
    </xf>
    <xf numFmtId="0" fontId="0" fillId="0" borderId="4" xfId="0" applyBorder="1" applyAlignment="1">
      <alignment horizontal="right"/>
    </xf>
    <xf numFmtId="0" fontId="0" fillId="0" borderId="6" xfId="0" applyBorder="1" applyAlignment="1">
      <alignment horizontal="left"/>
    </xf>
    <xf numFmtId="0" fontId="0" fillId="0" borderId="4" xfId="0" applyBorder="1" applyAlignment="1">
      <alignment horizontal="left"/>
    </xf>
    <xf numFmtId="0" fontId="1" fillId="0" borderId="3" xfId="0" applyFont="1" applyBorder="1"/>
    <xf numFmtId="0" fontId="1" fillId="0" borderId="5" xfId="0" applyFont="1" applyBorder="1"/>
    <xf numFmtId="0" fontId="1" fillId="0" borderId="0" xfId="0" applyFont="1" applyBorder="1"/>
    <xf numFmtId="2" fontId="0" fillId="0" borderId="0" xfId="0" applyNumberFormat="1" applyBorder="1"/>
    <xf numFmtId="2" fontId="0" fillId="0" borderId="8" xfId="0" applyNumberFormat="1" applyBorder="1"/>
    <xf numFmtId="9" fontId="0" fillId="0" borderId="0" xfId="1" applyFont="1" applyBorder="1"/>
    <xf numFmtId="9" fontId="0" fillId="0" borderId="0" xfId="0" applyNumberFormat="1" applyBorder="1" applyAlignment="1">
      <alignment horizontal="center"/>
    </xf>
    <xf numFmtId="9" fontId="1" fillId="0" borderId="8" xfId="1" applyFont="1" applyBorder="1"/>
    <xf numFmtId="3" fontId="0" fillId="0" borderId="0" xfId="0" applyNumberFormat="1" applyBorder="1" applyAlignment="1">
      <alignment horizontal="right"/>
    </xf>
    <xf numFmtId="0" fontId="0" fillId="0" borderId="13" xfId="0" applyBorder="1" applyAlignment="1">
      <alignment horizontal="center" vertical="center" wrapText="1"/>
    </xf>
    <xf numFmtId="0" fontId="30" fillId="0" borderId="0" xfId="0" applyFont="1" applyBorder="1" applyAlignment="1">
      <alignment horizontal="center" vertical="center" wrapText="1"/>
    </xf>
    <xf numFmtId="3" fontId="0" fillId="0" borderId="0" xfId="0" applyNumberFormat="1" applyBorder="1"/>
    <xf numFmtId="0" fontId="0" fillId="0" borderId="14" xfId="0" applyBorder="1" applyAlignment="1">
      <alignment horizontal="center" vertical="center" wrapText="1"/>
    </xf>
    <xf numFmtId="0" fontId="30" fillId="0" borderId="8"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1" xfId="0" applyBorder="1"/>
    <xf numFmtId="190" fontId="0" fillId="0" borderId="10" xfId="0" applyNumberFormat="1" applyBorder="1"/>
    <xf numFmtId="3" fontId="0" fillId="0" borderId="11" xfId="0" applyNumberFormat="1" applyBorder="1"/>
    <xf numFmtId="0" fontId="0" fillId="0" borderId="12" xfId="0" applyBorder="1"/>
    <xf numFmtId="0" fontId="30" fillId="0" borderId="1" xfId="0" applyFont="1" applyFill="1" applyBorder="1" applyAlignment="1">
      <alignment horizontal="center" vertical="center" wrapText="1"/>
    </xf>
    <xf numFmtId="0" fontId="0" fillId="0" borderId="1" xfId="0" applyFill="1" applyBorder="1"/>
    <xf numFmtId="0" fontId="30" fillId="0" borderId="10"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15" fillId="0" borderId="0" xfId="5" applyAlignment="1">
      <alignment vertical="center"/>
    </xf>
    <xf numFmtId="0" fontId="0" fillId="0" borderId="2" xfId="0" applyFill="1" applyBorder="1" applyAlignment="1">
      <alignment horizontal="right" vertical="center" wrapText="1"/>
    </xf>
    <xf numFmtId="0" fontId="0" fillId="0" borderId="10" xfId="0" applyBorder="1" applyAlignment="1">
      <alignment horizontal="right"/>
    </xf>
    <xf numFmtId="0" fontId="0" fillId="0" borderId="12" xfId="0" applyBorder="1" applyAlignment="1">
      <alignment horizontal="left"/>
    </xf>
    <xf numFmtId="0" fontId="1" fillId="3" borderId="3" xfId="0" applyFont="1" applyFill="1" applyBorder="1" applyAlignment="1">
      <alignment horizontal="left"/>
    </xf>
    <xf numFmtId="0" fontId="1" fillId="3" borderId="3" xfId="0" applyFont="1" applyFill="1" applyBorder="1"/>
    <xf numFmtId="0" fontId="1" fillId="3" borderId="0" xfId="0" applyFont="1" applyFill="1" applyBorder="1"/>
    <xf numFmtId="2" fontId="0" fillId="3" borderId="3" xfId="0" applyNumberFormat="1" applyFill="1" applyBorder="1"/>
    <xf numFmtId="0" fontId="0" fillId="3" borderId="3" xfId="0" applyFill="1" applyBorder="1"/>
    <xf numFmtId="0" fontId="1" fillId="26" borderId="5" xfId="0" applyFont="1" applyFill="1" applyBorder="1"/>
    <xf numFmtId="0" fontId="1" fillId="26" borderId="7" xfId="0" applyFont="1" applyFill="1" applyBorder="1"/>
    <xf numFmtId="0" fontId="1" fillId="26" borderId="0" xfId="0" applyFont="1" applyFill="1" applyBorder="1"/>
    <xf numFmtId="0" fontId="0" fillId="27" borderId="9" xfId="0" applyFill="1" applyBorder="1"/>
    <xf numFmtId="3" fontId="1" fillId="0" borderId="0" xfId="0" applyNumberFormat="1" applyFont="1" applyBorder="1" applyAlignment="1">
      <alignment horizontal="right"/>
    </xf>
    <xf numFmtId="2" fontId="26" fillId="3" borderId="4" xfId="0" applyNumberFormat="1" applyFont="1" applyFill="1" applyBorder="1"/>
    <xf numFmtId="9" fontId="26" fillId="0" borderId="6" xfId="1" applyFont="1" applyBorder="1"/>
    <xf numFmtId="0" fontId="5" fillId="0" borderId="0" xfId="2" applyBorder="1"/>
    <xf numFmtId="0" fontId="31" fillId="0" borderId="0" xfId="0" applyFont="1" applyBorder="1"/>
    <xf numFmtId="0" fontId="31" fillId="0" borderId="8" xfId="0" applyFont="1" applyBorder="1"/>
    <xf numFmtId="0" fontId="0" fillId="0" borderId="0" xfId="0" applyAlignment="1"/>
    <xf numFmtId="192" fontId="0" fillId="0" borderId="0" xfId="0" applyNumberFormat="1" applyBorder="1"/>
    <xf numFmtId="192" fontId="0" fillId="0" borderId="0" xfId="0" applyNumberFormat="1"/>
    <xf numFmtId="0" fontId="25" fillId="0" borderId="0" xfId="0" quotePrefix="1" applyFont="1" applyAlignment="1">
      <alignment vertical="center" wrapText="1"/>
    </xf>
    <xf numFmtId="0" fontId="0" fillId="0" borderId="0" xfId="0" applyFill="1" applyBorder="1"/>
    <xf numFmtId="0" fontId="0" fillId="3" borderId="0" xfId="0" applyFill="1" applyBorder="1"/>
    <xf numFmtId="0" fontId="32" fillId="0" borderId="0" xfId="2" applyFont="1"/>
    <xf numFmtId="0" fontId="32" fillId="27" borderId="5" xfId="2" applyFont="1" applyFill="1" applyBorder="1"/>
    <xf numFmtId="0" fontId="32" fillId="27" borderId="7" xfId="2" applyFont="1" applyFill="1" applyBorder="1"/>
    <xf numFmtId="191" fontId="16" fillId="3" borderId="0" xfId="0" applyNumberFormat="1" applyFont="1" applyFill="1" applyBorder="1" applyAlignment="1">
      <alignment horizontal="right"/>
    </xf>
    <xf numFmtId="11" fontId="0" fillId="0" borderId="0" xfId="0" applyNumberFormat="1"/>
    <xf numFmtId="189" fontId="1" fillId="27" borderId="0" xfId="0" applyNumberFormat="1" applyFont="1" applyFill="1" applyBorder="1" applyAlignment="1">
      <alignment horizontal="right"/>
    </xf>
    <xf numFmtId="0" fontId="7" fillId="28" borderId="0" xfId="0" applyFont="1" applyFill="1"/>
    <xf numFmtId="0" fontId="0" fillId="0" borderId="19" xfId="0" applyBorder="1"/>
    <xf numFmtId="0" fontId="0" fillId="0" borderId="22" xfId="0" applyBorder="1"/>
    <xf numFmtId="0" fontId="1" fillId="3" borderId="0" xfId="0" applyFont="1" applyFill="1" applyBorder="1" applyAlignment="1">
      <alignment horizontal="right"/>
    </xf>
    <xf numFmtId="0" fontId="1" fillId="0" borderId="22" xfId="0" applyFont="1" applyBorder="1"/>
    <xf numFmtId="0" fontId="1" fillId="0" borderId="22" xfId="0" applyFont="1" applyBorder="1" applyAlignment="1">
      <alignment horizontal="right"/>
    </xf>
    <xf numFmtId="0" fontId="0" fillId="0" borderId="24" xfId="0" applyBorder="1"/>
    <xf numFmtId="0" fontId="0" fillId="0" borderId="25" xfId="0" applyBorder="1"/>
    <xf numFmtId="0" fontId="16" fillId="3" borderId="25" xfId="0" applyFont="1" applyFill="1" applyBorder="1" applyAlignment="1">
      <alignment horizontal="right"/>
    </xf>
    <xf numFmtId="0" fontId="0" fillId="0" borderId="26" xfId="0" applyBorder="1"/>
    <xf numFmtId="0" fontId="27" fillId="28" borderId="20" xfId="0" applyFont="1" applyFill="1" applyBorder="1"/>
    <xf numFmtId="0" fontId="1" fillId="27" borderId="22" xfId="0" applyFont="1" applyFill="1" applyBorder="1" applyAlignment="1">
      <alignment horizontal="right"/>
    </xf>
    <xf numFmtId="190" fontId="7" fillId="28" borderId="0" xfId="0" applyNumberFormat="1" applyFont="1" applyFill="1" applyBorder="1"/>
    <xf numFmtId="0" fontId="1" fillId="0" borderId="24" xfId="0" applyFont="1" applyBorder="1" applyAlignment="1">
      <alignment horizontal="right"/>
    </xf>
    <xf numFmtId="192" fontId="0" fillId="0" borderId="25" xfId="0" applyNumberFormat="1" applyBorder="1"/>
    <xf numFmtId="191" fontId="0" fillId="0" borderId="23" xfId="0" applyNumberFormat="1" applyBorder="1" applyAlignment="1">
      <alignment horizontal="right"/>
    </xf>
    <xf numFmtId="191" fontId="0" fillId="0" borderId="26" xfId="0" applyNumberFormat="1" applyBorder="1" applyAlignment="1">
      <alignment horizontal="right"/>
    </xf>
    <xf numFmtId="0" fontId="1" fillId="25" borderId="20" xfId="0" applyFont="1" applyFill="1" applyBorder="1"/>
    <xf numFmtId="189" fontId="0" fillId="10" borderId="23" xfId="0" applyNumberFormat="1" applyFill="1" applyBorder="1" applyAlignment="1">
      <alignment horizontal="right"/>
    </xf>
    <xf numFmtId="0" fontId="7" fillId="28" borderId="0" xfId="0" applyFont="1" applyFill="1" applyAlignment="1">
      <alignment horizontal="center"/>
    </xf>
    <xf numFmtId="0" fontId="7" fillId="28" borderId="0" xfId="0" applyFont="1" applyFill="1" applyAlignment="1">
      <alignment horizontal="left"/>
    </xf>
    <xf numFmtId="0" fontId="1" fillId="4" borderId="6" xfId="0" applyFont="1" applyFill="1" applyBorder="1"/>
    <xf numFmtId="0" fontId="32" fillId="4" borderId="6" xfId="2" applyFont="1" applyFill="1" applyBorder="1"/>
    <xf numFmtId="0" fontId="32" fillId="4" borderId="9" xfId="2" applyFont="1" applyFill="1" applyBorder="1"/>
    <xf numFmtId="0" fontId="32" fillId="4" borderId="0" xfId="2" applyFont="1" applyFill="1"/>
    <xf numFmtId="0" fontId="1" fillId="4" borderId="4" xfId="0" applyFont="1" applyFill="1" applyBorder="1"/>
    <xf numFmtId="0" fontId="1" fillId="0" borderId="27" xfId="0" applyFont="1" applyBorder="1"/>
    <xf numFmtId="3" fontId="0" fillId="0" borderId="8" xfId="0" applyNumberFormat="1" applyBorder="1" applyAlignment="1">
      <alignment horizontal="right"/>
    </xf>
    <xf numFmtId="189" fontId="0" fillId="0" borderId="8" xfId="0" applyNumberFormat="1" applyBorder="1" applyAlignment="1">
      <alignment horizontal="right"/>
    </xf>
    <xf numFmtId="0" fontId="32" fillId="27" borderId="0" xfId="5" applyFont="1" applyFill="1" applyBorder="1"/>
    <xf numFmtId="0" fontId="33" fillId="27" borderId="0" xfId="5" applyFont="1" applyFill="1" applyBorder="1"/>
    <xf numFmtId="0" fontId="25" fillId="27" borderId="0" xfId="0" applyFont="1" applyFill="1" applyBorder="1"/>
    <xf numFmtId="2" fontId="32" fillId="4" borderId="0" xfId="2" applyNumberFormat="1" applyFont="1" applyFill="1"/>
    <xf numFmtId="0" fontId="25" fillId="0" borderId="0" xfId="0" applyFont="1" applyBorder="1"/>
    <xf numFmtId="0" fontId="32" fillId="0" borderId="0" xfId="2" quotePrefix="1" applyFont="1" applyAlignment="1">
      <alignment vertical="center" wrapText="1"/>
    </xf>
    <xf numFmtId="0" fontId="25" fillId="0" borderId="0" xfId="0" applyFont="1"/>
    <xf numFmtId="0" fontId="32" fillId="0" borderId="0" xfId="2" applyFont="1" applyBorder="1"/>
    <xf numFmtId="0" fontId="25" fillId="0" borderId="0" xfId="0" quotePrefix="1" applyFont="1" applyAlignment="1">
      <alignment vertical="center"/>
    </xf>
    <xf numFmtId="0" fontId="1" fillId="0" borderId="3" xfId="0" applyFont="1" applyBorder="1" applyAlignment="1">
      <alignment horizontal="right"/>
    </xf>
    <xf numFmtId="0" fontId="1" fillId="0" borderId="4" xfId="0" applyFont="1" applyBorder="1" applyAlignment="1">
      <alignment horizontal="right"/>
    </xf>
    <xf numFmtId="192" fontId="0" fillId="0" borderId="6" xfId="0" applyNumberFormat="1" applyBorder="1"/>
    <xf numFmtId="192" fontId="0" fillId="3" borderId="6" xfId="0" applyNumberFormat="1" applyFill="1" applyBorder="1"/>
    <xf numFmtId="0" fontId="0" fillId="3" borderId="8" xfId="0" applyFill="1" applyBorder="1"/>
    <xf numFmtId="0" fontId="5" fillId="3" borderId="8" xfId="2" applyFill="1" applyBorder="1"/>
    <xf numFmtId="0" fontId="0" fillId="3" borderId="9" xfId="0" applyFill="1" applyBorder="1"/>
    <xf numFmtId="189" fontId="0" fillId="0" borderId="4" xfId="0" applyNumberFormat="1" applyFont="1" applyBorder="1"/>
    <xf numFmtId="189" fontId="0" fillId="0" borderId="6" xfId="0" applyNumberFormat="1" applyFont="1" applyBorder="1"/>
    <xf numFmtId="0" fontId="1" fillId="0" borderId="8" xfId="0" applyFont="1" applyBorder="1" applyAlignment="1">
      <alignment horizontal="right"/>
    </xf>
    <xf numFmtId="2" fontId="0" fillId="0" borderId="9" xfId="0" applyNumberFormat="1" applyFont="1" applyBorder="1"/>
    <xf numFmtId="0" fontId="25" fillId="0" borderId="0" xfId="0" applyFont="1" applyAlignment="1">
      <alignment horizontal="center"/>
    </xf>
    <xf numFmtId="3" fontId="0" fillId="0" borderId="0" xfId="0" applyNumberFormat="1"/>
    <xf numFmtId="0" fontId="1" fillId="3" borderId="8" xfId="0" applyFont="1" applyFill="1" applyBorder="1" applyAlignment="1">
      <alignment horizontal="right"/>
    </xf>
    <xf numFmtId="189" fontId="0" fillId="0" borderId="0" xfId="0" applyNumberFormat="1"/>
    <xf numFmtId="0" fontId="1" fillId="0" borderId="8" xfId="0" applyFont="1" applyBorder="1" applyAlignment="1">
      <alignment horizontal="left"/>
    </xf>
    <xf numFmtId="0" fontId="1" fillId="0" borderId="8" xfId="0" applyFont="1" applyFill="1" applyBorder="1" applyAlignment="1">
      <alignment horizontal="left"/>
    </xf>
    <xf numFmtId="0" fontId="25" fillId="0" borderId="0" xfId="0" quotePrefix="1" applyFont="1" applyAlignment="1">
      <alignment horizontal="center" wrapText="1"/>
    </xf>
    <xf numFmtId="0" fontId="1" fillId="26" borderId="0" xfId="0" applyFont="1" applyFill="1"/>
    <xf numFmtId="190" fontId="0" fillId="0" borderId="0" xfId="0" applyNumberFormat="1"/>
    <xf numFmtId="9" fontId="0" fillId="0" borderId="0" xfId="0" applyNumberFormat="1"/>
    <xf numFmtId="0" fontId="0" fillId="0" borderId="0" xfId="0" applyNumberFormat="1"/>
    <xf numFmtId="0" fontId="0" fillId="0" borderId="0" xfId="0" pivotButton="1"/>
    <xf numFmtId="0" fontId="0" fillId="0" borderId="0" xfId="0" applyAlignment="1">
      <alignment horizontal="left" indent="1"/>
    </xf>
    <xf numFmtId="0" fontId="0" fillId="0" borderId="0" xfId="0" applyAlignment="1">
      <alignment horizontal="left" indent="2"/>
    </xf>
    <xf numFmtId="0" fontId="0" fillId="2" borderId="0" xfId="0" applyFill="1" applyAlignment="1">
      <alignment horizontal="right"/>
    </xf>
    <xf numFmtId="3" fontId="0" fillId="2" borderId="0" xfId="0" applyNumberFormat="1" applyFill="1"/>
    <xf numFmtId="189" fontId="0" fillId="2" borderId="0" xfId="0" applyNumberFormat="1" applyFill="1"/>
    <xf numFmtId="2" fontId="0" fillId="2" borderId="0" xfId="0" applyNumberFormat="1" applyFill="1"/>
    <xf numFmtId="0" fontId="0" fillId="3" borderId="0" xfId="0" applyFill="1" applyAlignment="1">
      <alignment horizontal="right"/>
    </xf>
    <xf numFmtId="3" fontId="0" fillId="3" borderId="0" xfId="0" applyNumberFormat="1" applyFill="1"/>
    <xf numFmtId="189" fontId="0" fillId="3" borderId="0" xfId="0" applyNumberFormat="1" applyFill="1"/>
    <xf numFmtId="2" fontId="0" fillId="3" borderId="0" xfId="0" applyNumberFormat="1" applyFill="1"/>
    <xf numFmtId="4" fontId="0" fillId="3" borderId="0" xfId="0" applyNumberFormat="1" applyFill="1"/>
    <xf numFmtId="0" fontId="0" fillId="7" borderId="0" xfId="0" applyFill="1"/>
    <xf numFmtId="0" fontId="0" fillId="7" borderId="0" xfId="0" applyFill="1" applyAlignment="1">
      <alignment horizontal="right"/>
    </xf>
    <xf numFmtId="0" fontId="0" fillId="7" borderId="0" xfId="0" applyFill="1" applyAlignment="1">
      <alignment horizontal="left"/>
    </xf>
    <xf numFmtId="0" fontId="0" fillId="27" borderId="0" xfId="0" applyFill="1"/>
    <xf numFmtId="3" fontId="0" fillId="27" borderId="0" xfId="0" applyNumberFormat="1" applyFill="1"/>
    <xf numFmtId="0" fontId="0" fillId="27" borderId="0" xfId="0" applyFill="1" applyAlignment="1">
      <alignment horizontal="right"/>
    </xf>
    <xf numFmtId="3" fontId="0" fillId="7" borderId="0" xfId="0" applyNumberFormat="1" applyFill="1" applyAlignment="1">
      <alignment horizontal="right"/>
    </xf>
    <xf numFmtId="4" fontId="0" fillId="7" borderId="0" xfId="0" applyNumberFormat="1" applyFill="1" applyAlignment="1">
      <alignment horizontal="right"/>
    </xf>
    <xf numFmtId="2" fontId="0" fillId="7" borderId="0" xfId="0" applyNumberFormat="1" applyFill="1"/>
    <xf numFmtId="9" fontId="0" fillId="0" borderId="0" xfId="1" applyFont="1"/>
    <xf numFmtId="0" fontId="34" fillId="0" borderId="0" xfId="0" applyFont="1"/>
    <xf numFmtId="9" fontId="34" fillId="0" borderId="0" xfId="1" applyFont="1"/>
    <xf numFmtId="189" fontId="34" fillId="0" borderId="0" xfId="0" applyNumberFormat="1" applyFont="1"/>
    <xf numFmtId="190" fontId="34" fillId="0" borderId="0" xfId="0" applyNumberFormat="1" applyFont="1"/>
    <xf numFmtId="0" fontId="8" fillId="0" borderId="0" xfId="0" applyFont="1"/>
    <xf numFmtId="190" fontId="8" fillId="0" borderId="0" xfId="0" applyNumberFormat="1" applyFont="1"/>
    <xf numFmtId="189" fontId="8" fillId="0" borderId="0" xfId="0" applyNumberFormat="1" applyFont="1"/>
    <xf numFmtId="9" fontId="8" fillId="0" borderId="0" xfId="1" applyFont="1"/>
    <xf numFmtId="0" fontId="35" fillId="0" borderId="0" xfId="0" applyFont="1"/>
    <xf numFmtId="189" fontId="35" fillId="0" borderId="0" xfId="0" applyNumberFormat="1" applyFont="1"/>
    <xf numFmtId="190" fontId="35" fillId="0" borderId="0" xfId="0" applyNumberFormat="1" applyFont="1"/>
    <xf numFmtId="9" fontId="35" fillId="0" borderId="0" xfId="1" applyFont="1"/>
    <xf numFmtId="1" fontId="0" fillId="0" borderId="0" xfId="0" applyNumberFormat="1"/>
    <xf numFmtId="3" fontId="0" fillId="0" borderId="5" xfId="0" applyNumberFormat="1" applyBorder="1"/>
    <xf numFmtId="3" fontId="0" fillId="0" borderId="6" xfId="0" applyNumberFormat="1" applyBorder="1"/>
    <xf numFmtId="194" fontId="0" fillId="0" borderId="0" xfId="1" applyNumberFormat="1" applyFont="1"/>
    <xf numFmtId="0" fontId="0" fillId="30" borderId="0" xfId="0" applyFill="1"/>
    <xf numFmtId="0" fontId="0" fillId="4" borderId="0" xfId="0" applyFill="1"/>
    <xf numFmtId="0" fontId="1" fillId="0" borderId="0" xfId="0" applyFont="1" applyBorder="1" applyAlignment="1">
      <alignment horizontal="center"/>
    </xf>
    <xf numFmtId="0" fontId="1" fillId="0" borderId="6" xfId="0" applyFont="1" applyBorder="1" applyAlignment="1">
      <alignment horizontal="center"/>
    </xf>
    <xf numFmtId="0" fontId="1" fillId="0" borderId="6" xfId="0" applyFont="1" applyBorder="1"/>
    <xf numFmtId="0" fontId="1" fillId="0" borderId="9" xfId="0" applyFont="1" applyBorder="1"/>
    <xf numFmtId="0" fontId="5" fillId="4" borderId="8" xfId="2" applyFill="1" applyBorder="1"/>
    <xf numFmtId="0" fontId="1" fillId="0" borderId="0" xfId="0" applyFont="1" applyFill="1" applyBorder="1"/>
    <xf numFmtId="0" fontId="1" fillId="0" borderId="0" xfId="0" applyFont="1" applyAlignment="1">
      <alignment horizontal="right"/>
    </xf>
    <xf numFmtId="0" fontId="0" fillId="31" borderId="0" xfId="0" applyFill="1"/>
    <xf numFmtId="2" fontId="0" fillId="0" borderId="0" xfId="0" applyNumberFormat="1"/>
    <xf numFmtId="10" fontId="0" fillId="0" borderId="0" xfId="1" applyNumberFormat="1" applyFont="1" applyBorder="1"/>
    <xf numFmtId="10" fontId="0" fillId="0" borderId="8" xfId="1" applyNumberFormat="1" applyFont="1" applyBorder="1"/>
    <xf numFmtId="0" fontId="1" fillId="0" borderId="5" xfId="0" applyFont="1" applyBorder="1" applyAlignment="1">
      <alignment horizontal="right"/>
    </xf>
    <xf numFmtId="0" fontId="1" fillId="0" borderId="6" xfId="0" applyFont="1" applyBorder="1" applyAlignment="1">
      <alignment horizontal="right"/>
    </xf>
    <xf numFmtId="189" fontId="0" fillId="0" borderId="0" xfId="0" applyNumberFormat="1" applyBorder="1"/>
    <xf numFmtId="4" fontId="0" fillId="0" borderId="0" xfId="0" applyNumberFormat="1" applyBorder="1"/>
    <xf numFmtId="0" fontId="25" fillId="27" borderId="0" xfId="0" applyFont="1" applyFill="1"/>
    <xf numFmtId="0" fontId="39" fillId="0" borderId="8" xfId="0" applyFont="1" applyBorder="1" applyAlignment="1">
      <alignment horizontal="right"/>
    </xf>
    <xf numFmtId="0" fontId="39" fillId="0" borderId="9" xfId="0" applyFont="1" applyBorder="1" applyAlignment="1">
      <alignment horizontal="right"/>
    </xf>
    <xf numFmtId="9" fontId="0" fillId="0" borderId="6" xfId="1" applyFont="1" applyBorder="1"/>
    <xf numFmtId="3" fontId="0" fillId="0" borderId="0" xfId="0" applyNumberFormat="1" applyFill="1" applyBorder="1"/>
    <xf numFmtId="0" fontId="39" fillId="0" borderId="7" xfId="0" applyFont="1" applyFill="1" applyBorder="1" applyAlignment="1">
      <alignment horizontal="right"/>
    </xf>
    <xf numFmtId="49" fontId="40" fillId="27" borderId="29" xfId="0" applyNumberFormat="1" applyFont="1" applyFill="1" applyBorder="1" applyAlignment="1">
      <alignment horizontal="left" vertical="center" wrapText="1"/>
    </xf>
    <xf numFmtId="49" fontId="40" fillId="27" borderId="30" xfId="0" applyNumberFormat="1" applyFont="1" applyFill="1" applyBorder="1" applyAlignment="1">
      <alignment horizontal="left" vertical="center" wrapText="1"/>
    </xf>
    <xf numFmtId="49" fontId="40" fillId="27" borderId="30" xfId="0" applyNumberFormat="1" applyFont="1" applyFill="1" applyBorder="1" applyAlignment="1">
      <alignment horizontal="center" vertical="center" wrapText="1"/>
    </xf>
    <xf numFmtId="49" fontId="40" fillId="27" borderId="32" xfId="0" applyNumberFormat="1" applyFont="1" applyFill="1" applyBorder="1" applyAlignment="1">
      <alignment horizontal="left" vertical="center" wrapText="1"/>
    </xf>
    <xf numFmtId="49" fontId="40" fillId="27" borderId="33" xfId="0" applyNumberFormat="1" applyFont="1" applyFill="1" applyBorder="1" applyAlignment="1">
      <alignment horizontal="left" vertical="center" wrapText="1"/>
    </xf>
    <xf numFmtId="49" fontId="40" fillId="27" borderId="33" xfId="0" applyNumberFormat="1" applyFont="1" applyFill="1" applyBorder="1" applyAlignment="1">
      <alignment horizontal="center" vertical="center" wrapText="1"/>
    </xf>
    <xf numFmtId="49" fontId="40" fillId="27" borderId="32" xfId="0" applyNumberFormat="1" applyFont="1" applyFill="1" applyBorder="1" applyAlignment="1">
      <alignment horizontal="center" vertical="center" wrapText="1"/>
    </xf>
    <xf numFmtId="49" fontId="40" fillId="32" borderId="30" xfId="0" applyNumberFormat="1" applyFont="1" applyFill="1" applyBorder="1" applyAlignment="1">
      <alignment horizontal="left" vertical="center" wrapText="1"/>
    </xf>
    <xf numFmtId="49" fontId="40" fillId="32" borderId="37" xfId="0" applyNumberFormat="1" applyFont="1" applyFill="1" applyBorder="1" applyAlignment="1">
      <alignment horizontal="left" vertical="center" wrapText="1"/>
    </xf>
    <xf numFmtId="49" fontId="40" fillId="32" borderId="33" xfId="0" applyNumberFormat="1" applyFont="1" applyFill="1" applyBorder="1" applyAlignment="1">
      <alignment horizontal="left" vertical="center" wrapText="1"/>
    </xf>
    <xf numFmtId="49" fontId="40" fillId="32" borderId="33" xfId="0" applyNumberFormat="1" applyFont="1" applyFill="1" applyBorder="1" applyAlignment="1">
      <alignment horizontal="center" vertical="center" wrapText="1"/>
    </xf>
    <xf numFmtId="49" fontId="40" fillId="32" borderId="38" xfId="0" applyNumberFormat="1" applyFont="1" applyFill="1" applyBorder="1" applyAlignment="1">
      <alignment horizontal="center" vertical="center" wrapText="1"/>
    </xf>
    <xf numFmtId="49" fontId="40" fillId="32" borderId="39" xfId="0" applyNumberFormat="1" applyFont="1" applyFill="1" applyBorder="1" applyAlignment="1">
      <alignment horizontal="left" vertical="center" wrapText="1"/>
    </xf>
    <xf numFmtId="0" fontId="0" fillId="29" borderId="2" xfId="0" applyFill="1" applyBorder="1"/>
    <xf numFmtId="0" fontId="0" fillId="29" borderId="3" xfId="0" applyFill="1" applyBorder="1"/>
    <xf numFmtId="49" fontId="40" fillId="32" borderId="41" xfId="0" applyNumberFormat="1" applyFont="1" applyFill="1" applyBorder="1" applyAlignment="1">
      <alignment horizontal="left" vertical="center" wrapText="1"/>
    </xf>
    <xf numFmtId="49" fontId="40" fillId="32" borderId="43" xfId="0" applyNumberFormat="1" applyFont="1" applyFill="1" applyBorder="1" applyAlignment="1">
      <alignment horizontal="left" vertical="center" wrapText="1"/>
    </xf>
    <xf numFmtId="49" fontId="40" fillId="27" borderId="37" xfId="0" applyNumberFormat="1" applyFont="1" applyFill="1" applyBorder="1" applyAlignment="1">
      <alignment horizontal="left" vertical="center" wrapText="1"/>
    </xf>
    <xf numFmtId="49" fontId="40" fillId="32" borderId="43" xfId="0" applyNumberFormat="1" applyFont="1" applyFill="1" applyBorder="1" applyAlignment="1">
      <alignment horizontal="center" vertical="center" wrapText="1"/>
    </xf>
    <xf numFmtId="49" fontId="40" fillId="27" borderId="38" xfId="0" applyNumberFormat="1" applyFont="1" applyFill="1" applyBorder="1" applyAlignment="1">
      <alignment horizontal="center" vertical="center" wrapText="1"/>
    </xf>
    <xf numFmtId="49" fontId="40" fillId="27" borderId="38" xfId="0" applyNumberFormat="1" applyFont="1" applyFill="1" applyBorder="1" applyAlignment="1">
      <alignment horizontal="left" vertical="center" wrapText="1"/>
    </xf>
    <xf numFmtId="193" fontId="40" fillId="32" borderId="8" xfId="0" applyNumberFormat="1" applyFont="1" applyFill="1" applyBorder="1" applyAlignment="1">
      <alignment horizontal="right" vertical="center" wrapText="1"/>
    </xf>
    <xf numFmtId="193" fontId="40" fillId="27" borderId="8" xfId="0" applyNumberFormat="1" applyFont="1" applyFill="1" applyBorder="1" applyAlignment="1">
      <alignment horizontal="right" vertical="center" wrapText="1"/>
    </xf>
    <xf numFmtId="193" fontId="40" fillId="27" borderId="9" xfId="0" applyNumberFormat="1" applyFont="1" applyFill="1" applyBorder="1" applyAlignment="1">
      <alignment horizontal="right" vertical="center" wrapText="1"/>
    </xf>
    <xf numFmtId="9" fontId="0" fillId="3" borderId="1" xfId="1" applyFont="1" applyFill="1" applyBorder="1"/>
    <xf numFmtId="49" fontId="40" fillId="32" borderId="30" xfId="0" applyNumberFormat="1" applyFont="1" applyFill="1" applyBorder="1" applyAlignment="1">
      <alignment horizontal="center" vertical="center" wrapText="1"/>
    </xf>
    <xf numFmtId="49" fontId="40" fillId="32" borderId="46" xfId="0" applyNumberFormat="1" applyFont="1" applyFill="1" applyBorder="1" applyAlignment="1">
      <alignment horizontal="center" vertical="center" wrapText="1"/>
    </xf>
    <xf numFmtId="49" fontId="40" fillId="32" borderId="40" xfId="0" applyNumberFormat="1" applyFont="1" applyFill="1" applyBorder="1" applyAlignment="1">
      <alignment horizontal="center" vertical="center" wrapText="1"/>
    </xf>
    <xf numFmtId="49" fontId="40" fillId="32" borderId="35" xfId="0" applyNumberFormat="1" applyFont="1" applyFill="1" applyBorder="1" applyAlignment="1">
      <alignment horizontal="center" vertical="center" wrapText="1"/>
    </xf>
    <xf numFmtId="49" fontId="40" fillId="32" borderId="47" xfId="0" applyNumberFormat="1" applyFont="1" applyFill="1" applyBorder="1" applyAlignment="1">
      <alignment horizontal="center" vertical="center" wrapText="1"/>
    </xf>
    <xf numFmtId="49" fontId="40" fillId="32" borderId="41" xfId="0" applyNumberFormat="1" applyFont="1" applyFill="1" applyBorder="1" applyAlignment="1">
      <alignment horizontal="center" vertical="center" wrapText="1"/>
    </xf>
    <xf numFmtId="49" fontId="40" fillId="32" borderId="37" xfId="0" applyNumberFormat="1" applyFont="1" applyFill="1" applyBorder="1" applyAlignment="1">
      <alignment horizontal="center" vertical="center" wrapText="1"/>
    </xf>
    <xf numFmtId="193" fontId="40" fillId="33" borderId="7" xfId="0" applyNumberFormat="1" applyFont="1" applyFill="1" applyBorder="1" applyAlignment="1">
      <alignment horizontal="right" vertical="center" wrapText="1"/>
    </xf>
    <xf numFmtId="193" fontId="40" fillId="33" borderId="8" xfId="0" applyNumberFormat="1" applyFont="1" applyFill="1" applyBorder="1" applyAlignment="1">
      <alignment horizontal="right" vertical="center" wrapText="1"/>
    </xf>
    <xf numFmtId="196" fontId="40" fillId="33" borderId="8" xfId="0" applyNumberFormat="1" applyFont="1" applyFill="1" applyBorder="1" applyAlignment="1">
      <alignment horizontal="right" vertical="center" wrapText="1"/>
    </xf>
    <xf numFmtId="196" fontId="40" fillId="33" borderId="9" xfId="0" applyNumberFormat="1" applyFont="1" applyFill="1" applyBorder="1" applyAlignment="1">
      <alignment horizontal="right" vertical="center" wrapText="1"/>
    </xf>
    <xf numFmtId="3" fontId="0" fillId="3" borderId="11" xfId="1" applyNumberFormat="1" applyFont="1" applyFill="1" applyBorder="1"/>
    <xf numFmtId="3" fontId="0" fillId="3" borderId="12" xfId="1" applyNumberFormat="1" applyFont="1" applyFill="1" applyBorder="1"/>
    <xf numFmtId="193" fontId="40" fillId="32" borderId="0" xfId="0" applyNumberFormat="1" applyFont="1" applyFill="1" applyBorder="1" applyAlignment="1">
      <alignment horizontal="right" vertical="center" wrapText="1"/>
    </xf>
    <xf numFmtId="193" fontId="40" fillId="0" borderId="0" xfId="0" applyNumberFormat="1" applyFont="1" applyFill="1" applyBorder="1" applyAlignment="1">
      <alignment horizontal="right" vertical="center" wrapText="1"/>
    </xf>
    <xf numFmtId="0" fontId="7" fillId="6" borderId="0" xfId="0" applyFont="1" applyFill="1"/>
    <xf numFmtId="0" fontId="42" fillId="6" borderId="0" xfId="0" applyFont="1" applyFill="1"/>
    <xf numFmtId="0" fontId="5" fillId="27" borderId="0" xfId="2" applyFill="1"/>
    <xf numFmtId="0" fontId="43" fillId="29" borderId="1" xfId="0" applyFont="1" applyFill="1" applyBorder="1" applyAlignment="1">
      <alignment horizontal="center" vertical="center" wrapText="1"/>
    </xf>
    <xf numFmtId="199" fontId="43" fillId="29" borderId="0" xfId="71" applyNumberFormat="1" applyFont="1" applyFill="1" applyBorder="1" applyAlignment="1">
      <alignment horizontal="right"/>
    </xf>
    <xf numFmtId="197" fontId="43" fillId="29" borderId="1" xfId="0" applyNumberFormat="1" applyFont="1" applyFill="1" applyBorder="1" applyAlignment="1">
      <alignment horizontal="center" vertical="center" wrapText="1"/>
    </xf>
    <xf numFmtId="0" fontId="43" fillId="29" borderId="5" xfId="0" applyFont="1" applyFill="1" applyBorder="1"/>
    <xf numFmtId="0" fontId="43" fillId="29" borderId="0" xfId="0" applyFont="1" applyFill="1" applyBorder="1"/>
    <xf numFmtId="199" fontId="43" fillId="29" borderId="6" xfId="71" applyNumberFormat="1" applyFont="1" applyFill="1" applyBorder="1" applyAlignment="1">
      <alignment horizontal="right"/>
    </xf>
    <xf numFmtId="0" fontId="0" fillId="29" borderId="5" xfId="0" applyFill="1" applyBorder="1"/>
    <xf numFmtId="0" fontId="0" fillId="29" borderId="0" xfId="0" applyFill="1" applyBorder="1"/>
    <xf numFmtId="0" fontId="43" fillId="29" borderId="0" xfId="0" applyFont="1" applyFill="1" applyBorder="1" applyAlignment="1">
      <alignment horizontal="left" wrapText="1"/>
    </xf>
    <xf numFmtId="0" fontId="43" fillId="4" borderId="7" xfId="0" applyFont="1" applyFill="1" applyBorder="1"/>
    <xf numFmtId="0" fontId="43" fillId="4" borderId="8" xfId="0" applyFont="1" applyFill="1" applyBorder="1"/>
    <xf numFmtId="199" fontId="43" fillId="4" borderId="8" xfId="71" applyNumberFormat="1" applyFont="1" applyFill="1" applyBorder="1" applyAlignment="1">
      <alignment horizontal="right"/>
    </xf>
    <xf numFmtId="199" fontId="43" fillId="4" borderId="9" xfId="71" applyNumberFormat="1" applyFont="1" applyFill="1" applyBorder="1" applyAlignment="1">
      <alignment horizontal="right"/>
    </xf>
    <xf numFmtId="0" fontId="5" fillId="4" borderId="0" xfId="2" applyFill="1"/>
    <xf numFmtId="0" fontId="13" fillId="29" borderId="13" xfId="0" applyFont="1" applyFill="1" applyBorder="1" applyAlignment="1">
      <alignment horizontal="center" vertical="center" wrapText="1"/>
    </xf>
    <xf numFmtId="0" fontId="13" fillId="29" borderId="15" xfId="0" applyFont="1" applyFill="1" applyBorder="1" applyAlignment="1">
      <alignment horizontal="center" vertical="center" wrapText="1"/>
    </xf>
    <xf numFmtId="0" fontId="13" fillId="29" borderId="5" xfId="0" applyFont="1" applyFill="1" applyBorder="1" applyAlignment="1">
      <alignment horizontal="center" vertical="center" wrapText="1"/>
    </xf>
    <xf numFmtId="0" fontId="13" fillId="29" borderId="2" xfId="0" applyFont="1" applyFill="1" applyBorder="1" applyAlignment="1">
      <alignment horizontal="center" vertical="center" wrapText="1"/>
    </xf>
    <xf numFmtId="201" fontId="13" fillId="29" borderId="3" xfId="71" applyNumberFormat="1" applyFont="1" applyFill="1" applyBorder="1" applyAlignment="1">
      <alignment horizontal="right"/>
    </xf>
    <xf numFmtId="202" fontId="13" fillId="29" borderId="0" xfId="71" applyNumberFormat="1" applyFont="1" applyFill="1" applyBorder="1" applyAlignment="1">
      <alignment horizontal="right"/>
    </xf>
    <xf numFmtId="0" fontId="13" fillId="29" borderId="5" xfId="0" applyFont="1" applyFill="1" applyBorder="1"/>
    <xf numFmtId="0" fontId="13" fillId="29" borderId="0" xfId="0" applyFont="1" applyFill="1" applyBorder="1"/>
    <xf numFmtId="0" fontId="13" fillId="29" borderId="6" xfId="0" applyFont="1" applyFill="1" applyBorder="1"/>
    <xf numFmtId="200" fontId="13" fillId="29" borderId="2" xfId="71" applyNumberFormat="1" applyFont="1" applyFill="1" applyBorder="1" applyAlignment="1">
      <alignment horizontal="left"/>
    </xf>
    <xf numFmtId="201" fontId="13" fillId="29" borderId="4" xfId="71" applyNumberFormat="1" applyFont="1" applyFill="1" applyBorder="1" applyAlignment="1">
      <alignment horizontal="right"/>
    </xf>
    <xf numFmtId="0" fontId="13" fillId="29" borderId="5" xfId="0" applyFont="1" applyFill="1" applyBorder="1" applyAlignment="1">
      <alignment horizontal="center"/>
    </xf>
    <xf numFmtId="202" fontId="13" fillId="29" borderId="6" xfId="71" applyNumberFormat="1" applyFont="1" applyFill="1" applyBorder="1" applyAlignment="1">
      <alignment horizontal="right"/>
    </xf>
    <xf numFmtId="0" fontId="0" fillId="29" borderId="7" xfId="0" applyFill="1" applyBorder="1"/>
    <xf numFmtId="0" fontId="0" fillId="29" borderId="8" xfId="0" applyFill="1" applyBorder="1"/>
    <xf numFmtId="0" fontId="0" fillId="29" borderId="9" xfId="0" applyFill="1" applyBorder="1"/>
    <xf numFmtId="202" fontId="48" fillId="29" borderId="0" xfId="71" applyNumberFormat="1" applyFont="1" applyFill="1" applyBorder="1" applyAlignment="1">
      <alignment horizontal="right"/>
    </xf>
    <xf numFmtId="199" fontId="49" fillId="4" borderId="8" xfId="71" applyNumberFormat="1" applyFont="1" applyFill="1" applyBorder="1" applyAlignment="1">
      <alignment horizontal="right"/>
    </xf>
    <xf numFmtId="0" fontId="0" fillId="4" borderId="0" xfId="0" applyFill="1" applyAlignment="1">
      <alignment horizontal="right"/>
    </xf>
    <xf numFmtId="0" fontId="0" fillId="4" borderId="0" xfId="0" applyFill="1" applyBorder="1"/>
    <xf numFmtId="164" fontId="0" fillId="0" borderId="0" xfId="1" applyNumberFormat="1" applyFont="1"/>
    <xf numFmtId="164" fontId="0" fillId="3" borderId="0" xfId="1" applyNumberFormat="1" applyFont="1" applyFill="1"/>
    <xf numFmtId="0" fontId="50" fillId="3" borderId="0" xfId="0" applyFont="1" applyFill="1" applyAlignment="1">
      <alignment horizontal="right"/>
    </xf>
    <xf numFmtId="10" fontId="50" fillId="3" borderId="0" xfId="1" applyNumberFormat="1" applyFont="1" applyFill="1" applyAlignment="1">
      <alignment horizontal="center"/>
    </xf>
    <xf numFmtId="0" fontId="0" fillId="3" borderId="5" xfId="0" applyFill="1" applyBorder="1"/>
    <xf numFmtId="0" fontId="0" fillId="3" borderId="0" xfId="0" applyFill="1" applyBorder="1" applyAlignment="1">
      <alignment horizontal="right"/>
    </xf>
    <xf numFmtId="1" fontId="0" fillId="3" borderId="0" xfId="0" applyNumberFormat="1" applyFill="1" applyBorder="1" applyAlignment="1">
      <alignment horizontal="center"/>
    </xf>
    <xf numFmtId="196" fontId="40" fillId="4" borderId="8" xfId="0" applyNumberFormat="1" applyFont="1" applyFill="1" applyBorder="1" applyAlignment="1">
      <alignment horizontal="right" vertical="center" wrapText="1"/>
    </xf>
    <xf numFmtId="193" fontId="51" fillId="32" borderId="7" xfId="0" applyNumberFormat="1" applyFont="1" applyFill="1" applyBorder="1" applyAlignment="1">
      <alignment horizontal="right" vertical="center" wrapText="1"/>
    </xf>
    <xf numFmtId="193" fontId="52" fillId="0" borderId="0" xfId="0" applyNumberFormat="1" applyFont="1"/>
    <xf numFmtId="193" fontId="40" fillId="4" borderId="8" xfId="0" applyNumberFormat="1" applyFont="1" applyFill="1" applyBorder="1" applyAlignment="1">
      <alignment horizontal="right" vertical="center" wrapText="1"/>
    </xf>
    <xf numFmtId="9" fontId="0" fillId="0" borderId="4" xfId="1" applyFont="1" applyBorder="1"/>
    <xf numFmtId="164" fontId="0" fillId="0" borderId="4" xfId="1" applyNumberFormat="1" applyFont="1" applyBorder="1"/>
    <xf numFmtId="164" fontId="0" fillId="0" borderId="8" xfId="1" applyNumberFormat="1" applyFont="1" applyBorder="1"/>
    <xf numFmtId="164" fontId="0" fillId="0" borderId="6" xfId="1" applyNumberFormat="1" applyFont="1" applyBorder="1"/>
    <xf numFmtId="164" fontId="0" fillId="0" borderId="0" xfId="1" applyNumberFormat="1" applyFont="1" applyBorder="1"/>
    <xf numFmtId="0" fontId="1" fillId="0" borderId="12" xfId="0" applyFont="1" applyBorder="1" applyAlignment="1">
      <alignment horizontal="right"/>
    </xf>
    <xf numFmtId="0" fontId="1" fillId="0" borderId="9" xfId="0" applyFont="1" applyBorder="1" applyAlignment="1">
      <alignment horizontal="right"/>
    </xf>
    <xf numFmtId="3" fontId="1" fillId="0" borderId="0" xfId="0" applyNumberFormat="1" applyFont="1"/>
    <xf numFmtId="0" fontId="0" fillId="10" borderId="0" xfId="0" applyFont="1" applyFill="1" applyAlignment="1">
      <alignment horizontal="left"/>
    </xf>
    <xf numFmtId="0" fontId="0" fillId="10" borderId="0" xfId="0" applyFont="1" applyFill="1"/>
    <xf numFmtId="0" fontId="7" fillId="0" borderId="0" xfId="0" applyFont="1" applyFill="1"/>
    <xf numFmtId="0" fontId="42" fillId="0" borderId="0" xfId="0" applyFont="1" applyFill="1"/>
    <xf numFmtId="0" fontId="7" fillId="0" borderId="0" xfId="0" applyFont="1" applyFill="1" applyAlignment="1">
      <alignment horizontal="right"/>
    </xf>
    <xf numFmtId="0" fontId="42" fillId="0" borderId="0" xfId="0" applyFont="1" applyFill="1" applyAlignment="1">
      <alignment horizontal="right"/>
    </xf>
    <xf numFmtId="193" fontId="40" fillId="34" borderId="34" xfId="0" applyNumberFormat="1" applyFont="1" applyFill="1" applyBorder="1" applyAlignment="1">
      <alignment horizontal="right" vertical="center" wrapText="1"/>
    </xf>
    <xf numFmtId="49" fontId="40" fillId="34" borderId="30" xfId="0" applyNumberFormat="1" applyFont="1" applyFill="1" applyBorder="1" applyAlignment="1">
      <alignment horizontal="center" vertical="center" wrapText="1"/>
    </xf>
    <xf numFmtId="49" fontId="40" fillId="34" borderId="33" xfId="0" applyNumberFormat="1" applyFont="1" applyFill="1" applyBorder="1" applyAlignment="1">
      <alignment horizontal="center" vertical="center" wrapText="1"/>
    </xf>
    <xf numFmtId="49" fontId="40" fillId="34" borderId="33" xfId="0" applyNumberFormat="1" applyFont="1" applyFill="1" applyBorder="1" applyAlignment="1">
      <alignment horizontal="left" vertical="center" wrapText="1"/>
    </xf>
    <xf numFmtId="49" fontId="40" fillId="34" borderId="30" xfId="0" applyNumberFormat="1" applyFont="1" applyFill="1" applyBorder="1" applyAlignment="1">
      <alignment horizontal="left" vertical="center" wrapText="1"/>
    </xf>
    <xf numFmtId="0" fontId="54" fillId="0" borderId="0" xfId="0" applyFont="1" applyFill="1"/>
    <xf numFmtId="9" fontId="54" fillId="0" borderId="0" xfId="1" applyFont="1" applyFill="1"/>
    <xf numFmtId="0" fontId="54" fillId="0" borderId="0" xfId="0" applyFont="1" applyFill="1" applyAlignment="1">
      <alignment horizontal="right"/>
    </xf>
    <xf numFmtId="0" fontId="42" fillId="3" borderId="0" xfId="0" applyFont="1" applyFill="1"/>
    <xf numFmtId="0" fontId="54" fillId="3" borderId="0" xfId="0" applyFont="1" applyFill="1" applyAlignment="1">
      <alignment horizontal="right"/>
    </xf>
    <xf numFmtId="49" fontId="54" fillId="3" borderId="0" xfId="0" applyNumberFormat="1" applyFont="1" applyFill="1" applyAlignment="1">
      <alignment horizontal="right"/>
    </xf>
    <xf numFmtId="9" fontId="54" fillId="0" borderId="0" xfId="0" applyNumberFormat="1" applyFont="1" applyFill="1"/>
    <xf numFmtId="49" fontId="40" fillId="32" borderId="5" xfId="0" applyNumberFormat="1" applyFont="1" applyFill="1" applyBorder="1" applyAlignment="1">
      <alignment horizontal="left" vertical="center" wrapText="1"/>
    </xf>
    <xf numFmtId="49" fontId="40" fillId="32" borderId="0" xfId="0" applyNumberFormat="1" applyFont="1" applyFill="1" applyBorder="1" applyAlignment="1">
      <alignment horizontal="left" vertical="center" wrapText="1"/>
    </xf>
    <xf numFmtId="49" fontId="40" fillId="32" borderId="6" xfId="0" applyNumberFormat="1" applyFont="1" applyFill="1" applyBorder="1" applyAlignment="1">
      <alignment horizontal="left" vertical="center" wrapText="1"/>
    </xf>
    <xf numFmtId="193" fontId="40" fillId="34" borderId="0" xfId="0" applyNumberFormat="1" applyFont="1" applyFill="1" applyBorder="1" applyAlignment="1">
      <alignment horizontal="right" vertical="center" wrapText="1"/>
    </xf>
    <xf numFmtId="196" fontId="40" fillId="32" borderId="0" xfId="0" applyNumberFormat="1" applyFont="1" applyFill="1" applyBorder="1" applyAlignment="1">
      <alignment horizontal="right" vertical="center" wrapText="1"/>
    </xf>
    <xf numFmtId="196" fontId="40" fillId="32" borderId="6" xfId="0" applyNumberFormat="1" applyFont="1" applyFill="1" applyBorder="1" applyAlignment="1">
      <alignment horizontal="right" vertical="center" wrapText="1"/>
    </xf>
    <xf numFmtId="195" fontId="40" fillId="34" borderId="0" xfId="0" applyNumberFormat="1" applyFont="1" applyFill="1" applyBorder="1" applyAlignment="1">
      <alignment horizontal="right" vertical="center" wrapText="1"/>
    </xf>
    <xf numFmtId="193" fontId="55" fillId="34" borderId="49" xfId="0" applyNumberFormat="1" applyFont="1" applyFill="1" applyBorder="1" applyAlignment="1">
      <alignment horizontal="right" vertical="center" wrapText="1"/>
    </xf>
    <xf numFmtId="49" fontId="41" fillId="34" borderId="48" xfId="0" applyNumberFormat="1" applyFont="1" applyFill="1" applyBorder="1" applyAlignment="1">
      <alignment horizontal="left" vertical="center" wrapText="1"/>
    </xf>
    <xf numFmtId="193" fontId="41" fillId="34" borderId="8" xfId="0" applyNumberFormat="1" applyFont="1" applyFill="1" applyBorder="1" applyAlignment="1">
      <alignment horizontal="right" vertical="center" wrapText="1"/>
    </xf>
    <xf numFmtId="196" fontId="41" fillId="34" borderId="8" xfId="0" applyNumberFormat="1" applyFont="1" applyFill="1" applyBorder="1" applyAlignment="1">
      <alignment horizontal="right" vertical="center" wrapText="1"/>
    </xf>
    <xf numFmtId="196" fontId="41" fillId="34" borderId="9" xfId="0" applyNumberFormat="1" applyFont="1" applyFill="1" applyBorder="1" applyAlignment="1">
      <alignment horizontal="right" vertical="center" wrapText="1"/>
    </xf>
    <xf numFmtId="193" fontId="52" fillId="3" borderId="0" xfId="0" applyNumberFormat="1" applyFont="1" applyFill="1"/>
    <xf numFmtId="190" fontId="38" fillId="3" borderId="0" xfId="0" applyNumberFormat="1" applyFont="1" applyFill="1"/>
    <xf numFmtId="195" fontId="56" fillId="33" borderId="8" xfId="0" applyNumberFormat="1" applyFont="1" applyFill="1" applyBorder="1" applyAlignment="1">
      <alignment horizontal="right" vertical="center" wrapText="1"/>
    </xf>
    <xf numFmtId="3" fontId="57" fillId="3" borderId="1" xfId="1" applyNumberFormat="1" applyFont="1" applyFill="1" applyBorder="1"/>
    <xf numFmtId="0" fontId="36" fillId="0" borderId="8" xfId="0" applyFont="1" applyBorder="1" applyAlignment="1">
      <alignment horizontal="right"/>
    </xf>
    <xf numFmtId="9" fontId="0" fillId="0" borderId="0" xfId="1" applyNumberFormat="1" applyFont="1"/>
    <xf numFmtId="195" fontId="58" fillId="34" borderId="8" xfId="0" applyNumberFormat="1" applyFont="1" applyFill="1" applyBorder="1" applyAlignment="1">
      <alignment horizontal="right" vertical="center" wrapText="1"/>
    </xf>
    <xf numFmtId="0" fontId="53" fillId="3" borderId="0" xfId="0" applyFont="1" applyFill="1" applyAlignment="1">
      <alignment horizontal="center"/>
    </xf>
    <xf numFmtId="49" fontId="40" fillId="34" borderId="51" xfId="0" applyNumberFormat="1" applyFont="1" applyFill="1" applyBorder="1" applyAlignment="1">
      <alignment horizontal="right" vertical="center" wrapText="1"/>
    </xf>
    <xf numFmtId="9" fontId="54" fillId="3" borderId="0" xfId="1" applyNumberFormat="1" applyFont="1" applyFill="1" applyAlignment="1">
      <alignment horizontal="center"/>
    </xf>
    <xf numFmtId="164" fontId="54" fillId="3" borderId="0" xfId="1" applyNumberFormat="1" applyFont="1" applyFill="1" applyAlignment="1">
      <alignment horizontal="center"/>
    </xf>
    <xf numFmtId="49" fontId="40" fillId="32" borderId="0" xfId="0" applyNumberFormat="1" applyFont="1" applyFill="1" applyBorder="1" applyAlignment="1">
      <alignment horizontal="right" vertical="center" wrapText="1"/>
    </xf>
    <xf numFmtId="193" fontId="40" fillId="32" borderId="6" xfId="0" applyNumberFormat="1" applyFont="1" applyFill="1" applyBorder="1" applyAlignment="1">
      <alignment horizontal="right" vertical="center" wrapText="1"/>
    </xf>
    <xf numFmtId="49" fontId="40" fillId="34" borderId="48" xfId="0" applyNumberFormat="1" applyFont="1" applyFill="1" applyBorder="1" applyAlignment="1">
      <alignment horizontal="left" vertical="center" wrapText="1"/>
    </xf>
    <xf numFmtId="193" fontId="40" fillId="34" borderId="49" xfId="0" applyNumberFormat="1" applyFont="1" applyFill="1" applyBorder="1" applyAlignment="1">
      <alignment horizontal="right" vertical="center" wrapText="1"/>
    </xf>
    <xf numFmtId="193" fontId="40" fillId="34" borderId="8" xfId="0" applyNumberFormat="1" applyFont="1" applyFill="1" applyBorder="1" applyAlignment="1">
      <alignment horizontal="right" vertical="center" wrapText="1"/>
    </xf>
    <xf numFmtId="193" fontId="40" fillId="34" borderId="9" xfId="0" applyNumberFormat="1" applyFont="1" applyFill="1" applyBorder="1" applyAlignment="1">
      <alignment horizontal="right" vertical="center" wrapText="1"/>
    </xf>
    <xf numFmtId="49" fontId="40" fillId="32" borderId="6" xfId="0" applyNumberFormat="1" applyFont="1" applyFill="1" applyBorder="1" applyAlignment="1">
      <alignment horizontal="right" vertical="center" wrapText="1"/>
    </xf>
    <xf numFmtId="0" fontId="0" fillId="0" borderId="2" xfId="0" applyFont="1" applyBorder="1"/>
    <xf numFmtId="0" fontId="0" fillId="0" borderId="3" xfId="0" applyFont="1" applyBorder="1" applyAlignment="1">
      <alignment horizontal="right"/>
    </xf>
    <xf numFmtId="0" fontId="0" fillId="0" borderId="3" xfId="0" applyFont="1" applyFill="1" applyBorder="1" applyAlignment="1">
      <alignment horizontal="right"/>
    </xf>
    <xf numFmtId="0" fontId="0" fillId="0" borderId="4" xfId="0" applyFont="1" applyFill="1" applyBorder="1" applyAlignment="1">
      <alignment horizontal="right"/>
    </xf>
    <xf numFmtId="49" fontId="40" fillId="3" borderId="7" xfId="0" applyNumberFormat="1" applyFont="1" applyFill="1" applyBorder="1" applyAlignment="1">
      <alignment horizontal="left" vertical="center" wrapText="1"/>
    </xf>
    <xf numFmtId="193" fontId="0" fillId="3" borderId="8" xfId="0" applyNumberFormat="1" applyFont="1" applyFill="1" applyBorder="1"/>
    <xf numFmtId="193" fontId="40" fillId="3" borderId="9" xfId="0" applyNumberFormat="1" applyFont="1" applyFill="1" applyBorder="1" applyAlignment="1">
      <alignment horizontal="right" vertical="center" wrapText="1"/>
    </xf>
    <xf numFmtId="194" fontId="0" fillId="3" borderId="0" xfId="0" applyNumberFormat="1" applyFill="1" applyBorder="1"/>
    <xf numFmtId="3" fontId="57" fillId="3" borderId="0" xfId="0" applyNumberFormat="1" applyFont="1" applyFill="1" applyBorder="1"/>
    <xf numFmtId="9" fontId="2" fillId="3" borderId="11" xfId="1" applyFont="1" applyFill="1" applyBorder="1"/>
    <xf numFmtId="9" fontId="2" fillId="3" borderId="12" xfId="1" applyFont="1" applyFill="1" applyBorder="1"/>
    <xf numFmtId="164" fontId="1" fillId="3" borderId="10" xfId="1" applyNumberFormat="1" applyFont="1" applyFill="1" applyBorder="1"/>
    <xf numFmtId="164" fontId="1" fillId="3" borderId="11" xfId="1" applyNumberFormat="1" applyFont="1" applyFill="1" applyBorder="1"/>
    <xf numFmtId="164" fontId="1" fillId="3" borderId="12" xfId="1" applyNumberFormat="1" applyFont="1" applyFill="1" applyBorder="1"/>
    <xf numFmtId="3" fontId="1" fillId="3" borderId="10" xfId="1" applyNumberFormat="1" applyFont="1" applyFill="1" applyBorder="1"/>
    <xf numFmtId="3" fontId="1" fillId="3" borderId="11" xfId="1" applyNumberFormat="1" applyFont="1" applyFill="1" applyBorder="1"/>
    <xf numFmtId="3" fontId="1" fillId="3" borderId="12" xfId="1" applyNumberFormat="1" applyFont="1" applyFill="1" applyBorder="1"/>
    <xf numFmtId="0" fontId="1" fillId="3" borderId="22" xfId="0" applyFont="1" applyFill="1" applyBorder="1" applyAlignment="1">
      <alignment horizontal="right"/>
    </xf>
    <xf numFmtId="3" fontId="1" fillId="3" borderId="22" xfId="0" applyNumberFormat="1" applyFont="1" applyFill="1" applyBorder="1" applyAlignment="1">
      <alignment horizontal="right"/>
    </xf>
    <xf numFmtId="0" fontId="0" fillId="29" borderId="19" xfId="0" applyFill="1" applyBorder="1"/>
    <xf numFmtId="0" fontId="0" fillId="29" borderId="20" xfId="0" applyFill="1" applyBorder="1"/>
    <xf numFmtId="193" fontId="40" fillId="29" borderId="20" xfId="0" applyNumberFormat="1" applyFont="1" applyFill="1" applyBorder="1" applyAlignment="1">
      <alignment horizontal="right" vertical="center" wrapText="1"/>
    </xf>
    <xf numFmtId="0" fontId="0" fillId="29" borderId="21" xfId="0" applyFill="1" applyBorder="1"/>
    <xf numFmtId="0" fontId="1" fillId="29" borderId="22" xfId="0" applyFont="1" applyFill="1" applyBorder="1"/>
    <xf numFmtId="0" fontId="1" fillId="29" borderId="0" xfId="0" applyFont="1" applyFill="1" applyBorder="1"/>
    <xf numFmtId="49" fontId="40" fillId="29" borderId="0" xfId="0" applyNumberFormat="1" applyFont="1" applyFill="1" applyBorder="1" applyAlignment="1">
      <alignment horizontal="center" vertical="center" wrapText="1"/>
    </xf>
    <xf numFmtId="0" fontId="0" fillId="29" borderId="0" xfId="0" applyFont="1" applyFill="1" applyBorder="1"/>
    <xf numFmtId="0" fontId="0" fillId="29" borderId="23" xfId="0" applyFill="1" applyBorder="1"/>
    <xf numFmtId="0" fontId="1" fillId="29" borderId="24" xfId="0" applyFont="1" applyFill="1" applyBorder="1"/>
    <xf numFmtId="0" fontId="0" fillId="29" borderId="25" xfId="0" applyFill="1" applyBorder="1"/>
    <xf numFmtId="0" fontId="0" fillId="29" borderId="26" xfId="0" applyFill="1" applyBorder="1"/>
    <xf numFmtId="164" fontId="5" fillId="4" borderId="0" xfId="2" applyNumberFormat="1" applyFill="1"/>
    <xf numFmtId="0" fontId="1" fillId="26" borderId="0" xfId="0" applyFont="1" applyFill="1" applyBorder="1" applyAlignment="1">
      <alignment horizontal="right"/>
    </xf>
    <xf numFmtId="164" fontId="0" fillId="26" borderId="0" xfId="1" applyNumberFormat="1" applyFont="1" applyFill="1"/>
    <xf numFmtId="0" fontId="5" fillId="4" borderId="0" xfId="2" applyFill="1" applyBorder="1"/>
    <xf numFmtId="3" fontId="0" fillId="0" borderId="2" xfId="0" applyNumberFormat="1" applyBorder="1"/>
    <xf numFmtId="3" fontId="0" fillId="0" borderId="3" xfId="0" applyNumberFormat="1" applyBorder="1"/>
    <xf numFmtId="3" fontId="0" fillId="0" borderId="4" xfId="0" applyNumberFormat="1" applyBorder="1"/>
    <xf numFmtId="189" fontId="0" fillId="0" borderId="8" xfId="0" applyNumberFormat="1" applyBorder="1"/>
    <xf numFmtId="4" fontId="0" fillId="0" borderId="8" xfId="0" applyNumberFormat="1" applyBorder="1"/>
    <xf numFmtId="0" fontId="0" fillId="0" borderId="10" xfId="0" applyBorder="1"/>
    <xf numFmtId="3" fontId="0" fillId="0" borderId="10" xfId="0" applyNumberFormat="1" applyBorder="1"/>
    <xf numFmtId="189" fontId="0" fillId="0" borderId="11" xfId="0" applyNumberFormat="1" applyBorder="1"/>
    <xf numFmtId="3" fontId="0" fillId="0" borderId="12" xfId="0" applyNumberFormat="1" applyBorder="1"/>
    <xf numFmtId="3" fontId="0" fillId="0" borderId="1" xfId="0" applyNumberFormat="1" applyBorder="1"/>
    <xf numFmtId="9" fontId="0" fillId="0" borderId="2" xfId="1" applyFont="1" applyBorder="1"/>
    <xf numFmtId="9" fontId="0" fillId="0" borderId="3" xfId="1" applyFont="1" applyBorder="1"/>
    <xf numFmtId="9" fontId="0" fillId="0" borderId="5" xfId="1" applyFont="1" applyBorder="1"/>
    <xf numFmtId="9" fontId="0" fillId="0" borderId="3" xfId="1" applyNumberFormat="1" applyFont="1" applyBorder="1"/>
    <xf numFmtId="9" fontId="0" fillId="0" borderId="0" xfId="1" applyNumberFormat="1" applyFont="1" applyBorder="1"/>
    <xf numFmtId="9" fontId="1" fillId="0" borderId="0" xfId="1" applyFont="1"/>
    <xf numFmtId="164" fontId="0" fillId="0" borderId="5" xfId="1" applyNumberFormat="1" applyFont="1" applyBorder="1"/>
    <xf numFmtId="10" fontId="0" fillId="0" borderId="7" xfId="1" applyNumberFormat="1" applyFont="1" applyBorder="1"/>
    <xf numFmtId="10" fontId="0" fillId="0" borderId="9" xfId="1" applyNumberFormat="1" applyFont="1" applyBorder="1"/>
    <xf numFmtId="189" fontId="0" fillId="0" borderId="7" xfId="0" applyNumberFormat="1" applyBorder="1"/>
    <xf numFmtId="189" fontId="0" fillId="0" borderId="9" xfId="0" applyNumberFormat="1" applyBorder="1"/>
    <xf numFmtId="189" fontId="0" fillId="0" borderId="5" xfId="0" applyNumberFormat="1" applyBorder="1"/>
    <xf numFmtId="189" fontId="0" fillId="0" borderId="6" xfId="0" applyNumberFormat="1" applyBorder="1"/>
    <xf numFmtId="4" fontId="0" fillId="0" borderId="9" xfId="0" applyNumberFormat="1" applyBorder="1"/>
    <xf numFmtId="3" fontId="0" fillId="3" borderId="0" xfId="0" applyNumberFormat="1" applyFill="1" applyAlignment="1">
      <alignment horizontal="center"/>
    </xf>
    <xf numFmtId="3" fontId="34" fillId="30" borderId="8" xfId="0" applyNumberFormat="1" applyFont="1" applyFill="1" applyBorder="1"/>
    <xf numFmtId="0" fontId="34" fillId="5" borderId="0" xfId="0" applyFont="1" applyFill="1" applyAlignment="1">
      <alignment horizontal="center"/>
    </xf>
    <xf numFmtId="1" fontId="0" fillId="3" borderId="0" xfId="0" applyNumberFormat="1" applyFill="1"/>
    <xf numFmtId="0" fontId="1" fillId="0" borderId="0" xfId="0" applyFont="1" applyFill="1"/>
    <xf numFmtId="0" fontId="11" fillId="0" borderId="0" xfId="72" applyFont="1" applyFill="1" applyBorder="1" applyAlignment="1">
      <alignment horizontal="left" vertical="top"/>
    </xf>
    <xf numFmtId="0" fontId="63" fillId="0" borderId="0" xfId="72" applyFill="1" applyBorder="1" applyAlignment="1">
      <alignment horizontal="left" vertical="top"/>
    </xf>
    <xf numFmtId="0" fontId="64" fillId="0" borderId="0" xfId="72" applyFont="1" applyFill="1" applyBorder="1" applyAlignment="1">
      <alignment horizontal="left" vertical="top"/>
    </xf>
    <xf numFmtId="0" fontId="69" fillId="0" borderId="0" xfId="72" applyFont="1" applyFill="1" applyBorder="1" applyAlignment="1">
      <alignment horizontal="left" vertical="top"/>
    </xf>
    <xf numFmtId="0" fontId="70" fillId="0" borderId="0" xfId="72" applyFont="1" applyFill="1" applyBorder="1" applyAlignment="1">
      <alignment horizontal="left" vertical="top"/>
    </xf>
    <xf numFmtId="0" fontId="63" fillId="35" borderId="0" xfId="72" applyFill="1" applyBorder="1" applyAlignment="1">
      <alignment horizontal="left" vertical="top" wrapText="1"/>
    </xf>
    <xf numFmtId="0" fontId="76" fillId="0" borderId="0" xfId="72" applyFont="1" applyFill="1" applyBorder="1" applyAlignment="1">
      <alignment horizontal="left" vertical="top"/>
    </xf>
    <xf numFmtId="0" fontId="78" fillId="0" borderId="0" xfId="72" applyFont="1" applyFill="1" applyBorder="1" applyAlignment="1">
      <alignment horizontal="left" vertical="top"/>
    </xf>
    <xf numFmtId="0" fontId="64" fillId="0" borderId="0" xfId="72" applyFont="1" applyFill="1" applyBorder="1" applyAlignment="1">
      <alignment horizontal="center" vertical="top"/>
    </xf>
    <xf numFmtId="0" fontId="18" fillId="0" borderId="0" xfId="72" applyFont="1" applyFill="1" applyBorder="1" applyAlignment="1">
      <alignment horizontal="center" vertical="top"/>
    </xf>
    <xf numFmtId="0" fontId="63" fillId="36" borderId="60" xfId="72" applyFill="1" applyBorder="1" applyAlignment="1">
      <alignment horizontal="left" vertical="top" wrapText="1"/>
    </xf>
    <xf numFmtId="0" fontId="63" fillId="36" borderId="59" xfId="72" applyFill="1" applyBorder="1" applyAlignment="1">
      <alignment horizontal="left" vertical="top" wrapText="1"/>
    </xf>
    <xf numFmtId="0" fontId="85" fillId="0" borderId="0" xfId="72" applyFont="1" applyFill="1" applyBorder="1" applyAlignment="1">
      <alignment horizontal="left" vertical="top"/>
    </xf>
    <xf numFmtId="2" fontId="63" fillId="0" borderId="0" xfId="72" applyNumberFormat="1" applyFill="1" applyBorder="1" applyAlignment="1">
      <alignment horizontal="left" vertical="top"/>
    </xf>
    <xf numFmtId="1" fontId="63" fillId="0" borderId="0" xfId="72" applyNumberFormat="1" applyFill="1" applyBorder="1" applyAlignment="1">
      <alignment horizontal="left" vertical="top"/>
    </xf>
    <xf numFmtId="0" fontId="63" fillId="0" borderId="0" xfId="72" applyFill="1" applyBorder="1" applyAlignment="1">
      <alignment horizontal="center" vertical="top"/>
    </xf>
    <xf numFmtId="205" fontId="86" fillId="0" borderId="0" xfId="72" applyNumberFormat="1" applyFont="1" applyFill="1" applyBorder="1" applyAlignment="1">
      <alignment horizontal="left" vertical="top"/>
    </xf>
    <xf numFmtId="0" fontId="63" fillId="0" borderId="73" xfId="72" applyFill="1" applyBorder="1" applyAlignment="1">
      <alignment vertical="top" wrapText="1"/>
    </xf>
    <xf numFmtId="0" fontId="63" fillId="38" borderId="71" xfId="72" applyFill="1" applyBorder="1" applyAlignment="1">
      <alignment vertical="top" wrapText="1"/>
    </xf>
    <xf numFmtId="0" fontId="63" fillId="0" borderId="71" xfId="72" applyFill="1" applyBorder="1" applyAlignment="1">
      <alignment vertical="top" wrapText="1"/>
    </xf>
    <xf numFmtId="0" fontId="63" fillId="0" borderId="70" xfId="72" applyFill="1" applyBorder="1" applyAlignment="1">
      <alignment vertical="top" wrapText="1"/>
    </xf>
    <xf numFmtId="0" fontId="63" fillId="0" borderId="74" xfId="72" applyFill="1" applyBorder="1" applyAlignment="1">
      <alignment vertical="top" wrapText="1"/>
    </xf>
    <xf numFmtId="206" fontId="63" fillId="0" borderId="0" xfId="72" applyNumberFormat="1" applyFill="1" applyBorder="1" applyAlignment="1">
      <alignment horizontal="left" vertical="top"/>
    </xf>
    <xf numFmtId="205" fontId="63" fillId="0" borderId="0" xfId="72" applyNumberFormat="1" applyFill="1" applyBorder="1" applyAlignment="1">
      <alignment horizontal="left" vertical="top"/>
    </xf>
    <xf numFmtId="0" fontId="96" fillId="38" borderId="68" xfId="72" applyFont="1" applyFill="1" applyBorder="1" applyAlignment="1">
      <alignment vertical="top" wrapText="1"/>
    </xf>
    <xf numFmtId="0" fontId="96" fillId="0" borderId="0" xfId="72" applyFont="1" applyFill="1" applyBorder="1" applyAlignment="1">
      <alignment vertical="top" wrapText="1"/>
    </xf>
    <xf numFmtId="0" fontId="96" fillId="38" borderId="73" xfId="72" applyFont="1" applyFill="1" applyBorder="1" applyAlignment="1">
      <alignment vertical="top" wrapText="1"/>
    </xf>
    <xf numFmtId="0" fontId="96" fillId="0" borderId="71" xfId="72" applyFont="1" applyFill="1" applyBorder="1" applyAlignment="1">
      <alignment vertical="top" wrapText="1"/>
    </xf>
    <xf numFmtId="0" fontId="98" fillId="0" borderId="8" xfId="72" applyFont="1" applyFill="1" applyBorder="1" applyAlignment="1">
      <alignment horizontal="left" vertical="top"/>
    </xf>
    <xf numFmtId="189" fontId="0" fillId="3" borderId="0" xfId="0" applyNumberFormat="1" applyFill="1" applyAlignment="1">
      <alignment horizontal="left"/>
    </xf>
    <xf numFmtId="1" fontId="98" fillId="0" borderId="0" xfId="72" applyNumberFormat="1" applyFont="1" applyFill="1" applyBorder="1" applyAlignment="1">
      <alignment horizontal="left" vertical="top"/>
    </xf>
    <xf numFmtId="2" fontId="98" fillId="0" borderId="0" xfId="72" applyNumberFormat="1" applyFont="1" applyFill="1" applyBorder="1" applyAlignment="1">
      <alignment horizontal="left" vertical="top"/>
    </xf>
    <xf numFmtId="0" fontId="98" fillId="10" borderId="0" xfId="72" applyFont="1" applyFill="1" applyBorder="1" applyAlignment="1">
      <alignment horizontal="left" vertical="top"/>
    </xf>
    <xf numFmtId="0" fontId="98" fillId="3" borderId="0" xfId="72" applyFont="1" applyFill="1" applyBorder="1" applyAlignment="1">
      <alignment horizontal="left" vertical="top"/>
    </xf>
    <xf numFmtId="2" fontId="98" fillId="10" borderId="0" xfId="72" applyNumberFormat="1" applyFont="1" applyFill="1" applyBorder="1" applyAlignment="1">
      <alignment horizontal="left" vertical="top"/>
    </xf>
    <xf numFmtId="1" fontId="98" fillId="10" borderId="0" xfId="72" applyNumberFormat="1" applyFont="1" applyFill="1" applyBorder="1" applyAlignment="1">
      <alignment horizontal="left" vertical="top"/>
    </xf>
    <xf numFmtId="2" fontId="98" fillId="3" borderId="0" xfId="72" applyNumberFormat="1" applyFont="1" applyFill="1" applyBorder="1" applyAlignment="1">
      <alignment horizontal="left" vertical="top"/>
    </xf>
    <xf numFmtId="0" fontId="0" fillId="10" borderId="0" xfId="0" applyFill="1"/>
    <xf numFmtId="0" fontId="34" fillId="3" borderId="0" xfId="0" applyFont="1" applyFill="1"/>
    <xf numFmtId="0" fontId="34" fillId="3" borderId="0" xfId="0" applyFont="1" applyFill="1" applyAlignment="1">
      <alignment horizontal="right"/>
    </xf>
    <xf numFmtId="164" fontId="34" fillId="3" borderId="0" xfId="1" applyNumberFormat="1" applyFont="1" applyFill="1"/>
    <xf numFmtId="9" fontId="34" fillId="3" borderId="0" xfId="1" applyNumberFormat="1" applyFont="1" applyFill="1"/>
    <xf numFmtId="0" fontId="1" fillId="3" borderId="0" xfId="0" applyFont="1" applyFill="1"/>
    <xf numFmtId="0" fontId="1" fillId="3" borderId="0" xfId="0" applyFont="1" applyFill="1" applyAlignment="1">
      <alignment horizontal="right"/>
    </xf>
    <xf numFmtId="0" fontId="0" fillId="39" borderId="0" xfId="0" applyFill="1"/>
    <xf numFmtId="0" fontId="0" fillId="39" borderId="0" xfId="0" applyFill="1" applyAlignment="1">
      <alignment horizontal="right"/>
    </xf>
    <xf numFmtId="9" fontId="0" fillId="39" borderId="0" xfId="0" applyNumberFormat="1" applyFill="1"/>
    <xf numFmtId="9" fontId="1" fillId="39" borderId="0" xfId="0" applyNumberFormat="1" applyFont="1" applyFill="1"/>
    <xf numFmtId="0" fontId="0" fillId="0" borderId="54" xfId="0" applyBorder="1"/>
    <xf numFmtId="0" fontId="1" fillId="0" borderId="77" xfId="0" applyFont="1" applyBorder="1" applyAlignment="1">
      <alignment horizontal="right"/>
    </xf>
    <xf numFmtId="3" fontId="0" fillId="3" borderId="6" xfId="0" applyNumberFormat="1" applyFill="1" applyBorder="1"/>
    <xf numFmtId="0" fontId="0" fillId="0" borderId="5" xfId="0" applyBorder="1" applyAlignment="1">
      <alignment horizontal="right"/>
    </xf>
    <xf numFmtId="0" fontId="0" fillId="3" borderId="5" xfId="0" applyFill="1" applyBorder="1" applyAlignment="1">
      <alignment horizontal="right"/>
    </xf>
    <xf numFmtId="208" fontId="0" fillId="0" borderId="0" xfId="0" applyNumberFormat="1" applyBorder="1"/>
    <xf numFmtId="3" fontId="34" fillId="5" borderId="8" xfId="0" applyNumberFormat="1" applyFont="1" applyFill="1" applyBorder="1"/>
    <xf numFmtId="3" fontId="34" fillId="0" borderId="0" xfId="0" applyNumberFormat="1" applyFont="1" applyFill="1" applyBorder="1"/>
    <xf numFmtId="0" fontId="34" fillId="30" borderId="0" xfId="0" applyFont="1" applyFill="1" applyAlignment="1">
      <alignment horizontal="left"/>
    </xf>
    <xf numFmtId="1" fontId="0" fillId="2" borderId="0" xfId="0" applyNumberFormat="1" applyFill="1"/>
    <xf numFmtId="0" fontId="61" fillId="0" borderId="0" xfId="0" applyFont="1" applyFill="1" applyAlignment="1">
      <alignment horizontal="right" vertical="center"/>
    </xf>
    <xf numFmtId="164" fontId="0" fillId="3" borderId="0" xfId="1" applyNumberFormat="1" applyFont="1" applyFill="1" applyBorder="1"/>
    <xf numFmtId="3" fontId="0" fillId="3" borderId="0" xfId="0" applyNumberFormat="1" applyFill="1" applyBorder="1"/>
    <xf numFmtId="0" fontId="0" fillId="29" borderId="24" xfId="0" applyFill="1" applyBorder="1"/>
    <xf numFmtId="0" fontId="1" fillId="29" borderId="20" xfId="0" applyFont="1" applyFill="1" applyBorder="1"/>
    <xf numFmtId="9" fontId="1" fillId="3" borderId="13" xfId="1" applyFont="1" applyFill="1" applyBorder="1"/>
    <xf numFmtId="0" fontId="1" fillId="29" borderId="78" xfId="0" applyFont="1" applyFill="1" applyBorder="1"/>
    <xf numFmtId="0" fontId="1" fillId="0" borderId="0" xfId="0" applyFont="1" applyFill="1" applyBorder="1" applyAlignment="1">
      <alignment horizontal="right"/>
    </xf>
    <xf numFmtId="0" fontId="99" fillId="0" borderId="0" xfId="0" applyFont="1" applyAlignment="1">
      <alignment horizontal="right"/>
    </xf>
    <xf numFmtId="0" fontId="100" fillId="10" borderId="0" xfId="0" applyFont="1" applyFill="1" applyAlignment="1">
      <alignment horizontal="right"/>
    </xf>
    <xf numFmtId="0" fontId="100" fillId="0" borderId="0" xfId="0" applyFont="1" applyAlignment="1">
      <alignment horizontal="right"/>
    </xf>
    <xf numFmtId="0" fontId="34" fillId="5" borderId="0" xfId="0" applyFont="1" applyFill="1" applyBorder="1" applyAlignment="1">
      <alignment horizontal="right"/>
    </xf>
    <xf numFmtId="0" fontId="34" fillId="5" borderId="8" xfId="0" applyFont="1" applyFill="1" applyBorder="1" applyAlignment="1">
      <alignment horizontal="right"/>
    </xf>
    <xf numFmtId="0" fontId="0" fillId="0" borderId="0" xfId="0" applyFont="1" applyFill="1" applyBorder="1" applyAlignment="1">
      <alignment horizontal="right"/>
    </xf>
    <xf numFmtId="0" fontId="15" fillId="4" borderId="0" xfId="2" applyFont="1" applyFill="1"/>
    <xf numFmtId="0" fontId="2" fillId="4" borderId="0" xfId="0" applyFont="1" applyFill="1" applyBorder="1"/>
    <xf numFmtId="0" fontId="2" fillId="4" borderId="0" xfId="0" applyFont="1" applyFill="1"/>
    <xf numFmtId="0" fontId="27" fillId="6" borderId="0" xfId="0" applyFont="1" applyFill="1"/>
    <xf numFmtId="191" fontId="0" fillId="0" borderId="0" xfId="0" applyNumberFormat="1"/>
    <xf numFmtId="0" fontId="1" fillId="0" borderId="0" xfId="0" applyFont="1" applyAlignment="1">
      <alignment horizontal="center" vertical="center"/>
    </xf>
    <xf numFmtId="0" fontId="1" fillId="0" borderId="7" xfId="0" applyFont="1" applyBorder="1" applyAlignment="1">
      <alignment horizontal="right"/>
    </xf>
    <xf numFmtId="4" fontId="0" fillId="0" borderId="6" xfId="0" applyNumberFormat="1" applyBorder="1"/>
    <xf numFmtId="191" fontId="0" fillId="0" borderId="0" xfId="0" applyNumberFormat="1" applyBorder="1"/>
    <xf numFmtId="191" fontId="0" fillId="0" borderId="6" xfId="0" applyNumberFormat="1" applyBorder="1"/>
    <xf numFmtId="0" fontId="1" fillId="0" borderId="8" xfId="0" applyFont="1" applyFill="1" applyBorder="1" applyAlignment="1">
      <alignment horizontal="right"/>
    </xf>
    <xf numFmtId="191" fontId="0" fillId="0" borderId="5" xfId="0" applyNumberFormat="1" applyBorder="1"/>
    <xf numFmtId="189" fontId="1" fillId="0" borderId="0" xfId="0" applyNumberFormat="1" applyFont="1"/>
    <xf numFmtId="189" fontId="1" fillId="0" borderId="8" xfId="0" applyNumberFormat="1" applyFont="1" applyBorder="1"/>
    <xf numFmtId="189" fontId="1" fillId="0" borderId="0" xfId="0" applyNumberFormat="1" applyFont="1" applyBorder="1"/>
    <xf numFmtId="189" fontId="1" fillId="0" borderId="77" xfId="0" applyNumberFormat="1" applyFont="1" applyBorder="1"/>
    <xf numFmtId="189" fontId="1" fillId="0" borderId="6" xfId="0" applyNumberFormat="1" applyFont="1" applyBorder="1"/>
    <xf numFmtId="3" fontId="1" fillId="0" borderId="0" xfId="0" applyNumberFormat="1" applyFont="1" applyBorder="1"/>
    <xf numFmtId="0" fontId="27" fillId="6" borderId="0" xfId="0" applyFont="1" applyFill="1" applyAlignment="1">
      <alignment horizontal="right"/>
    </xf>
    <xf numFmtId="189" fontId="0" fillId="0" borderId="54" xfId="0" applyNumberFormat="1" applyBorder="1"/>
    <xf numFmtId="189" fontId="0" fillId="0" borderId="3" xfId="0" applyNumberFormat="1" applyBorder="1"/>
    <xf numFmtId="189" fontId="0" fillId="0" borderId="77" xfId="0" applyNumberFormat="1" applyBorder="1"/>
    <xf numFmtId="189" fontId="0" fillId="0" borderId="80" xfId="0" applyNumberFormat="1" applyBorder="1"/>
    <xf numFmtId="189" fontId="0" fillId="0" borderId="13" xfId="0" applyNumberFormat="1" applyBorder="1"/>
    <xf numFmtId="209" fontId="0" fillId="0" borderId="5" xfId="0" applyNumberFormat="1" applyFill="1" applyBorder="1"/>
    <xf numFmtId="189" fontId="0" fillId="27" borderId="0" xfId="0" applyNumberFormat="1" applyFill="1"/>
    <xf numFmtId="4" fontId="0" fillId="27" borderId="0" xfId="0" applyNumberFormat="1" applyFill="1"/>
    <xf numFmtId="189" fontId="0" fillId="0" borderId="14" xfId="0" applyNumberFormat="1" applyBorder="1"/>
    <xf numFmtId="0" fontId="35" fillId="0" borderId="0" xfId="0" applyFont="1" applyFill="1"/>
    <xf numFmtId="0" fontId="35" fillId="0" borderId="0" xfId="0" applyFont="1" applyFill="1" applyAlignment="1">
      <alignment horizontal="center"/>
    </xf>
    <xf numFmtId="0" fontId="35" fillId="0" borderId="0" xfId="0" applyFont="1" applyFill="1" applyAlignment="1">
      <alignment horizontal="left"/>
    </xf>
    <xf numFmtId="0" fontId="9" fillId="0" borderId="8" xfId="0" applyFont="1" applyFill="1" applyBorder="1" applyAlignment="1">
      <alignment horizontal="right"/>
    </xf>
    <xf numFmtId="0" fontId="9" fillId="0" borderId="9" xfId="0" applyFont="1" applyFill="1" applyBorder="1" applyAlignment="1">
      <alignment horizontal="right"/>
    </xf>
    <xf numFmtId="3" fontId="35" fillId="0" borderId="3" xfId="0" applyNumberFormat="1" applyFont="1" applyFill="1" applyBorder="1"/>
    <xf numFmtId="3" fontId="35" fillId="0" borderId="4" xfId="0" applyNumberFormat="1" applyFont="1" applyFill="1" applyBorder="1"/>
    <xf numFmtId="3" fontId="35" fillId="0" borderId="2" xfId="0" applyNumberFormat="1" applyFont="1" applyFill="1" applyBorder="1"/>
    <xf numFmtId="3" fontId="35" fillId="0" borderId="0" xfId="0" applyNumberFormat="1" applyFont="1" applyFill="1" applyBorder="1"/>
    <xf numFmtId="0" fontId="35" fillId="0" borderId="0" xfId="0" applyFont="1" applyFill="1" applyBorder="1" applyAlignment="1">
      <alignment horizontal="right"/>
    </xf>
    <xf numFmtId="3" fontId="35" fillId="0" borderId="6" xfId="0" applyNumberFormat="1" applyFont="1" applyFill="1" applyBorder="1"/>
    <xf numFmtId="3" fontId="35" fillId="0" borderId="5" xfId="0" applyNumberFormat="1" applyFont="1" applyFill="1" applyBorder="1"/>
    <xf numFmtId="3" fontId="35" fillId="0" borderId="8" xfId="0" applyNumberFormat="1" applyFont="1" applyFill="1" applyBorder="1"/>
    <xf numFmtId="0" fontId="35" fillId="0" borderId="8" xfId="0" applyFont="1" applyFill="1" applyBorder="1" applyAlignment="1">
      <alignment horizontal="right"/>
    </xf>
    <xf numFmtId="3" fontId="35" fillId="0" borderId="9" xfId="0" applyNumberFormat="1" applyFont="1" applyFill="1" applyBorder="1"/>
    <xf numFmtId="3" fontId="35" fillId="0" borderId="7" xfId="0" applyNumberFormat="1" applyFont="1" applyFill="1" applyBorder="1"/>
    <xf numFmtId="3" fontId="35" fillId="0" borderId="0" xfId="0" applyNumberFormat="1" applyFont="1" applyFill="1"/>
    <xf numFmtId="3" fontId="9" fillId="0" borderId="0" xfId="0" applyNumberFormat="1" applyFont="1" applyFill="1"/>
    <xf numFmtId="189" fontId="35" fillId="0" borderId="0" xfId="0" applyNumberFormat="1" applyFont="1" applyFill="1" applyBorder="1"/>
    <xf numFmtId="189" fontId="35" fillId="0" borderId="0" xfId="0" applyNumberFormat="1" applyFont="1" applyFill="1" applyBorder="1" applyAlignment="1">
      <alignment horizontal="right"/>
    </xf>
    <xf numFmtId="189" fontId="35" fillId="0" borderId="6" xfId="0" applyNumberFormat="1" applyFont="1" applyFill="1" applyBorder="1"/>
    <xf numFmtId="189" fontId="35" fillId="0" borderId="8" xfId="0" applyNumberFormat="1" applyFont="1" applyFill="1" applyBorder="1"/>
    <xf numFmtId="189" fontId="35" fillId="0" borderId="8" xfId="0" applyNumberFormat="1" applyFont="1" applyFill="1" applyBorder="1" applyAlignment="1">
      <alignment horizontal="right"/>
    </xf>
    <xf numFmtId="4" fontId="35" fillId="0" borderId="8" xfId="0" applyNumberFormat="1" applyFont="1" applyFill="1" applyBorder="1"/>
    <xf numFmtId="4" fontId="35" fillId="0" borderId="9" xfId="0" applyNumberFormat="1" applyFont="1" applyFill="1" applyBorder="1"/>
    <xf numFmtId="4" fontId="35" fillId="0" borderId="7" xfId="0" applyNumberFormat="1" applyFont="1" applyFill="1" applyBorder="1"/>
    <xf numFmtId="0" fontId="0" fillId="0" borderId="13" xfId="0" applyBorder="1" applyAlignment="1">
      <alignment horizontal="center"/>
    </xf>
    <xf numFmtId="3" fontId="8" fillId="0" borderId="0" xfId="0" applyNumberFormat="1" applyFont="1" applyFill="1"/>
    <xf numFmtId="10" fontId="0" fillId="0" borderId="0" xfId="1" applyNumberFormat="1" applyFont="1"/>
    <xf numFmtId="210" fontId="0" fillId="0" borderId="0" xfId="1" applyNumberFormat="1" applyFont="1"/>
    <xf numFmtId="0" fontId="11" fillId="0" borderId="3" xfId="0" applyFont="1" applyBorder="1"/>
    <xf numFmtId="0" fontId="103" fillId="0" borderId="0" xfId="0" applyFont="1" applyBorder="1" applyAlignment="1">
      <alignment vertical="center"/>
    </xf>
    <xf numFmtId="0" fontId="103" fillId="0" borderId="6" xfId="0" applyFont="1" applyBorder="1" applyAlignment="1">
      <alignment vertical="center"/>
    </xf>
    <xf numFmtId="0" fontId="103" fillId="0" borderId="8" xfId="0" applyFont="1" applyBorder="1" applyAlignment="1">
      <alignment vertical="center"/>
    </xf>
    <xf numFmtId="0" fontId="103" fillId="0" borderId="9" xfId="0" applyFont="1" applyBorder="1" applyAlignment="1">
      <alignment vertical="center"/>
    </xf>
    <xf numFmtId="0" fontId="11" fillId="0" borderId="0" xfId="0" applyFont="1" applyBorder="1"/>
    <xf numFmtId="0" fontId="102" fillId="0" borderId="79" xfId="0" applyFont="1" applyBorder="1" applyAlignment="1">
      <alignment vertical="center"/>
    </xf>
    <xf numFmtId="0" fontId="0" fillId="0" borderId="7" xfId="0" applyFill="1" applyBorder="1"/>
    <xf numFmtId="0" fontId="0" fillId="0" borderId="77" xfId="0" applyBorder="1"/>
    <xf numFmtId="0" fontId="7" fillId="6" borderId="0" xfId="0" applyFont="1" applyFill="1" applyAlignment="1">
      <alignment horizontal="right"/>
    </xf>
    <xf numFmtId="0" fontId="9" fillId="0" borderId="3" xfId="0" applyFont="1" applyFill="1" applyBorder="1" applyAlignment="1">
      <alignment horizontal="right"/>
    </xf>
    <xf numFmtId="0" fontId="9" fillId="0" borderId="0" xfId="0" applyFont="1" applyFill="1" applyBorder="1" applyAlignment="1">
      <alignment horizontal="right"/>
    </xf>
    <xf numFmtId="0" fontId="0" fillId="10" borderId="0" xfId="0" applyFont="1" applyFill="1" applyAlignment="1">
      <alignment horizontal="right"/>
    </xf>
    <xf numFmtId="0" fontId="1" fillId="0" borderId="8" xfId="0" applyFont="1" applyFill="1" applyBorder="1" applyAlignment="1">
      <alignment horizontal="center"/>
    </xf>
    <xf numFmtId="0" fontId="0" fillId="2" borderId="0" xfId="0" applyFill="1" applyAlignment="1">
      <alignment horizontal="center"/>
    </xf>
    <xf numFmtId="0" fontId="0" fillId="27" borderId="0" xfId="0" applyFont="1" applyFill="1"/>
    <xf numFmtId="0" fontId="0" fillId="0" borderId="0" xfId="0" applyFill="1" applyAlignment="1">
      <alignment horizontal="left"/>
    </xf>
    <xf numFmtId="0" fontId="0" fillId="0" borderId="0" xfId="0" applyFill="1" applyAlignment="1">
      <alignment horizontal="right"/>
    </xf>
    <xf numFmtId="0" fontId="0" fillId="30" borderId="0" xfId="0" applyFill="1" applyAlignment="1">
      <alignment horizontal="right"/>
    </xf>
    <xf numFmtId="2" fontId="1" fillId="30" borderId="0" xfId="0" applyNumberFormat="1" applyFont="1" applyFill="1"/>
    <xf numFmtId="0" fontId="0" fillId="40" borderId="0" xfId="0" applyFill="1"/>
    <xf numFmtId="0" fontId="0" fillId="40" borderId="0" xfId="0" applyFill="1" applyAlignment="1">
      <alignment horizontal="right"/>
    </xf>
    <xf numFmtId="9" fontId="1" fillId="40" borderId="0" xfId="1" applyFont="1" applyFill="1"/>
    <xf numFmtId="0" fontId="104" fillId="0" borderId="0" xfId="0" applyFont="1" applyAlignment="1">
      <alignment horizontal="right"/>
    </xf>
    <xf numFmtId="191" fontId="6" fillId="5" borderId="0" xfId="0" applyNumberFormat="1" applyFont="1" applyFill="1"/>
    <xf numFmtId="0" fontId="0" fillId="3" borderId="22" xfId="0" applyFill="1" applyBorder="1"/>
    <xf numFmtId="189" fontId="0" fillId="3" borderId="0" xfId="0" applyNumberFormat="1" applyFill="1" applyBorder="1"/>
    <xf numFmtId="4" fontId="0" fillId="3" borderId="0" xfId="0" applyNumberFormat="1" applyFill="1" applyBorder="1"/>
    <xf numFmtId="192" fontId="0" fillId="3" borderId="0" xfId="0" applyNumberFormat="1" applyFill="1" applyBorder="1"/>
    <xf numFmtId="0" fontId="0" fillId="2" borderId="22" xfId="0" applyFill="1" applyBorder="1"/>
    <xf numFmtId="0" fontId="0" fillId="2" borderId="0" xfId="0" applyFill="1" applyBorder="1"/>
    <xf numFmtId="189" fontId="0" fillId="2" borderId="0" xfId="0" applyNumberFormat="1" applyFill="1" applyBorder="1"/>
    <xf numFmtId="0" fontId="0" fillId="2" borderId="0" xfId="0" applyFill="1" applyBorder="1" applyAlignment="1">
      <alignment horizontal="right"/>
    </xf>
    <xf numFmtId="3" fontId="0" fillId="2" borderId="0" xfId="0" applyNumberFormat="1" applyFill="1" applyBorder="1"/>
    <xf numFmtId="1" fontId="0" fillId="2" borderId="0" xfId="0" applyNumberFormat="1" applyFill="1" applyBorder="1"/>
    <xf numFmtId="2" fontId="0" fillId="2" borderId="0" xfId="0" applyNumberFormat="1" applyFill="1" applyBorder="1"/>
    <xf numFmtId="211" fontId="0" fillId="2" borderId="0" xfId="0" applyNumberFormat="1" applyFill="1" applyBorder="1"/>
    <xf numFmtId="192" fontId="0" fillId="2" borderId="0" xfId="0" applyNumberFormat="1" applyFill="1" applyBorder="1"/>
    <xf numFmtId="0" fontId="0" fillId="7" borderId="24" xfId="0" applyFill="1" applyBorder="1"/>
    <xf numFmtId="0" fontId="0" fillId="7" borderId="25" xfId="0" applyFill="1" applyBorder="1" applyAlignment="1">
      <alignment horizontal="left"/>
    </xf>
    <xf numFmtId="0" fontId="0" fillId="7" borderId="25" xfId="0" applyFill="1" applyBorder="1" applyAlignment="1">
      <alignment horizontal="right"/>
    </xf>
    <xf numFmtId="2" fontId="0" fillId="7" borderId="25" xfId="0" applyNumberFormat="1" applyFill="1" applyBorder="1"/>
    <xf numFmtId="4" fontId="0" fillId="7" borderId="25" xfId="0" applyNumberFormat="1" applyFill="1" applyBorder="1" applyAlignment="1">
      <alignment horizontal="right"/>
    </xf>
    <xf numFmtId="191" fontId="0" fillId="3" borderId="0" xfId="0" applyNumberFormat="1" applyFill="1" applyBorder="1"/>
    <xf numFmtId="0" fontId="0" fillId="41" borderId="0" xfId="0" applyFill="1" applyAlignment="1">
      <alignment horizontal="right"/>
    </xf>
    <xf numFmtId="0" fontId="106" fillId="41" borderId="0" xfId="0" applyFont="1" applyFill="1" applyAlignment="1">
      <alignment horizontal="left"/>
    </xf>
    <xf numFmtId="0" fontId="1" fillId="10" borderId="0" xfId="0" applyFont="1" applyFill="1" applyAlignment="1">
      <alignment horizontal="right"/>
    </xf>
    <xf numFmtId="164" fontId="0" fillId="10" borderId="0" xfId="0" applyNumberFormat="1" applyFill="1"/>
    <xf numFmtId="3" fontId="0" fillId="10" borderId="0" xfId="0" applyNumberFormat="1" applyFill="1"/>
    <xf numFmtId="191" fontId="0" fillId="10" borderId="9" xfId="0" applyNumberFormat="1" applyFill="1" applyBorder="1" applyAlignment="1">
      <alignment horizontal="center"/>
    </xf>
    <xf numFmtId="212" fontId="0" fillId="0" borderId="0" xfId="75" applyNumberFormat="1" applyFont="1"/>
    <xf numFmtId="191" fontId="0" fillId="0" borderId="3" xfId="0" applyNumberFormat="1" applyBorder="1" applyAlignment="1">
      <alignment horizontal="center"/>
    </xf>
    <xf numFmtId="191" fontId="0" fillId="27" borderId="0" xfId="0" applyNumberFormat="1" applyFill="1"/>
    <xf numFmtId="4" fontId="0" fillId="2" borderId="0" xfId="0" applyNumberFormat="1" applyFill="1" applyBorder="1"/>
    <xf numFmtId="164" fontId="6" fillId="26" borderId="0" xfId="1" applyNumberFormat="1" applyFont="1" applyFill="1"/>
    <xf numFmtId="0" fontId="0" fillId="26" borderId="0" xfId="0" applyFill="1"/>
    <xf numFmtId="9" fontId="6" fillId="26" borderId="0" xfId="1" quotePrefix="1" applyFont="1" applyFill="1"/>
    <xf numFmtId="0" fontId="27" fillId="6" borderId="19" xfId="0" applyFont="1" applyFill="1" applyBorder="1"/>
    <xf numFmtId="0" fontId="27" fillId="6" borderId="20" xfId="0" applyFont="1" applyFill="1" applyBorder="1"/>
    <xf numFmtId="0" fontId="27" fillId="6" borderId="21" xfId="0" applyFont="1" applyFill="1" applyBorder="1"/>
    <xf numFmtId="0" fontId="1" fillId="0" borderId="0" xfId="0" applyFont="1" applyBorder="1" applyAlignment="1">
      <alignment horizontal="left"/>
    </xf>
    <xf numFmtId="0" fontId="1" fillId="0" borderId="0" xfId="0" applyFont="1" applyFill="1" applyBorder="1" applyAlignment="1">
      <alignment horizontal="left"/>
    </xf>
    <xf numFmtId="0" fontId="1" fillId="0" borderId="22" xfId="0" applyFont="1" applyBorder="1" applyAlignment="1">
      <alignment horizontal="left"/>
    </xf>
    <xf numFmtId="0" fontId="1" fillId="0" borderId="23" xfId="0" applyFont="1" applyFill="1" applyBorder="1" applyAlignment="1">
      <alignment horizontal="left"/>
    </xf>
    <xf numFmtId="0" fontId="0" fillId="0" borderId="0" xfId="0" applyAlignment="1">
      <alignment horizontal="center"/>
    </xf>
    <xf numFmtId="0" fontId="0" fillId="0" borderId="0" xfId="0" applyAlignment="1">
      <alignment horizontal="center"/>
    </xf>
    <xf numFmtId="0" fontId="108" fillId="0" borderId="0" xfId="72" applyFont="1" applyFill="1" applyBorder="1" applyAlignment="1">
      <alignment horizontal="left" vertical="top"/>
    </xf>
    <xf numFmtId="0" fontId="107" fillId="42" borderId="0" xfId="72" applyFont="1" applyFill="1" applyBorder="1" applyAlignment="1">
      <alignment horizontal="right" vertical="top"/>
    </xf>
    <xf numFmtId="0" fontId="107" fillId="42" borderId="0" xfId="72" applyFont="1" applyFill="1" applyBorder="1" applyAlignment="1">
      <alignment horizontal="left" vertical="top"/>
    </xf>
    <xf numFmtId="190" fontId="107" fillId="42" borderId="0" xfId="72" applyNumberFormat="1" applyFont="1" applyFill="1" applyBorder="1" applyAlignment="1">
      <alignment horizontal="left" vertical="top"/>
    </xf>
    <xf numFmtId="0" fontId="98" fillId="0" borderId="81" xfId="72" applyFont="1" applyFill="1" applyBorder="1" applyAlignment="1">
      <alignment horizontal="left" vertical="top"/>
    </xf>
    <xf numFmtId="2" fontId="63" fillId="0" borderId="82" xfId="72" applyNumberFormat="1" applyFill="1" applyBorder="1" applyAlignment="1">
      <alignment horizontal="left" vertical="top"/>
    </xf>
    <xf numFmtId="2" fontId="98" fillId="3" borderId="82" xfId="72" applyNumberFormat="1" applyFont="1" applyFill="1" applyBorder="1" applyAlignment="1">
      <alignment horizontal="left" vertical="top"/>
    </xf>
    <xf numFmtId="2" fontId="98" fillId="10" borderId="82" xfId="72" applyNumberFormat="1" applyFont="1" applyFill="1" applyBorder="1" applyAlignment="1">
      <alignment horizontal="left" vertical="top"/>
    </xf>
    <xf numFmtId="2" fontId="98" fillId="10" borderId="83" xfId="72" applyNumberFormat="1" applyFont="1" applyFill="1" applyBorder="1" applyAlignment="1">
      <alignment horizontal="left" vertical="top"/>
    </xf>
    <xf numFmtId="0" fontId="111" fillId="0" borderId="0" xfId="72" applyFont="1" applyFill="1" applyBorder="1" applyAlignment="1">
      <alignment vertical="top" wrapText="1"/>
    </xf>
    <xf numFmtId="0" fontId="63" fillId="27" borderId="0" xfId="72" applyFill="1" applyBorder="1" applyAlignment="1">
      <alignment horizontal="left" vertical="top"/>
    </xf>
    <xf numFmtId="0" fontId="112" fillId="27" borderId="0" xfId="72" applyFont="1" applyFill="1" applyBorder="1" applyAlignment="1">
      <alignment horizontal="left"/>
    </xf>
    <xf numFmtId="0" fontId="98" fillId="0" borderId="84" xfId="72" applyFont="1" applyFill="1" applyBorder="1" applyAlignment="1">
      <alignment horizontal="left" vertical="top"/>
    </xf>
    <xf numFmtId="0" fontId="98" fillId="0" borderId="85" xfId="72" applyFont="1" applyFill="1" applyBorder="1" applyAlignment="1">
      <alignment horizontal="left" vertical="top"/>
    </xf>
    <xf numFmtId="0" fontId="63" fillId="0" borderId="22" xfId="72" applyFill="1" applyBorder="1" applyAlignment="1">
      <alignment horizontal="left" vertical="top"/>
    </xf>
    <xf numFmtId="203" fontId="63" fillId="0" borderId="23" xfId="72" applyNumberFormat="1" applyFill="1" applyBorder="1" applyAlignment="1">
      <alignment horizontal="left" vertical="top"/>
    </xf>
    <xf numFmtId="0" fontId="98" fillId="3" borderId="22" xfId="72" applyFont="1" applyFill="1" applyBorder="1" applyAlignment="1">
      <alignment horizontal="left" vertical="top"/>
    </xf>
    <xf numFmtId="190" fontId="98" fillId="3" borderId="23" xfId="72" applyNumberFormat="1" applyFont="1" applyFill="1" applyBorder="1" applyAlignment="1">
      <alignment horizontal="left" vertical="top"/>
    </xf>
    <xf numFmtId="0" fontId="98" fillId="10" borderId="22" xfId="72" applyFont="1" applyFill="1" applyBorder="1" applyAlignment="1">
      <alignment horizontal="left" vertical="top"/>
    </xf>
    <xf numFmtId="0" fontId="98" fillId="10" borderId="24" xfId="72" applyFont="1" applyFill="1" applyBorder="1" applyAlignment="1">
      <alignment horizontal="left" vertical="top"/>
    </xf>
    <xf numFmtId="203" fontId="98" fillId="10" borderId="26" xfId="72" applyNumberFormat="1" applyFont="1" applyFill="1" applyBorder="1" applyAlignment="1">
      <alignment horizontal="left" vertical="top"/>
    </xf>
    <xf numFmtId="203" fontId="98" fillId="10" borderId="23" xfId="72" applyNumberFormat="1" applyFont="1" applyFill="1" applyBorder="1" applyAlignment="1">
      <alignment horizontal="left" vertical="top"/>
    </xf>
    <xf numFmtId="190" fontId="63" fillId="5" borderId="20" xfId="72" applyNumberFormat="1" applyFill="1" applyBorder="1" applyAlignment="1">
      <alignment horizontal="left" vertical="top"/>
    </xf>
    <xf numFmtId="0" fontId="63" fillId="5" borderId="21" xfId="72" applyFill="1" applyBorder="1" applyAlignment="1">
      <alignment horizontal="left" vertical="top"/>
    </xf>
    <xf numFmtId="0" fontId="113" fillId="5" borderId="19" xfId="72" applyFont="1" applyFill="1" applyBorder="1" applyAlignment="1">
      <alignment vertical="top" wrapText="1"/>
    </xf>
    <xf numFmtId="190" fontId="0" fillId="3" borderId="0" xfId="0" applyNumberFormat="1" applyFill="1" applyBorder="1" applyAlignment="1">
      <alignment horizontal="right"/>
    </xf>
    <xf numFmtId="0" fontId="0" fillId="7" borderId="0" xfId="0" applyFill="1" applyBorder="1" applyAlignment="1">
      <alignment horizontal="right"/>
    </xf>
    <xf numFmtId="3" fontId="0" fillId="3" borderId="0" xfId="0" applyNumberFormat="1" applyFill="1" applyBorder="1" applyAlignment="1">
      <alignment horizontal="right"/>
    </xf>
    <xf numFmtId="190" fontId="34" fillId="3" borderId="0" xfId="0" applyNumberFormat="1" applyFont="1" applyFill="1" applyBorder="1" applyAlignment="1">
      <alignment horizontal="right"/>
    </xf>
    <xf numFmtId="0" fontId="0" fillId="0" borderId="0" xfId="0" applyAlignment="1">
      <alignment horizontal="center"/>
    </xf>
    <xf numFmtId="0" fontId="16" fillId="3" borderId="22" xfId="0" applyFont="1" applyFill="1" applyBorder="1"/>
    <xf numFmtId="0" fontId="16" fillId="3" borderId="0" xfId="0" applyFont="1" applyFill="1" applyBorder="1"/>
    <xf numFmtId="0" fontId="16" fillId="3" borderId="0" xfId="0" applyFont="1" applyFill="1" applyBorder="1" applyAlignment="1">
      <alignment horizontal="right"/>
    </xf>
    <xf numFmtId="3" fontId="16" fillId="3" borderId="0" xfId="0" applyNumberFormat="1" applyFont="1" applyFill="1" applyBorder="1"/>
    <xf numFmtId="189" fontId="16" fillId="3" borderId="0" xfId="0" applyNumberFormat="1" applyFont="1" applyFill="1" applyBorder="1"/>
    <xf numFmtId="191" fontId="16" fillId="3" borderId="0" xfId="0" applyNumberFormat="1" applyFont="1" applyFill="1" applyBorder="1"/>
    <xf numFmtId="192" fontId="16" fillId="3" borderId="0" xfId="0" applyNumberFormat="1" applyFont="1" applyFill="1" applyBorder="1"/>
    <xf numFmtId="4" fontId="16" fillId="3" borderId="0" xfId="0" applyNumberFormat="1" applyFont="1" applyFill="1" applyBorder="1"/>
    <xf numFmtId="190" fontId="16" fillId="3" borderId="0" xfId="0" applyNumberFormat="1" applyFont="1" applyFill="1" applyBorder="1" applyAlignment="1">
      <alignment horizontal="right"/>
    </xf>
    <xf numFmtId="190" fontId="16" fillId="0" borderId="0" xfId="0" applyNumberFormat="1" applyFont="1"/>
    <xf numFmtId="0" fontId="0" fillId="0" borderId="0" xfId="0" applyAlignment="1">
      <alignment horizontal="center"/>
    </xf>
    <xf numFmtId="0" fontId="8" fillId="26" borderId="0" xfId="0" applyFont="1" applyFill="1" applyAlignment="1">
      <alignment horizontal="right"/>
    </xf>
    <xf numFmtId="0" fontId="8" fillId="26" borderId="0" xfId="0" applyFont="1" applyFill="1" applyAlignment="1">
      <alignment horizontal="center"/>
    </xf>
    <xf numFmtId="0" fontId="1" fillId="26" borderId="0" xfId="0" applyFont="1" applyFill="1" applyAlignment="1">
      <alignment horizontal="center"/>
    </xf>
    <xf numFmtId="190" fontId="114" fillId="3" borderId="0" xfId="0" applyNumberFormat="1" applyFont="1" applyFill="1" applyBorder="1" applyAlignment="1">
      <alignment horizontal="right"/>
    </xf>
    <xf numFmtId="190" fontId="0" fillId="3" borderId="23" xfId="0" applyNumberFormat="1" applyFill="1" applyBorder="1" applyAlignment="1">
      <alignment horizontal="right"/>
    </xf>
    <xf numFmtId="190" fontId="34" fillId="3" borderId="23" xfId="0" applyNumberFormat="1" applyFont="1" applyFill="1" applyBorder="1" applyAlignment="1">
      <alignment horizontal="right"/>
    </xf>
    <xf numFmtId="190" fontId="16" fillId="3" borderId="23" xfId="0" applyNumberFormat="1" applyFont="1" applyFill="1" applyBorder="1" applyAlignment="1">
      <alignment horizontal="right"/>
    </xf>
    <xf numFmtId="190" fontId="114" fillId="3" borderId="23" xfId="0" applyNumberFormat="1" applyFont="1" applyFill="1" applyBorder="1" applyAlignment="1">
      <alignment horizontal="right"/>
    </xf>
    <xf numFmtId="3" fontId="0" fillId="2" borderId="23" xfId="0" applyNumberFormat="1" applyFill="1" applyBorder="1"/>
    <xf numFmtId="0" fontId="0" fillId="7" borderId="26" xfId="0" applyFill="1" applyBorder="1" applyAlignment="1">
      <alignment horizontal="right"/>
    </xf>
    <xf numFmtId="0" fontId="1" fillId="0" borderId="22" xfId="0" applyFont="1" applyFill="1" applyBorder="1" applyAlignment="1">
      <alignment horizontal="left"/>
    </xf>
    <xf numFmtId="4" fontId="0" fillId="3" borderId="22" xfId="0" applyNumberFormat="1" applyFill="1" applyBorder="1"/>
    <xf numFmtId="4" fontId="16" fillId="3" borderId="22" xfId="0" applyNumberFormat="1" applyFont="1" applyFill="1" applyBorder="1"/>
    <xf numFmtId="3" fontId="0" fillId="2" borderId="22" xfId="0" applyNumberFormat="1" applyFill="1" applyBorder="1"/>
    <xf numFmtId="0" fontId="0" fillId="7" borderId="22" xfId="0" applyFill="1" applyBorder="1" applyAlignment="1">
      <alignment horizontal="right"/>
    </xf>
    <xf numFmtId="4" fontId="0" fillId="7" borderId="0" xfId="0" applyNumberFormat="1" applyFill="1" applyBorder="1" applyAlignment="1">
      <alignment horizontal="right"/>
    </xf>
    <xf numFmtId="0" fontId="63" fillId="0" borderId="19" xfId="72" applyFill="1" applyBorder="1" applyAlignment="1">
      <alignment horizontal="left" vertical="top"/>
    </xf>
    <xf numFmtId="0" fontId="63" fillId="0" borderId="21" xfId="72" applyFill="1" applyBorder="1" applyAlignment="1">
      <alignment horizontal="left" vertical="top"/>
    </xf>
    <xf numFmtId="0" fontId="63" fillId="0" borderId="24" xfId="72" applyFill="1" applyBorder="1" applyAlignment="1">
      <alignment horizontal="left" vertical="top"/>
    </xf>
    <xf numFmtId="190" fontId="63" fillId="0" borderId="26" xfId="72" applyNumberFormat="1" applyFill="1" applyBorder="1" applyAlignment="1">
      <alignment horizontal="left" vertical="top"/>
    </xf>
    <xf numFmtId="0" fontId="115" fillId="6" borderId="0" xfId="72" applyFont="1" applyFill="1" applyBorder="1" applyAlignment="1">
      <alignment horizontal="left" vertical="top"/>
    </xf>
    <xf numFmtId="0" fontId="0" fillId="0" borderId="5" xfId="0" applyFill="1" applyBorder="1" applyAlignment="1">
      <alignment horizontal="right"/>
    </xf>
    <xf numFmtId="0" fontId="63" fillId="0" borderId="54" xfId="72" applyFill="1" applyBorder="1" applyAlignment="1">
      <alignment horizontal="left" vertical="top"/>
    </xf>
    <xf numFmtId="0" fontId="63" fillId="0" borderId="77" xfId="72" applyFill="1" applyBorder="1" applyAlignment="1">
      <alignment horizontal="left" vertical="top"/>
    </xf>
    <xf numFmtId="3" fontId="63" fillId="0" borderId="5" xfId="72" applyNumberFormat="1" applyFill="1" applyBorder="1" applyAlignment="1">
      <alignment horizontal="left" vertical="top"/>
    </xf>
    <xf numFmtId="2" fontId="63" fillId="0" borderId="6" xfId="72" applyNumberFormat="1" applyFill="1" applyBorder="1" applyAlignment="1">
      <alignment horizontal="left" vertical="top"/>
    </xf>
    <xf numFmtId="3" fontId="63" fillId="0" borderId="7" xfId="72" applyNumberFormat="1" applyFill="1" applyBorder="1" applyAlignment="1">
      <alignment horizontal="left" vertical="top"/>
    </xf>
    <xf numFmtId="2" fontId="63" fillId="0" borderId="9" xfId="72" applyNumberFormat="1" applyFill="1" applyBorder="1" applyAlignment="1">
      <alignment horizontal="left" vertical="top"/>
    </xf>
    <xf numFmtId="4" fontId="0" fillId="10" borderId="23" xfId="0" applyNumberFormat="1" applyFill="1" applyBorder="1" applyAlignment="1">
      <alignment horizontal="right"/>
    </xf>
    <xf numFmtId="0" fontId="17" fillId="10" borderId="23" xfId="0" quotePrefix="1" applyFont="1" applyFill="1" applyBorder="1" applyAlignment="1">
      <alignment horizontal="right"/>
    </xf>
    <xf numFmtId="0" fontId="116" fillId="10" borderId="23" xfId="0" quotePrefix="1" applyFont="1" applyFill="1" applyBorder="1"/>
    <xf numFmtId="2" fontId="117" fillId="0" borderId="0" xfId="0" applyNumberFormat="1" applyFont="1"/>
    <xf numFmtId="0" fontId="1" fillId="0" borderId="54" xfId="0" applyFont="1" applyBorder="1"/>
    <xf numFmtId="0" fontId="0" fillId="0" borderId="3" xfId="0" applyBorder="1" applyAlignment="1">
      <alignment horizontal="right"/>
    </xf>
    <xf numFmtId="211" fontId="0" fillId="0" borderId="3" xfId="0" applyNumberFormat="1" applyBorder="1" applyAlignment="1">
      <alignment horizontal="right"/>
    </xf>
    <xf numFmtId="2" fontId="0" fillId="3" borderId="86" xfId="0" applyNumberFormat="1" applyFill="1" applyBorder="1"/>
    <xf numFmtId="9" fontId="0" fillId="3" borderId="86" xfId="1" applyFont="1" applyFill="1" applyBorder="1"/>
    <xf numFmtId="2" fontId="0" fillId="30" borderId="86" xfId="0" applyNumberFormat="1" applyFill="1" applyBorder="1"/>
    <xf numFmtId="0" fontId="0" fillId="27" borderId="54" xfId="0" applyFill="1" applyBorder="1" applyAlignment="1">
      <alignment horizontal="right"/>
    </xf>
    <xf numFmtId="2" fontId="0" fillId="26" borderId="0" xfId="0" applyNumberFormat="1" applyFill="1"/>
    <xf numFmtId="9" fontId="0" fillId="26" borderId="0" xfId="1" applyFont="1" applyFill="1"/>
    <xf numFmtId="9" fontId="0" fillId="26" borderId="8" xfId="1" applyFont="1" applyFill="1" applyBorder="1"/>
    <xf numFmtId="2" fontId="0" fillId="0" borderId="3" xfId="0" applyNumberFormat="1" applyBorder="1"/>
    <xf numFmtId="0" fontId="1" fillId="0" borderId="87" xfId="0" applyFont="1" applyFill="1" applyBorder="1"/>
    <xf numFmtId="191" fontId="1" fillId="27" borderId="88" xfId="0" applyNumberFormat="1" applyFont="1" applyFill="1" applyBorder="1"/>
    <xf numFmtId="2" fontId="1" fillId="0" borderId="86" xfId="0" applyNumberFormat="1" applyFont="1" applyBorder="1"/>
    <xf numFmtId="9" fontId="1" fillId="0" borderId="86" xfId="1" applyFont="1" applyBorder="1"/>
    <xf numFmtId="2" fontId="1" fillId="26" borderId="86" xfId="0" applyNumberFormat="1" applyFont="1" applyFill="1" applyBorder="1"/>
    <xf numFmtId="9" fontId="1" fillId="26" borderId="86" xfId="1" applyFont="1" applyFill="1" applyBorder="1"/>
    <xf numFmtId="2" fontId="1" fillId="0" borderId="86" xfId="1" applyNumberFormat="1" applyFont="1" applyBorder="1"/>
    <xf numFmtId="0" fontId="1" fillId="27" borderId="0" xfId="0" applyFont="1" applyFill="1" applyAlignment="1">
      <alignment horizontal="right"/>
    </xf>
    <xf numFmtId="0" fontId="1" fillId="26" borderId="0" xfId="0" applyFont="1" applyFill="1" applyAlignment="1">
      <alignment horizontal="right"/>
    </xf>
    <xf numFmtId="0" fontId="1" fillId="27" borderId="8" xfId="0" applyFont="1" applyFill="1" applyBorder="1" applyAlignment="1">
      <alignment horizontal="right"/>
    </xf>
    <xf numFmtId="0" fontId="1" fillId="26" borderId="8" xfId="0" applyFont="1" applyFill="1" applyBorder="1" applyAlignment="1">
      <alignment horizontal="right"/>
    </xf>
    <xf numFmtId="0" fontId="1" fillId="26" borderId="8" xfId="0" applyFont="1" applyFill="1" applyBorder="1" applyAlignment="1">
      <alignment horizontal="left"/>
    </xf>
    <xf numFmtId="0" fontId="1" fillId="0" borderId="87" xfId="0" applyFont="1" applyBorder="1"/>
    <xf numFmtId="0" fontId="118" fillId="3" borderId="0" xfId="0" applyFont="1" applyFill="1" applyBorder="1" applyAlignment="1">
      <alignment horizontal="right"/>
    </xf>
    <xf numFmtId="191" fontId="118" fillId="3" borderId="0" xfId="0" applyNumberFormat="1" applyFont="1" applyFill="1" applyBorder="1"/>
    <xf numFmtId="3" fontId="118" fillId="3" borderId="0" xfId="0" applyNumberFormat="1" applyFont="1" applyFill="1" applyBorder="1" applyAlignment="1">
      <alignment horizontal="right"/>
    </xf>
    <xf numFmtId="0" fontId="118" fillId="3" borderId="0" xfId="0" applyFont="1" applyFill="1" applyAlignment="1">
      <alignment horizontal="center"/>
    </xf>
    <xf numFmtId="0" fontId="0" fillId="0" borderId="0" xfId="0" applyAlignment="1">
      <alignment horizontal="center"/>
    </xf>
    <xf numFmtId="0" fontId="0" fillId="0" borderId="21" xfId="0" applyBorder="1" applyAlignment="1">
      <alignment wrapText="1"/>
    </xf>
    <xf numFmtId="0" fontId="1" fillId="3" borderId="23" xfId="0" applyFont="1" applyFill="1" applyBorder="1" applyAlignment="1">
      <alignment horizontal="right" wrapText="1"/>
    </xf>
    <xf numFmtId="4" fontId="0" fillId="0" borderId="0" xfId="0" applyNumberFormat="1" applyBorder="1" applyAlignment="1">
      <alignment horizontal="right"/>
    </xf>
    <xf numFmtId="190" fontId="0" fillId="0" borderId="23" xfId="0" applyNumberFormat="1" applyBorder="1"/>
    <xf numFmtId="2" fontId="0" fillId="0" borderId="89" xfId="0" applyNumberFormat="1" applyBorder="1"/>
    <xf numFmtId="1" fontId="0" fillId="0" borderId="23" xfId="0" applyNumberFormat="1" applyBorder="1"/>
    <xf numFmtId="190" fontId="0" fillId="0" borderId="0" xfId="0" applyNumberFormat="1" applyBorder="1" applyAlignment="1">
      <alignment horizontal="right"/>
    </xf>
    <xf numFmtId="190" fontId="0" fillId="0" borderId="8" xfId="0" applyNumberFormat="1" applyBorder="1" applyAlignment="1">
      <alignment horizontal="right"/>
    </xf>
    <xf numFmtId="1" fontId="0" fillId="0" borderId="0" xfId="0" applyNumberFormat="1" applyBorder="1" applyAlignment="1">
      <alignment horizontal="right"/>
    </xf>
    <xf numFmtId="0" fontId="0" fillId="41" borderId="0" xfId="0" applyFill="1"/>
    <xf numFmtId="190" fontId="0" fillId="41" borderId="0" xfId="0" applyNumberFormat="1" applyFill="1" applyBorder="1" applyAlignment="1">
      <alignment horizontal="right"/>
    </xf>
    <xf numFmtId="189" fontId="0" fillId="41" borderId="23" xfId="0" applyNumberFormat="1" applyFill="1" applyBorder="1" applyAlignment="1">
      <alignment horizontal="right"/>
    </xf>
    <xf numFmtId="9" fontId="0" fillId="0" borderId="8" xfId="1" applyFont="1" applyBorder="1" applyAlignment="1">
      <alignment horizontal="right"/>
    </xf>
    <xf numFmtId="164" fontId="0" fillId="0" borderId="6" xfId="1" applyNumberFormat="1" applyFont="1" applyBorder="1" applyAlignment="1">
      <alignment horizontal="right"/>
    </xf>
    <xf numFmtId="164" fontId="34" fillId="0" borderId="6" xfId="1" applyNumberFormat="1" applyFont="1" applyBorder="1" applyAlignment="1">
      <alignment horizontal="right"/>
    </xf>
    <xf numFmtId="0" fontId="0" fillId="0" borderId="88" xfId="0" applyBorder="1"/>
    <xf numFmtId="0" fontId="0" fillId="0" borderId="87" xfId="0" applyBorder="1" applyAlignment="1">
      <alignment horizontal="right"/>
    </xf>
    <xf numFmtId="9" fontId="0" fillId="40" borderId="9" xfId="1" applyFont="1" applyFill="1" applyBorder="1" applyAlignment="1">
      <alignment horizontal="right"/>
    </xf>
    <xf numFmtId="9" fontId="0" fillId="0" borderId="0" xfId="1" applyFont="1" applyAlignment="1">
      <alignment horizontal="left"/>
    </xf>
    <xf numFmtId="0" fontId="0" fillId="0" borderId="54" xfId="0" applyBorder="1" applyAlignment="1">
      <alignment horizontal="right"/>
    </xf>
    <xf numFmtId="9" fontId="0" fillId="0" borderId="77" xfId="1" applyFont="1" applyBorder="1" applyAlignment="1">
      <alignment horizontal="left"/>
    </xf>
    <xf numFmtId="9" fontId="0" fillId="0" borderId="9" xfId="1" applyFont="1" applyBorder="1" applyAlignment="1">
      <alignment horizontal="left"/>
    </xf>
    <xf numFmtId="0" fontId="0" fillId="0" borderId="88" xfId="0" applyBorder="1" applyAlignment="1"/>
    <xf numFmtId="0" fontId="0" fillId="0" borderId="87" xfId="0" applyBorder="1" applyAlignment="1"/>
    <xf numFmtId="0" fontId="0" fillId="0" borderId="21" xfId="0" applyBorder="1"/>
    <xf numFmtId="3" fontId="0" fillId="0" borderId="25" xfId="0" applyNumberFormat="1" applyBorder="1" applyAlignment="1">
      <alignment horizontal="right"/>
    </xf>
    <xf numFmtId="3" fontId="50" fillId="26" borderId="0" xfId="0" applyNumberFormat="1" applyFont="1" applyFill="1" applyBorder="1" applyAlignment="1">
      <alignment horizontal="right"/>
    </xf>
    <xf numFmtId="3" fontId="6" fillId="26" borderId="0" xfId="0" applyNumberFormat="1" applyFont="1" applyFill="1" applyBorder="1" applyAlignment="1">
      <alignment horizontal="right"/>
    </xf>
    <xf numFmtId="190" fontId="0" fillId="0" borderId="27" xfId="0" applyNumberFormat="1" applyBorder="1" applyAlignment="1">
      <alignment horizontal="right"/>
    </xf>
    <xf numFmtId="0" fontId="1" fillId="3" borderId="8" xfId="0" applyFont="1" applyFill="1" applyBorder="1"/>
    <xf numFmtId="0" fontId="6" fillId="26" borderId="8" xfId="0" applyFont="1" applyFill="1" applyBorder="1"/>
    <xf numFmtId="0" fontId="17" fillId="10" borderId="90" xfId="0" quotePrefix="1" applyFont="1" applyFill="1" applyBorder="1"/>
    <xf numFmtId="0" fontId="1" fillId="0" borderId="27" xfId="0" applyFont="1" applyBorder="1" applyAlignment="1">
      <alignment horizontal="right"/>
    </xf>
    <xf numFmtId="3" fontId="50" fillId="26" borderId="8" xfId="0" applyNumberFormat="1" applyFont="1" applyFill="1" applyBorder="1" applyAlignment="1">
      <alignment horizontal="right"/>
    </xf>
    <xf numFmtId="189" fontId="0" fillId="0" borderId="90" xfId="0" applyNumberFormat="1" applyBorder="1" applyAlignment="1">
      <alignment horizontal="right"/>
    </xf>
    <xf numFmtId="192" fontId="0" fillId="0" borderId="8" xfId="0" applyNumberFormat="1" applyBorder="1"/>
    <xf numFmtId="1" fontId="0" fillId="0" borderId="8" xfId="0" applyNumberFormat="1" applyBorder="1" applyAlignment="1">
      <alignment horizontal="right"/>
    </xf>
    <xf numFmtId="192" fontId="0" fillId="0" borderId="0" xfId="0" applyNumberFormat="1" applyAlignment="1">
      <alignment horizontal="center"/>
    </xf>
    <xf numFmtId="192" fontId="1" fillId="0" borderId="86" xfId="0" applyNumberFormat="1" applyFont="1" applyBorder="1"/>
    <xf numFmtId="192" fontId="0" fillId="26" borderId="0" xfId="0" applyNumberFormat="1" applyFill="1"/>
    <xf numFmtId="192" fontId="1" fillId="26" borderId="86" xfId="0" applyNumberFormat="1" applyFont="1" applyFill="1" applyBorder="1"/>
    <xf numFmtId="0" fontId="0" fillId="0" borderId="0" xfId="0" applyAlignment="1">
      <alignment horizontal="center"/>
    </xf>
    <xf numFmtId="49" fontId="40" fillId="32" borderId="37" xfId="0" applyNumberFormat="1" applyFont="1" applyFill="1" applyBorder="1" applyAlignment="1">
      <alignment horizontal="center" vertical="center" wrapText="1"/>
    </xf>
    <xf numFmtId="49" fontId="40" fillId="32" borderId="38" xfId="0" applyNumberFormat="1" applyFont="1" applyFill="1" applyBorder="1" applyAlignment="1">
      <alignment horizontal="center" vertical="center" wrapText="1"/>
    </xf>
    <xf numFmtId="49" fontId="40" fillId="32" borderId="41" xfId="0" applyNumberFormat="1" applyFont="1" applyFill="1" applyBorder="1" applyAlignment="1">
      <alignment horizontal="center" vertical="center" wrapText="1"/>
    </xf>
    <xf numFmtId="49" fontId="40" fillId="32" borderId="30" xfId="0" applyNumberFormat="1" applyFont="1" applyFill="1" applyBorder="1" applyAlignment="1">
      <alignment horizontal="center" vertical="center" wrapText="1"/>
    </xf>
    <xf numFmtId="0" fontId="43" fillId="29" borderId="1" xfId="0" applyFont="1" applyFill="1" applyBorder="1" applyAlignment="1">
      <alignment horizontal="center" vertical="center" wrapText="1"/>
    </xf>
    <xf numFmtId="0" fontId="13" fillId="29" borderId="2" xfId="0" applyFont="1" applyFill="1" applyBorder="1" applyAlignment="1">
      <alignment horizontal="center" vertical="center" wrapText="1"/>
    </xf>
    <xf numFmtId="0" fontId="13" fillId="29" borderId="5" xfId="0" applyFont="1" applyFill="1" applyBorder="1" applyAlignment="1">
      <alignment horizontal="center" vertical="center" wrapText="1"/>
    </xf>
    <xf numFmtId="49" fontId="40" fillId="32" borderId="43" xfId="0" applyNumberFormat="1" applyFont="1" applyFill="1" applyBorder="1" applyAlignment="1">
      <alignment horizontal="center" vertical="center" wrapText="1"/>
    </xf>
    <xf numFmtId="49" fontId="40" fillId="32" borderId="33" xfId="0" applyNumberFormat="1" applyFont="1" applyFill="1" applyBorder="1" applyAlignment="1">
      <alignment horizontal="center" vertical="center" wrapText="1"/>
    </xf>
    <xf numFmtId="0" fontId="1" fillId="31" borderId="0" xfId="0" applyFont="1" applyFill="1" applyBorder="1" applyAlignment="1">
      <alignment horizontal="left"/>
    </xf>
    <xf numFmtId="193" fontId="107" fillId="34" borderId="34" xfId="0" applyNumberFormat="1" applyFont="1" applyFill="1" applyBorder="1" applyAlignment="1">
      <alignment horizontal="right" vertical="center" wrapText="1"/>
    </xf>
    <xf numFmtId="196" fontId="108" fillId="34" borderId="8" xfId="0" applyNumberFormat="1" applyFont="1" applyFill="1" applyBorder="1" applyAlignment="1">
      <alignment horizontal="right" vertical="center" wrapText="1"/>
    </xf>
    <xf numFmtId="193" fontId="107" fillId="32" borderId="7" xfId="0" applyNumberFormat="1" applyFont="1" applyFill="1" applyBorder="1" applyAlignment="1">
      <alignment horizontal="right" vertical="center" wrapText="1"/>
    </xf>
    <xf numFmtId="193" fontId="107" fillId="32" borderId="8" xfId="0" applyNumberFormat="1" applyFont="1" applyFill="1" applyBorder="1" applyAlignment="1">
      <alignment horizontal="right" vertical="center" wrapText="1"/>
    </xf>
    <xf numFmtId="193" fontId="107" fillId="27" borderId="8" xfId="0" applyNumberFormat="1" applyFont="1" applyFill="1" applyBorder="1" applyAlignment="1">
      <alignment horizontal="right" vertical="center" wrapText="1"/>
    </xf>
    <xf numFmtId="193" fontId="107" fillId="27" borderId="9" xfId="0" applyNumberFormat="1" applyFont="1" applyFill="1" applyBorder="1" applyAlignment="1">
      <alignment horizontal="right" vertical="center" wrapText="1"/>
    </xf>
    <xf numFmtId="0" fontId="43" fillId="4" borderId="0" xfId="0" applyFont="1" applyFill="1" applyBorder="1"/>
    <xf numFmtId="0" fontId="34" fillId="7" borderId="0" xfId="0" applyFont="1" applyFill="1"/>
    <xf numFmtId="164" fontId="34" fillId="7" borderId="0" xfId="1" applyNumberFormat="1" applyFont="1" applyFill="1"/>
    <xf numFmtId="200" fontId="13" fillId="29" borderId="54" xfId="71" applyNumberFormat="1" applyFont="1" applyFill="1" applyBorder="1" applyAlignment="1">
      <alignment horizontal="left"/>
    </xf>
    <xf numFmtId="201" fontId="13" fillId="29" borderId="77" xfId="71" applyNumberFormat="1" applyFont="1" applyFill="1" applyBorder="1" applyAlignment="1">
      <alignment horizontal="right"/>
    </xf>
    <xf numFmtId="0" fontId="13" fillId="29" borderId="7" xfId="0" applyFont="1" applyFill="1" applyBorder="1" applyAlignment="1">
      <alignment horizontal="center"/>
    </xf>
    <xf numFmtId="202" fontId="48" fillId="29" borderId="8" xfId="71" applyNumberFormat="1" applyFont="1" applyFill="1" applyBorder="1" applyAlignment="1">
      <alignment horizontal="right"/>
    </xf>
    <xf numFmtId="202" fontId="13" fillId="29" borderId="8" xfId="71" applyNumberFormat="1" applyFont="1" applyFill="1" applyBorder="1" applyAlignment="1">
      <alignment horizontal="right"/>
    </xf>
    <xf numFmtId="202" fontId="13" fillId="29" borderId="9" xfId="71" applyNumberFormat="1" applyFont="1" applyFill="1" applyBorder="1" applyAlignment="1">
      <alignment horizontal="right"/>
    </xf>
    <xf numFmtId="189" fontId="34" fillId="2" borderId="0" xfId="0" applyNumberFormat="1" applyFont="1" applyFill="1" applyBorder="1"/>
    <xf numFmtId="3" fontId="34" fillId="3" borderId="0" xfId="0" applyNumberFormat="1" applyFont="1" applyFill="1" applyBorder="1"/>
    <xf numFmtId="189" fontId="34" fillId="3" borderId="0" xfId="0" applyNumberFormat="1" applyFont="1" applyFill="1" applyBorder="1"/>
    <xf numFmtId="191" fontId="34" fillId="3" borderId="0" xfId="0" applyNumberFormat="1" applyFont="1" applyFill="1" applyBorder="1"/>
    <xf numFmtId="1" fontId="34" fillId="2" borderId="0" xfId="0" applyNumberFormat="1" applyFont="1" applyFill="1" applyBorder="1"/>
    <xf numFmtId="9" fontId="0" fillId="0" borderId="0" xfId="1" applyFont="1" applyFill="1"/>
    <xf numFmtId="9" fontId="0" fillId="0" borderId="0" xfId="1" applyFont="1" applyFill="1" applyBorder="1"/>
    <xf numFmtId="192" fontId="1" fillId="3" borderId="0" xfId="0" applyNumberFormat="1" applyFont="1" applyFill="1" applyBorder="1"/>
    <xf numFmtId="192" fontId="17" fillId="3" borderId="0" xfId="0" applyNumberFormat="1" applyFont="1" applyFill="1" applyBorder="1"/>
    <xf numFmtId="2" fontId="1" fillId="2" borderId="0" xfId="0" applyNumberFormat="1" applyFont="1" applyFill="1" applyBorder="1"/>
    <xf numFmtId="211" fontId="1" fillId="2" borderId="0" xfId="0" applyNumberFormat="1" applyFont="1" applyFill="1" applyBorder="1"/>
    <xf numFmtId="192" fontId="1" fillId="2" borderId="0" xfId="0" applyNumberFormat="1" applyFont="1" applyFill="1" applyBorder="1"/>
    <xf numFmtId="190" fontId="6" fillId="7" borderId="25" xfId="0" applyNumberFormat="1" applyFont="1" applyFill="1" applyBorder="1"/>
    <xf numFmtId="190" fontId="6" fillId="7" borderId="25" xfId="0" applyNumberFormat="1" applyFont="1" applyFill="1" applyBorder="1" applyAlignment="1">
      <alignment horizontal="right"/>
    </xf>
    <xf numFmtId="10" fontId="0" fillId="0" borderId="0" xfId="0" applyNumberFormat="1"/>
    <xf numFmtId="0" fontId="101" fillId="5" borderId="0" xfId="0" applyFont="1" applyFill="1" applyAlignment="1">
      <alignment horizontal="center" wrapText="1"/>
    </xf>
    <xf numFmtId="0" fontId="0" fillId="7" borderId="0" xfId="0" applyFill="1" applyAlignment="1">
      <alignment horizontal="left" vertical="top" wrapText="1"/>
    </xf>
    <xf numFmtId="0" fontId="0" fillId="0" borderId="0" xfId="0"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15" xfId="0" applyBorder="1" applyAlignment="1">
      <alignment horizontal="left" vertical="top" wrapText="1"/>
    </xf>
    <xf numFmtId="0" fontId="0" fillId="0" borderId="14" xfId="0" applyBorder="1" applyAlignment="1">
      <alignment horizontal="left" vertical="top" wrapText="1"/>
    </xf>
    <xf numFmtId="3" fontId="1" fillId="0" borderId="5" xfId="0" applyNumberFormat="1" applyFont="1" applyBorder="1" applyAlignment="1">
      <alignment horizontal="center"/>
    </xf>
    <xf numFmtId="3" fontId="1" fillId="0" borderId="0" xfId="0" applyNumberFormat="1" applyFont="1" applyBorder="1" applyAlignment="1">
      <alignment horizontal="center"/>
    </xf>
    <xf numFmtId="3" fontId="1" fillId="0" borderId="6" xfId="0" applyNumberFormat="1" applyFont="1" applyBorder="1" applyAlignment="1">
      <alignment horizontal="center"/>
    </xf>
    <xf numFmtId="9" fontId="1" fillId="0" borderId="7" xfId="1" applyFont="1" applyBorder="1" applyAlignment="1">
      <alignment horizontal="center"/>
    </xf>
    <xf numFmtId="9" fontId="1" fillId="0" borderId="8" xfId="1" applyFont="1" applyBorder="1" applyAlignment="1">
      <alignment horizontal="center"/>
    </xf>
    <xf numFmtId="9" fontId="1" fillId="0" borderId="9" xfId="1"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1" fillId="0" borderId="15" xfId="0" applyFont="1" applyBorder="1" applyAlignment="1">
      <alignment horizontal="center"/>
    </xf>
    <xf numFmtId="0" fontId="1" fillId="0" borderId="14" xfId="0" applyFont="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0" fillId="0" borderId="12" xfId="0" applyFont="1" applyFill="1" applyBorder="1" applyAlignment="1">
      <alignment horizontal="center" vertical="center" wrapText="1"/>
    </xf>
    <xf numFmtId="0" fontId="10" fillId="0" borderId="1" xfId="3" applyFont="1" applyFill="1" applyBorder="1" applyAlignment="1">
      <alignment horizontal="center" vertical="center" wrapText="1"/>
    </xf>
    <xf numFmtId="0" fontId="10" fillId="0" borderId="4" xfId="3" applyFont="1" applyFill="1" applyBorder="1" applyAlignment="1">
      <alignment horizontal="center" vertical="center" wrapText="1"/>
    </xf>
    <xf numFmtId="0" fontId="10" fillId="0" borderId="9" xfId="3" applyFont="1" applyFill="1" applyBorder="1" applyAlignment="1">
      <alignment horizontal="center" vertical="center" wrapText="1"/>
    </xf>
    <xf numFmtId="0" fontId="14" fillId="9" borderId="15" xfId="0" applyFont="1" applyFill="1" applyBorder="1" applyAlignment="1">
      <alignment horizontal="center" vertical="center"/>
    </xf>
    <xf numFmtId="0" fontId="14" fillId="9" borderId="14" xfId="0" applyFont="1" applyFill="1" applyBorder="1" applyAlignment="1">
      <alignment horizontal="center" vertical="center"/>
    </xf>
    <xf numFmtId="0" fontId="10" fillId="4" borderId="15"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10" fillId="8" borderId="15" xfId="0" applyFont="1" applyFill="1" applyBorder="1" applyAlignment="1">
      <alignment horizontal="center" vertical="center" wrapText="1"/>
    </xf>
    <xf numFmtId="0" fontId="13" fillId="8" borderId="14"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2"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4" xfId="0" applyFont="1" applyFill="1" applyBorder="1" applyAlignment="1">
      <alignment horizontal="center" vertical="center"/>
    </xf>
    <xf numFmtId="0" fontId="10" fillId="7" borderId="10" xfId="0" applyFont="1" applyFill="1" applyBorder="1" applyAlignment="1">
      <alignment horizontal="center" vertical="center"/>
    </xf>
    <xf numFmtId="0" fontId="10" fillId="7" borderId="11" xfId="0" applyFont="1" applyFill="1" applyBorder="1" applyAlignment="1">
      <alignment horizontal="center" vertical="center"/>
    </xf>
    <xf numFmtId="0" fontId="10" fillId="7" borderId="12" xfId="0" applyFont="1" applyFill="1" applyBorder="1" applyAlignment="1">
      <alignment horizontal="center" vertical="center"/>
    </xf>
    <xf numFmtId="0" fontId="10" fillId="8" borderId="14" xfId="0" applyFont="1" applyFill="1" applyBorder="1" applyAlignment="1">
      <alignment horizontal="center" vertical="center" wrapText="1"/>
    </xf>
    <xf numFmtId="0" fontId="0" fillId="0" borderId="5" xfId="0" applyBorder="1" applyAlignment="1">
      <alignment horizontal="right" vertical="center"/>
    </xf>
    <xf numFmtId="0" fontId="0" fillId="0" borderId="7" xfId="0" applyBorder="1" applyAlignment="1">
      <alignment horizontal="right" vertical="center"/>
    </xf>
    <xf numFmtId="164" fontId="0" fillId="40" borderId="6" xfId="1" applyNumberFormat="1" applyFont="1" applyFill="1" applyBorder="1" applyAlignment="1">
      <alignment horizontal="center" vertical="center"/>
    </xf>
    <xf numFmtId="164" fontId="0" fillId="40" borderId="9" xfId="1" applyNumberFormat="1" applyFont="1" applyFill="1" applyBorder="1" applyAlignment="1">
      <alignment horizontal="center" vertical="center"/>
    </xf>
    <xf numFmtId="0" fontId="25" fillId="0" borderId="3" xfId="0" applyFont="1" applyBorder="1" applyAlignment="1">
      <alignment horizontal="center" vertical="center" wrapText="1"/>
    </xf>
    <xf numFmtId="0" fontId="25" fillId="0" borderId="0" xfId="0" applyFont="1" applyBorder="1" applyAlignment="1">
      <alignment horizontal="center" vertical="center" wrapText="1"/>
    </xf>
    <xf numFmtId="0" fontId="25" fillId="0" borderId="8" xfId="0" applyFont="1" applyBorder="1" applyAlignment="1">
      <alignment horizontal="center" vertical="center" wrapText="1"/>
    </xf>
    <xf numFmtId="0" fontId="25" fillId="0" borderId="4" xfId="0" applyFont="1" applyBorder="1" applyAlignment="1">
      <alignment horizontal="center" vertical="center" wrapText="1"/>
    </xf>
    <xf numFmtId="0" fontId="25" fillId="0" borderId="6" xfId="0" applyFont="1" applyBorder="1" applyAlignment="1">
      <alignment horizontal="center" vertical="center" wrapText="1"/>
    </xf>
    <xf numFmtId="0" fontId="25" fillId="0" borderId="9" xfId="0" applyFont="1" applyBorder="1" applyAlignment="1">
      <alignment horizontal="center" vertical="center" wrapText="1"/>
    </xf>
    <xf numFmtId="0" fontId="0" fillId="29" borderId="15" xfId="0" applyFill="1" applyBorder="1" applyAlignment="1">
      <alignment horizontal="center" vertical="center"/>
    </xf>
    <xf numFmtId="0" fontId="0" fillId="29" borderId="13" xfId="0" applyFill="1" applyBorder="1" applyAlignment="1">
      <alignment horizontal="center" vertical="center"/>
    </xf>
    <xf numFmtId="0" fontId="0" fillId="29" borderId="14" xfId="0" applyFill="1" applyBorder="1" applyAlignment="1">
      <alignment horizontal="center" vertical="center"/>
    </xf>
    <xf numFmtId="0" fontId="25" fillId="0" borderId="0" xfId="0" applyFont="1" applyAlignment="1">
      <alignment horizontal="center" vertical="center" wrapText="1"/>
    </xf>
    <xf numFmtId="0" fontId="15" fillId="0" borderId="2" xfId="5" applyBorder="1" applyAlignment="1">
      <alignment horizontal="center" vertical="center" wrapText="1"/>
    </xf>
    <xf numFmtId="0" fontId="15" fillId="0" borderId="5" xfId="5" applyBorder="1" applyAlignment="1">
      <alignment horizontal="center" vertical="center" wrapText="1"/>
    </xf>
    <xf numFmtId="0" fontId="28" fillId="0" borderId="15" xfId="0" applyFont="1" applyBorder="1" applyAlignment="1">
      <alignment horizontal="center" vertical="center" wrapText="1"/>
    </xf>
    <xf numFmtId="0" fontId="28" fillId="0" borderId="13" xfId="0" applyFont="1" applyBorder="1" applyAlignment="1">
      <alignment horizontal="center" vertical="center" wrapText="1"/>
    </xf>
    <xf numFmtId="0" fontId="28" fillId="0" borderId="14" xfId="0" applyFont="1" applyBorder="1" applyAlignment="1">
      <alignment horizontal="center" vertical="center" wrapText="1"/>
    </xf>
    <xf numFmtId="0" fontId="29" fillId="0" borderId="3" xfId="0" applyFont="1" applyBorder="1" applyAlignment="1">
      <alignment horizontal="center" vertical="top" wrapText="1"/>
    </xf>
    <xf numFmtId="0" fontId="29" fillId="0" borderId="0" xfId="0" applyFont="1" applyBorder="1" applyAlignment="1">
      <alignment horizontal="center" vertical="top" wrapText="1"/>
    </xf>
    <xf numFmtId="0" fontId="29" fillId="0" borderId="8" xfId="0" applyFont="1" applyBorder="1" applyAlignment="1">
      <alignment horizontal="center" vertical="top" wrapText="1"/>
    </xf>
    <xf numFmtId="0" fontId="29" fillId="0" borderId="3" xfId="0" applyFont="1" applyBorder="1" applyAlignment="1">
      <alignment horizontal="center" vertical="center" wrapText="1"/>
    </xf>
    <xf numFmtId="0" fontId="29" fillId="0" borderId="0"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9" xfId="0" applyFont="1" applyBorder="1" applyAlignment="1">
      <alignment horizontal="center" vertical="center" wrapText="1"/>
    </xf>
    <xf numFmtId="0" fontId="25" fillId="0" borderId="2" xfId="0" applyFont="1" applyBorder="1" applyAlignment="1">
      <alignment horizontal="center" vertical="top" wrapText="1"/>
    </xf>
    <xf numFmtId="0" fontId="25" fillId="0" borderId="5" xfId="0" applyFont="1" applyBorder="1" applyAlignment="1">
      <alignment horizontal="center" vertical="top" wrapText="1"/>
    </xf>
    <xf numFmtId="0" fontId="25" fillId="0" borderId="7" xfId="0" applyFont="1" applyBorder="1" applyAlignment="1">
      <alignment horizontal="center" vertical="top" wrapText="1"/>
    </xf>
    <xf numFmtId="0" fontId="1" fillId="0" borderId="0" xfId="0" applyFont="1" applyBorder="1" applyAlignment="1">
      <alignment horizontal="center" vertical="center"/>
    </xf>
    <xf numFmtId="0" fontId="1" fillId="0" borderId="8" xfId="0" applyFont="1" applyBorder="1" applyAlignment="1">
      <alignment horizontal="center" vertical="center"/>
    </xf>
    <xf numFmtId="189" fontId="0" fillId="0" borderId="5" xfId="0" applyNumberFormat="1" applyFont="1" applyBorder="1" applyAlignment="1">
      <alignment horizontal="center"/>
    </xf>
    <xf numFmtId="189" fontId="0" fillId="0" borderId="0" xfId="0" applyNumberFormat="1" applyFont="1" applyBorder="1" applyAlignment="1">
      <alignment horizontal="center"/>
    </xf>
    <xf numFmtId="189" fontId="0" fillId="0" borderId="6" xfId="0" applyNumberFormat="1"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6" xfId="0" applyFont="1" applyBorder="1" applyAlignment="1">
      <alignment horizontal="center"/>
    </xf>
    <xf numFmtId="0" fontId="1" fillId="0" borderId="3" xfId="0" applyFont="1" applyBorder="1" applyAlignment="1">
      <alignment horizontal="center" vertical="center"/>
    </xf>
    <xf numFmtId="49" fontId="40" fillId="32" borderId="5" xfId="0" applyNumberFormat="1" applyFont="1" applyFill="1" applyBorder="1" applyAlignment="1">
      <alignment horizontal="center" vertical="center" wrapText="1"/>
    </xf>
    <xf numFmtId="49" fontId="40" fillId="32" borderId="0" xfId="0" applyNumberFormat="1" applyFont="1" applyFill="1" applyBorder="1" applyAlignment="1">
      <alignment horizontal="center" vertical="center" wrapText="1"/>
    </xf>
    <xf numFmtId="49" fontId="40" fillId="32" borderId="6" xfId="0" applyNumberFormat="1" applyFont="1" applyFill="1" applyBorder="1" applyAlignment="1">
      <alignment horizontal="center" vertical="center" wrapText="1"/>
    </xf>
    <xf numFmtId="0" fontId="13" fillId="29" borderId="2" xfId="0" applyFont="1" applyFill="1" applyBorder="1" applyAlignment="1">
      <alignment horizontal="center" vertical="center" wrapText="1"/>
    </xf>
    <xf numFmtId="0" fontId="13" fillId="29" borderId="5" xfId="0" applyFont="1" applyFill="1" applyBorder="1" applyAlignment="1">
      <alignment horizontal="center" vertical="center" wrapText="1"/>
    </xf>
    <xf numFmtId="0" fontId="13" fillId="29" borderId="15" xfId="0" applyFont="1" applyFill="1" applyBorder="1" applyAlignment="1">
      <alignment horizontal="center" vertical="center"/>
    </xf>
    <xf numFmtId="0" fontId="13" fillId="29" borderId="13" xfId="0" applyFont="1" applyFill="1" applyBorder="1" applyAlignment="1">
      <alignment horizontal="center" vertical="center"/>
    </xf>
    <xf numFmtId="0" fontId="13" fillId="29" borderId="10" xfId="0" applyFont="1" applyFill="1" applyBorder="1" applyAlignment="1">
      <alignment horizontal="center" vertical="center"/>
    </xf>
    <xf numFmtId="0" fontId="13" fillId="29" borderId="11" xfId="0" applyFont="1" applyFill="1" applyBorder="1" applyAlignment="1">
      <alignment horizontal="center" vertical="center"/>
    </xf>
    <xf numFmtId="0" fontId="13" fillId="29" borderId="12" xfId="0" applyFont="1" applyFill="1" applyBorder="1" applyAlignment="1">
      <alignment horizontal="center" vertical="center"/>
    </xf>
    <xf numFmtId="0" fontId="43" fillId="29" borderId="1" xfId="0" applyFont="1" applyFill="1" applyBorder="1" applyAlignment="1">
      <alignment horizontal="center" vertical="center" wrapText="1"/>
    </xf>
    <xf numFmtId="0" fontId="43" fillId="29" borderId="10" xfId="0" applyFont="1" applyFill="1" applyBorder="1" applyAlignment="1">
      <alignment horizontal="center" vertical="center" wrapText="1"/>
    </xf>
    <xf numFmtId="0" fontId="43" fillId="29" borderId="12" xfId="0" applyFont="1" applyFill="1" applyBorder="1" applyAlignment="1">
      <alignment horizontal="center" vertical="center" wrapText="1"/>
    </xf>
    <xf numFmtId="49" fontId="40" fillId="32" borderId="43" xfId="0" applyNumberFormat="1" applyFont="1" applyFill="1" applyBorder="1" applyAlignment="1">
      <alignment horizontal="center" vertical="center" wrapText="1"/>
    </xf>
    <xf numFmtId="49" fontId="40" fillId="32" borderId="32" xfId="0" applyNumberFormat="1" applyFont="1" applyFill="1" applyBorder="1" applyAlignment="1">
      <alignment horizontal="center" vertical="center" wrapText="1"/>
    </xf>
    <xf numFmtId="49" fontId="40" fillId="32" borderId="33" xfId="0" applyNumberFormat="1" applyFont="1" applyFill="1" applyBorder="1" applyAlignment="1">
      <alignment horizontal="center" vertical="center" wrapText="1"/>
    </xf>
    <xf numFmtId="49" fontId="40" fillId="32" borderId="2" xfId="0" applyNumberFormat="1" applyFont="1" applyFill="1" applyBorder="1" applyAlignment="1">
      <alignment horizontal="left" vertical="center" wrapText="1"/>
    </xf>
    <xf numFmtId="49" fontId="40" fillId="32" borderId="3" xfId="0" applyNumberFormat="1" applyFont="1" applyFill="1" applyBorder="1" applyAlignment="1">
      <alignment horizontal="left" vertical="center" wrapText="1"/>
    </xf>
    <xf numFmtId="49" fontId="40" fillId="32" borderId="3" xfId="0" applyNumberFormat="1" applyFont="1" applyFill="1" applyBorder="1" applyAlignment="1">
      <alignment horizontal="right" vertical="center" wrapText="1"/>
    </xf>
    <xf numFmtId="49" fontId="40" fillId="32" borderId="4" xfId="0" applyNumberFormat="1" applyFont="1" applyFill="1" applyBorder="1" applyAlignment="1">
      <alignment horizontal="right" vertical="center" wrapText="1"/>
    </xf>
    <xf numFmtId="49" fontId="41" fillId="32" borderId="5" xfId="0" applyNumberFormat="1" applyFont="1" applyFill="1" applyBorder="1" applyAlignment="1">
      <alignment horizontal="left" vertical="center" wrapText="1"/>
    </xf>
    <xf numFmtId="49" fontId="41" fillId="32" borderId="0" xfId="0" applyNumberFormat="1" applyFont="1" applyFill="1" applyBorder="1" applyAlignment="1">
      <alignment horizontal="left" vertical="center" wrapText="1"/>
    </xf>
    <xf numFmtId="49" fontId="41" fillId="32" borderId="6" xfId="0" applyNumberFormat="1" applyFont="1" applyFill="1" applyBorder="1" applyAlignment="1">
      <alignment horizontal="left" vertical="center" wrapText="1"/>
    </xf>
    <xf numFmtId="49" fontId="60" fillId="32" borderId="5" xfId="0" applyNumberFormat="1" applyFont="1" applyFill="1" applyBorder="1" applyAlignment="1">
      <alignment horizontal="left" vertical="center" wrapText="1"/>
    </xf>
    <xf numFmtId="49" fontId="60" fillId="32" borderId="0" xfId="0" applyNumberFormat="1" applyFont="1" applyFill="1" applyBorder="1" applyAlignment="1">
      <alignment horizontal="left" vertical="center" wrapText="1"/>
    </xf>
    <xf numFmtId="49" fontId="40" fillId="32" borderId="50" xfId="0" applyNumberFormat="1" applyFont="1" applyFill="1" applyBorder="1" applyAlignment="1">
      <alignment horizontal="center" vertical="center" wrapText="1"/>
    </xf>
    <xf numFmtId="49" fontId="40" fillId="32" borderId="51" xfId="0" applyNumberFormat="1" applyFont="1" applyFill="1" applyBorder="1" applyAlignment="1">
      <alignment horizontal="center" vertical="center" wrapText="1"/>
    </xf>
    <xf numFmtId="49" fontId="40" fillId="32" borderId="52" xfId="0" applyNumberFormat="1" applyFont="1" applyFill="1" applyBorder="1" applyAlignment="1">
      <alignment horizontal="center" vertical="center" wrapText="1"/>
    </xf>
    <xf numFmtId="49" fontId="40" fillId="32" borderId="53" xfId="0" applyNumberFormat="1" applyFont="1" applyFill="1" applyBorder="1" applyAlignment="1">
      <alignment horizontal="center" vertical="center" wrapText="1"/>
    </xf>
    <xf numFmtId="0" fontId="59" fillId="3" borderId="0" xfId="0" applyFont="1" applyFill="1" applyAlignment="1">
      <alignment horizontal="center"/>
    </xf>
    <xf numFmtId="0" fontId="47" fillId="29" borderId="2" xfId="0" applyFont="1" applyFill="1" applyBorder="1" applyAlignment="1">
      <alignment horizontal="left"/>
    </xf>
    <xf numFmtId="0" fontId="47" fillId="29" borderId="3" xfId="0" applyFont="1" applyFill="1" applyBorder="1" applyAlignment="1">
      <alignment horizontal="left"/>
    </xf>
    <xf numFmtId="0" fontId="47" fillId="29" borderId="4" xfId="0" applyFont="1" applyFill="1" applyBorder="1" applyAlignment="1">
      <alignment horizontal="left"/>
    </xf>
    <xf numFmtId="0" fontId="47" fillId="29" borderId="5" xfId="0" applyNumberFormat="1" applyFont="1" applyFill="1" applyBorder="1" applyAlignment="1">
      <alignment horizontal="left"/>
    </xf>
    <xf numFmtId="0" fontId="47" fillId="29" borderId="0" xfId="0" applyNumberFormat="1" applyFont="1" applyFill="1" applyBorder="1" applyAlignment="1">
      <alignment horizontal="left"/>
    </xf>
    <xf numFmtId="0" fontId="47" fillId="29" borderId="6" xfId="0" applyNumberFormat="1" applyFont="1" applyFill="1" applyBorder="1" applyAlignment="1">
      <alignment horizontal="left"/>
    </xf>
    <xf numFmtId="49" fontId="40" fillId="32" borderId="44" xfId="0" applyNumberFormat="1" applyFont="1" applyFill="1" applyBorder="1" applyAlignment="1">
      <alignment horizontal="center" vertical="center" wrapText="1"/>
    </xf>
    <xf numFmtId="49" fontId="40" fillId="32" borderId="28" xfId="0" applyNumberFormat="1" applyFont="1" applyFill="1" applyBorder="1" applyAlignment="1">
      <alignment horizontal="center" vertical="center" wrapText="1"/>
    </xf>
    <xf numFmtId="49" fontId="40" fillId="32" borderId="45" xfId="0" applyNumberFormat="1" applyFont="1" applyFill="1" applyBorder="1" applyAlignment="1">
      <alignment horizontal="center" vertical="center" wrapText="1"/>
    </xf>
    <xf numFmtId="49" fontId="40" fillId="33" borderId="5" xfId="0" applyNumberFormat="1" applyFont="1" applyFill="1" applyBorder="1" applyAlignment="1">
      <alignment horizontal="center" vertical="center" wrapText="1"/>
    </xf>
    <xf numFmtId="49" fontId="40" fillId="33" borderId="0" xfId="0" applyNumberFormat="1" applyFont="1" applyFill="1" applyBorder="1" applyAlignment="1">
      <alignment horizontal="center" vertical="center" wrapText="1"/>
    </xf>
    <xf numFmtId="49" fontId="40" fillId="33" borderId="6" xfId="0" applyNumberFormat="1" applyFont="1" applyFill="1" applyBorder="1" applyAlignment="1">
      <alignment horizontal="center" vertical="center" wrapText="1"/>
    </xf>
    <xf numFmtId="0" fontId="43" fillId="29" borderId="2" xfId="0" applyFont="1" applyFill="1" applyBorder="1" applyAlignment="1">
      <alignment horizontal="center" vertical="center" wrapText="1"/>
    </xf>
    <xf numFmtId="0" fontId="43" fillId="29" borderId="3" xfId="0" applyFont="1" applyFill="1" applyBorder="1" applyAlignment="1">
      <alignment horizontal="center" vertical="center" wrapText="1"/>
    </xf>
    <xf numFmtId="0" fontId="43" fillId="29" borderId="4" xfId="0" applyFont="1" applyFill="1" applyBorder="1" applyAlignment="1">
      <alignment horizontal="center" vertical="center" wrapText="1"/>
    </xf>
    <xf numFmtId="0" fontId="43" fillId="29" borderId="5" xfId="0" applyFont="1" applyFill="1" applyBorder="1" applyAlignment="1">
      <alignment horizontal="center" vertical="center" wrapText="1"/>
    </xf>
    <xf numFmtId="0" fontId="43" fillId="29" borderId="0" xfId="0" applyFont="1" applyFill="1" applyBorder="1" applyAlignment="1">
      <alignment horizontal="center" vertical="center" wrapText="1"/>
    </xf>
    <xf numFmtId="0" fontId="43" fillId="29" borderId="6" xfId="0" applyFont="1" applyFill="1" applyBorder="1" applyAlignment="1">
      <alignment horizontal="center" vertical="center" wrapText="1"/>
    </xf>
    <xf numFmtId="0" fontId="45" fillId="29" borderId="7" xfId="0" applyFont="1" applyFill="1" applyBorder="1" applyAlignment="1">
      <alignment horizontal="center" vertical="center" wrapText="1"/>
    </xf>
    <xf numFmtId="0" fontId="45" fillId="29" borderId="8" xfId="0" applyFont="1" applyFill="1" applyBorder="1" applyAlignment="1">
      <alignment horizontal="center" vertical="center" wrapText="1"/>
    </xf>
    <xf numFmtId="0" fontId="45" fillId="29" borderId="9" xfId="0" applyFont="1" applyFill="1" applyBorder="1" applyAlignment="1">
      <alignment horizontal="center" vertical="center" wrapText="1"/>
    </xf>
    <xf numFmtId="0" fontId="43" fillId="29" borderId="7" xfId="0" applyFont="1" applyFill="1" applyBorder="1" applyAlignment="1">
      <alignment horizontal="center" vertical="center" wrapText="1"/>
    </xf>
    <xf numFmtId="0" fontId="43" fillId="29" borderId="8" xfId="0" applyFont="1" applyFill="1" applyBorder="1" applyAlignment="1">
      <alignment horizontal="center" vertical="center" wrapText="1"/>
    </xf>
    <xf numFmtId="0" fontId="43" fillId="29" borderId="9" xfId="0" applyFont="1" applyFill="1" applyBorder="1" applyAlignment="1">
      <alignment horizontal="center" vertical="center" wrapText="1"/>
    </xf>
    <xf numFmtId="49" fontId="40" fillId="32" borderId="31" xfId="0" applyNumberFormat="1" applyFont="1" applyFill="1" applyBorder="1" applyAlignment="1">
      <alignment horizontal="center" vertical="center" wrapText="1"/>
    </xf>
    <xf numFmtId="49" fontId="40" fillId="32" borderId="37" xfId="0" applyNumberFormat="1" applyFont="1" applyFill="1" applyBorder="1" applyAlignment="1">
      <alignment horizontal="center" vertical="center" wrapText="1"/>
    </xf>
    <xf numFmtId="49" fontId="40" fillId="32" borderId="34" xfId="0" applyNumberFormat="1" applyFont="1" applyFill="1" applyBorder="1" applyAlignment="1">
      <alignment horizontal="center" vertical="center" wrapText="1"/>
    </xf>
    <xf numFmtId="49" fontId="40" fillId="32" borderId="38" xfId="0" applyNumberFormat="1" applyFont="1" applyFill="1" applyBorder="1" applyAlignment="1">
      <alignment horizontal="center" vertical="center" wrapText="1"/>
    </xf>
    <xf numFmtId="49" fontId="40" fillId="32" borderId="30" xfId="0" applyNumberFormat="1" applyFont="1" applyFill="1" applyBorder="1" applyAlignment="1">
      <alignment horizontal="center" vertical="center" wrapText="1"/>
    </xf>
    <xf numFmtId="49" fontId="40" fillId="32" borderId="41" xfId="0" applyNumberFormat="1" applyFont="1" applyFill="1" applyBorder="1" applyAlignment="1">
      <alignment horizontal="center" vertical="center" wrapText="1"/>
    </xf>
    <xf numFmtId="49" fontId="40" fillId="32" borderId="29" xfId="0" applyNumberFormat="1" applyFont="1" applyFill="1" applyBorder="1" applyAlignment="1">
      <alignment horizontal="center" vertical="center" wrapText="1"/>
    </xf>
    <xf numFmtId="49" fontId="60" fillId="32" borderId="6" xfId="0" applyNumberFormat="1" applyFont="1" applyFill="1" applyBorder="1" applyAlignment="1">
      <alignment horizontal="left" vertical="center" wrapText="1"/>
    </xf>
    <xf numFmtId="49" fontId="40" fillId="27" borderId="0" xfId="0" applyNumberFormat="1" applyFont="1" applyFill="1" applyBorder="1" applyAlignment="1">
      <alignment horizontal="center" vertical="center" wrapText="1"/>
    </xf>
    <xf numFmtId="49" fontId="40" fillId="27" borderId="6" xfId="0" applyNumberFormat="1" applyFont="1" applyFill="1" applyBorder="1" applyAlignment="1">
      <alignment horizontal="center" vertical="center" wrapText="1"/>
    </xf>
    <xf numFmtId="0" fontId="62" fillId="0" borderId="19" xfId="0" applyFont="1" applyFill="1" applyBorder="1" applyAlignment="1">
      <alignment horizontal="center"/>
    </xf>
    <xf numFmtId="0" fontId="62" fillId="0" borderId="21" xfId="0" applyFont="1" applyFill="1" applyBorder="1" applyAlignment="1">
      <alignment horizontal="center"/>
    </xf>
    <xf numFmtId="0" fontId="53" fillId="3" borderId="24" xfId="0" applyFont="1" applyFill="1" applyBorder="1" applyAlignment="1">
      <alignment horizontal="center"/>
    </xf>
    <xf numFmtId="0" fontId="53" fillId="3" borderId="26" xfId="0" applyFont="1" applyFill="1" applyBorder="1" applyAlignment="1">
      <alignment horizontal="center"/>
    </xf>
    <xf numFmtId="49" fontId="40" fillId="29" borderId="3" xfId="0" applyNumberFormat="1" applyFont="1" applyFill="1" applyBorder="1" applyAlignment="1">
      <alignment horizontal="right" vertical="center" wrapText="1"/>
    </xf>
    <xf numFmtId="49" fontId="40" fillId="29" borderId="4" xfId="0" applyNumberFormat="1" applyFont="1" applyFill="1" applyBorder="1" applyAlignment="1">
      <alignment horizontal="right" vertical="center" wrapText="1"/>
    </xf>
    <xf numFmtId="49" fontId="40" fillId="27" borderId="36" xfId="0" applyNumberFormat="1" applyFont="1" applyFill="1" applyBorder="1" applyAlignment="1">
      <alignment horizontal="center" vertical="center" wrapText="1"/>
    </xf>
    <xf numFmtId="49" fontId="40" fillId="27" borderId="42" xfId="0" applyNumberFormat="1" applyFont="1" applyFill="1" applyBorder="1" applyAlignment="1">
      <alignment horizontal="center" vertical="center" wrapText="1"/>
    </xf>
    <xf numFmtId="49" fontId="41" fillId="32" borderId="35" xfId="0" applyNumberFormat="1" applyFont="1" applyFill="1" applyBorder="1" applyAlignment="1">
      <alignment horizontal="left" vertical="center" wrapText="1"/>
    </xf>
    <xf numFmtId="49" fontId="41" fillId="32" borderId="40" xfId="0" applyNumberFormat="1" applyFont="1" applyFill="1" applyBorder="1" applyAlignment="1">
      <alignment horizontal="left" vertical="center" wrapText="1"/>
    </xf>
    <xf numFmtId="49" fontId="41" fillId="32" borderId="2" xfId="0" applyNumberFormat="1" applyFont="1" applyFill="1" applyBorder="1" applyAlignment="1">
      <alignment horizontal="left" vertical="center" wrapText="1"/>
    </xf>
    <xf numFmtId="49" fontId="41" fillId="32" borderId="3" xfId="0" applyNumberFormat="1" applyFont="1" applyFill="1" applyBorder="1" applyAlignment="1">
      <alignment horizontal="left" vertical="center" wrapText="1"/>
    </xf>
    <xf numFmtId="49" fontId="41" fillId="32" borderId="4" xfId="0" applyNumberFormat="1" applyFont="1" applyFill="1" applyBorder="1" applyAlignment="1">
      <alignment horizontal="left" vertical="center" wrapText="1"/>
    </xf>
    <xf numFmtId="49" fontId="40" fillId="27" borderId="28" xfId="0" applyNumberFormat="1" applyFont="1" applyFill="1" applyBorder="1" applyAlignment="1">
      <alignment horizontal="center" vertical="center" wrapText="1"/>
    </xf>
    <xf numFmtId="49" fontId="40" fillId="27" borderId="45" xfId="0" applyNumberFormat="1" applyFont="1" applyFill="1" applyBorder="1" applyAlignment="1">
      <alignment horizontal="center" vertical="center" wrapText="1"/>
    </xf>
    <xf numFmtId="49" fontId="60" fillId="32" borderId="96" xfId="0" applyNumberFormat="1" applyFont="1" applyFill="1" applyBorder="1" applyAlignment="1">
      <alignment horizontal="left" vertical="center" wrapText="1"/>
    </xf>
    <xf numFmtId="49" fontId="60" fillId="32" borderId="35" xfId="0" applyNumberFormat="1" applyFont="1" applyFill="1" applyBorder="1" applyAlignment="1">
      <alignment horizontal="left" vertical="center" wrapText="1"/>
    </xf>
    <xf numFmtId="49" fontId="60" fillId="32" borderId="40" xfId="0" applyNumberFormat="1" applyFont="1" applyFill="1" applyBorder="1" applyAlignment="1">
      <alignment horizontal="left" vertical="center" wrapText="1"/>
    </xf>
    <xf numFmtId="49" fontId="40" fillId="32" borderId="54" xfId="0" applyNumberFormat="1" applyFont="1" applyFill="1" applyBorder="1" applyAlignment="1">
      <alignment horizontal="left" vertical="center" wrapText="1"/>
    </xf>
    <xf numFmtId="49" fontId="40" fillId="32" borderId="77" xfId="0" applyNumberFormat="1" applyFont="1" applyFill="1" applyBorder="1" applyAlignment="1">
      <alignment horizontal="right" vertical="center" wrapText="1"/>
    </xf>
    <xf numFmtId="49" fontId="40" fillId="32" borderId="92" xfId="0" applyNumberFormat="1" applyFont="1" applyFill="1" applyBorder="1" applyAlignment="1">
      <alignment horizontal="center" vertical="center" wrapText="1"/>
    </xf>
    <xf numFmtId="49" fontId="40" fillId="32" borderId="93" xfId="0" applyNumberFormat="1" applyFont="1" applyFill="1" applyBorder="1" applyAlignment="1">
      <alignment horizontal="center" vertical="center" wrapText="1"/>
    </xf>
    <xf numFmtId="49" fontId="40" fillId="32" borderId="95" xfId="0" applyNumberFormat="1" applyFont="1" applyFill="1" applyBorder="1" applyAlignment="1">
      <alignment horizontal="center" vertical="center" wrapText="1"/>
    </xf>
    <xf numFmtId="49" fontId="40" fillId="32" borderId="94" xfId="0" applyNumberFormat="1" applyFont="1" applyFill="1" applyBorder="1" applyAlignment="1">
      <alignment horizontal="center" vertical="center" wrapText="1"/>
    </xf>
    <xf numFmtId="49" fontId="40" fillId="32" borderId="88" xfId="0" applyNumberFormat="1" applyFont="1" applyFill="1" applyBorder="1" applyAlignment="1">
      <alignment horizontal="center" vertical="center" wrapText="1"/>
    </xf>
    <xf numFmtId="49" fontId="40" fillId="32" borderId="86" xfId="0" applyNumberFormat="1" applyFont="1" applyFill="1" applyBorder="1" applyAlignment="1">
      <alignment horizontal="center" vertical="center" wrapText="1"/>
    </xf>
    <xf numFmtId="49" fontId="40" fillId="32" borderId="91" xfId="0" applyNumberFormat="1" applyFont="1" applyFill="1" applyBorder="1" applyAlignment="1">
      <alignment horizontal="center" vertical="center" wrapText="1"/>
    </xf>
    <xf numFmtId="49" fontId="40" fillId="32" borderId="87" xfId="0" applyNumberFormat="1" applyFont="1" applyFill="1" applyBorder="1" applyAlignment="1">
      <alignment horizontal="center" vertical="center" wrapText="1"/>
    </xf>
    <xf numFmtId="49" fontId="107" fillId="32" borderId="5" xfId="0" applyNumberFormat="1" applyFont="1" applyFill="1" applyBorder="1" applyAlignment="1">
      <alignment horizontal="center" vertical="center" wrapText="1"/>
    </xf>
    <xf numFmtId="49" fontId="107" fillId="32" borderId="0" xfId="0" applyNumberFormat="1" applyFont="1" applyFill="1" applyBorder="1" applyAlignment="1">
      <alignment horizontal="center" vertical="center" wrapText="1"/>
    </xf>
    <xf numFmtId="49" fontId="107" fillId="27" borderId="0" xfId="0" applyNumberFormat="1" applyFont="1" applyFill="1" applyBorder="1" applyAlignment="1">
      <alignment horizontal="center" vertical="center" wrapText="1"/>
    </xf>
    <xf numFmtId="49" fontId="107" fillId="27" borderId="6" xfId="0" applyNumberFormat="1" applyFont="1" applyFill="1" applyBorder="1" applyAlignment="1">
      <alignment horizontal="center" vertical="center" wrapText="1"/>
    </xf>
    <xf numFmtId="0" fontId="34" fillId="0" borderId="0" xfId="0" applyFont="1" applyAlignment="1">
      <alignment horizontal="right" vertical="top" wrapText="1"/>
    </xf>
    <xf numFmtId="2" fontId="34" fillId="0" borderId="0" xfId="0" applyNumberFormat="1" applyFont="1" applyAlignment="1">
      <alignment horizontal="center" vertical="center" wrapText="1"/>
    </xf>
    <xf numFmtId="0" fontId="1" fillId="0" borderId="8" xfId="0" applyFont="1" applyBorder="1" applyAlignment="1">
      <alignment horizontal="center"/>
    </xf>
    <xf numFmtId="0" fontId="1" fillId="0" borderId="9" xfId="0" applyFont="1" applyBorder="1" applyAlignment="1">
      <alignment horizontal="center"/>
    </xf>
    <xf numFmtId="3" fontId="0" fillId="0" borderId="0" xfId="0" applyNumberFormat="1" applyAlignment="1">
      <alignment horizontal="center"/>
    </xf>
    <xf numFmtId="3" fontId="0" fillId="0" borderId="0" xfId="0" applyNumberFormat="1" applyBorder="1" applyAlignment="1">
      <alignment horizontal="center"/>
    </xf>
    <xf numFmtId="3" fontId="0" fillId="0" borderId="6" xfId="0" applyNumberFormat="1" applyBorder="1" applyAlignment="1">
      <alignment horizontal="center"/>
    </xf>
    <xf numFmtId="0" fontId="32" fillId="5" borderId="24" xfId="2" applyFont="1" applyFill="1" applyBorder="1" applyAlignment="1">
      <alignment horizontal="left" vertical="top" wrapText="1"/>
    </xf>
    <xf numFmtId="0" fontId="32" fillId="5" borderId="25" xfId="2" applyFont="1" applyFill="1" applyBorder="1" applyAlignment="1">
      <alignment horizontal="left" vertical="top" wrapText="1"/>
    </xf>
    <xf numFmtId="0" fontId="32" fillId="5" borderId="26" xfId="2" applyFont="1" applyFill="1" applyBorder="1" applyAlignment="1">
      <alignment horizontal="left" vertical="top" wrapText="1"/>
    </xf>
    <xf numFmtId="204" fontId="86" fillId="0" borderId="56" xfId="72" applyNumberFormat="1" applyFont="1" applyFill="1" applyBorder="1" applyAlignment="1">
      <alignment horizontal="left" vertical="top" wrapText="1"/>
    </xf>
    <xf numFmtId="204" fontId="86" fillId="0" borderId="57" xfId="72" applyNumberFormat="1" applyFont="1" applyFill="1" applyBorder="1" applyAlignment="1">
      <alignment horizontal="left" vertical="top" wrapText="1"/>
    </xf>
    <xf numFmtId="205" fontId="86" fillId="0" borderId="56" xfId="72" applyNumberFormat="1" applyFont="1" applyFill="1" applyBorder="1" applyAlignment="1">
      <alignment horizontal="left" vertical="top" wrapText="1"/>
    </xf>
    <xf numFmtId="206" fontId="86" fillId="38" borderId="56" xfId="72" applyNumberFormat="1" applyFont="1" applyFill="1" applyBorder="1" applyAlignment="1">
      <alignment horizontal="left" vertical="top" wrapText="1"/>
    </xf>
    <xf numFmtId="206" fontId="86" fillId="0" borderId="56" xfId="72" applyNumberFormat="1" applyFont="1" applyFill="1" applyBorder="1" applyAlignment="1">
      <alignment horizontal="left" vertical="top" wrapText="1"/>
    </xf>
    <xf numFmtId="206" fontId="86" fillId="38" borderId="75" xfId="72" applyNumberFormat="1" applyFont="1" applyFill="1" applyBorder="1" applyAlignment="1">
      <alignment horizontal="left" vertical="top" wrapText="1"/>
    </xf>
    <xf numFmtId="204" fontId="86" fillId="0" borderId="76" xfId="72" applyNumberFormat="1" applyFont="1" applyFill="1" applyBorder="1" applyAlignment="1">
      <alignment horizontal="left" vertical="top" wrapText="1"/>
    </xf>
    <xf numFmtId="204" fontId="86" fillId="38" borderId="56" xfId="72" applyNumberFormat="1" applyFont="1" applyFill="1" applyBorder="1" applyAlignment="1">
      <alignment horizontal="left" vertical="top" wrapText="1"/>
    </xf>
    <xf numFmtId="0" fontId="85" fillId="0" borderId="56" xfId="72" applyFont="1" applyFill="1" applyBorder="1" applyAlignment="1">
      <alignment horizontal="left" vertical="top" wrapText="1"/>
    </xf>
    <xf numFmtId="0" fontId="85" fillId="0" borderId="57" xfId="72" applyFont="1" applyFill="1" applyBorder="1" applyAlignment="1">
      <alignment horizontal="left" vertical="top" wrapText="1"/>
    </xf>
    <xf numFmtId="0" fontId="85" fillId="37" borderId="55" xfId="72" applyFont="1" applyFill="1" applyBorder="1" applyAlignment="1">
      <alignment horizontal="left" vertical="top" wrapText="1"/>
    </xf>
    <xf numFmtId="0" fontId="85" fillId="37" borderId="56" xfId="72" applyFont="1" applyFill="1" applyBorder="1" applyAlignment="1">
      <alignment horizontal="left" vertical="top" wrapText="1"/>
    </xf>
    <xf numFmtId="0" fontId="85" fillId="0" borderId="75" xfId="72" applyFont="1" applyFill="1" applyBorder="1" applyAlignment="1">
      <alignment horizontal="left" vertical="top" wrapText="1"/>
    </xf>
    <xf numFmtId="205" fontId="86" fillId="38" borderId="76" xfId="72" applyNumberFormat="1" applyFont="1" applyFill="1" applyBorder="1" applyAlignment="1">
      <alignment horizontal="left" vertical="top" wrapText="1"/>
    </xf>
    <xf numFmtId="205" fontId="86" fillId="38" borderId="56" xfId="72" applyNumberFormat="1" applyFont="1" applyFill="1" applyBorder="1" applyAlignment="1">
      <alignment horizontal="left" vertical="top" wrapText="1"/>
    </xf>
    <xf numFmtId="0" fontId="85" fillId="38" borderId="56" xfId="72" applyFont="1" applyFill="1" applyBorder="1" applyAlignment="1">
      <alignment horizontal="left" vertical="top" wrapText="1"/>
    </xf>
    <xf numFmtId="0" fontId="85" fillId="38" borderId="75" xfId="72" applyFont="1" applyFill="1" applyBorder="1" applyAlignment="1">
      <alignment horizontal="left" vertical="top" wrapText="1"/>
    </xf>
    <xf numFmtId="205" fontId="86" fillId="38" borderId="75" xfId="72" applyNumberFormat="1" applyFont="1" applyFill="1" applyBorder="1" applyAlignment="1">
      <alignment horizontal="left" vertical="top" wrapText="1"/>
    </xf>
    <xf numFmtId="206" fontId="86" fillId="38" borderId="76" xfId="72" applyNumberFormat="1" applyFont="1" applyFill="1" applyBorder="1" applyAlignment="1">
      <alignment horizontal="left" vertical="top" wrapText="1"/>
    </xf>
    <xf numFmtId="0" fontId="85" fillId="0" borderId="76" xfId="72" applyFont="1" applyFill="1" applyBorder="1" applyAlignment="1">
      <alignment horizontal="left" vertical="top" wrapText="1"/>
    </xf>
    <xf numFmtId="0" fontId="85" fillId="38" borderId="76" xfId="72" applyFont="1" applyFill="1" applyBorder="1" applyAlignment="1">
      <alignment horizontal="left" vertical="top" wrapText="1"/>
    </xf>
    <xf numFmtId="0" fontId="63" fillId="0" borderId="73" xfId="72" applyFill="1" applyBorder="1" applyAlignment="1">
      <alignment horizontal="left" vertical="top" wrapText="1"/>
    </xf>
    <xf numFmtId="0" fontId="63" fillId="0" borderId="71" xfId="72" applyFill="1" applyBorder="1" applyAlignment="1">
      <alignment horizontal="left" vertical="top" wrapText="1"/>
    </xf>
    <xf numFmtId="0" fontId="63" fillId="38" borderId="71" xfId="72" applyFill="1" applyBorder="1" applyAlignment="1">
      <alignment horizontal="left" vertical="top" wrapText="1"/>
    </xf>
    <xf numFmtId="0" fontId="63" fillId="0" borderId="74" xfId="72" applyFill="1" applyBorder="1" applyAlignment="1">
      <alignment horizontal="left" vertical="top" wrapText="1"/>
    </xf>
    <xf numFmtId="0" fontId="96" fillId="0" borderId="0" xfId="72" applyFont="1" applyFill="1" applyBorder="1" applyAlignment="1">
      <alignment horizontal="left" vertical="top" wrapText="1"/>
    </xf>
    <xf numFmtId="0" fontId="96" fillId="0" borderId="71" xfId="72" applyFont="1" applyFill="1" applyBorder="1" applyAlignment="1">
      <alignment horizontal="left" vertical="top" wrapText="1"/>
    </xf>
    <xf numFmtId="0" fontId="96" fillId="38" borderId="0" xfId="72" applyFont="1" applyFill="1" applyBorder="1" applyAlignment="1">
      <alignment horizontal="left" vertical="top" wrapText="1"/>
    </xf>
    <xf numFmtId="0" fontId="96" fillId="38" borderId="71" xfId="72" applyFont="1" applyFill="1" applyBorder="1" applyAlignment="1">
      <alignment horizontal="left" vertical="top" wrapText="1"/>
    </xf>
    <xf numFmtId="0" fontId="96" fillId="38" borderId="67" xfId="72" applyFont="1" applyFill="1" applyBorder="1" applyAlignment="1">
      <alignment horizontal="left" vertical="top" wrapText="1"/>
    </xf>
    <xf numFmtId="0" fontId="96" fillId="38" borderId="72" xfId="72" applyFont="1" applyFill="1" applyBorder="1" applyAlignment="1">
      <alignment horizontal="left" vertical="top" wrapText="1"/>
    </xf>
    <xf numFmtId="0" fontId="90" fillId="37" borderId="62" xfId="72" applyFont="1" applyFill="1" applyBorder="1" applyAlignment="1">
      <alignment horizontal="left" vertical="top" wrapText="1"/>
    </xf>
    <xf numFmtId="0" fontId="90" fillId="37" borderId="63" xfId="72" applyFont="1" applyFill="1" applyBorder="1" applyAlignment="1">
      <alignment horizontal="left" vertical="top" wrapText="1"/>
    </xf>
    <xf numFmtId="0" fontId="90" fillId="37" borderId="58" xfId="72" applyFont="1" applyFill="1" applyBorder="1" applyAlignment="1">
      <alignment horizontal="left" vertical="top" wrapText="1"/>
    </xf>
    <xf numFmtId="0" fontId="90" fillId="37" borderId="0" xfId="72" applyFont="1" applyFill="1" applyBorder="1" applyAlignment="1">
      <alignment horizontal="left" vertical="top" wrapText="1"/>
    </xf>
    <xf numFmtId="0" fontId="90" fillId="37" borderId="70" xfId="72" applyFont="1" applyFill="1" applyBorder="1" applyAlignment="1">
      <alignment horizontal="left" vertical="top" wrapText="1"/>
    </xf>
    <xf numFmtId="0" fontId="90" fillId="37" borderId="71" xfId="72" applyFont="1" applyFill="1" applyBorder="1" applyAlignment="1">
      <alignment horizontal="left" vertical="top" wrapText="1"/>
    </xf>
    <xf numFmtId="0" fontId="90" fillId="0" borderId="63" xfId="72" applyFont="1" applyFill="1" applyBorder="1" applyAlignment="1">
      <alignment horizontal="left" vertical="top" wrapText="1"/>
    </xf>
    <xf numFmtId="0" fontId="90" fillId="0" borderId="64" xfId="72" applyFont="1" applyFill="1" applyBorder="1" applyAlignment="1">
      <alignment horizontal="left" vertical="top" wrapText="1"/>
    </xf>
    <xf numFmtId="0" fontId="90" fillId="0" borderId="0" xfId="72" applyFont="1" applyFill="1" applyBorder="1" applyAlignment="1">
      <alignment horizontal="left" vertical="top" wrapText="1"/>
    </xf>
    <xf numFmtId="0" fontId="90" fillId="0" borderId="67" xfId="72" applyFont="1" applyFill="1" applyBorder="1" applyAlignment="1">
      <alignment horizontal="left" vertical="top" wrapText="1"/>
    </xf>
    <xf numFmtId="0" fontId="90" fillId="0" borderId="71" xfId="72" applyFont="1" applyFill="1" applyBorder="1" applyAlignment="1">
      <alignment horizontal="left" vertical="top" wrapText="1"/>
    </xf>
    <xf numFmtId="0" fontId="90" fillId="0" borderId="72" xfId="72" applyFont="1" applyFill="1" applyBorder="1" applyAlignment="1">
      <alignment horizontal="left" vertical="top" wrapText="1"/>
    </xf>
    <xf numFmtId="0" fontId="63" fillId="0" borderId="65" xfId="72" applyFill="1" applyBorder="1" applyAlignment="1">
      <alignment horizontal="left" vertical="top" wrapText="1"/>
    </xf>
    <xf numFmtId="0" fontId="63" fillId="0" borderId="63" xfId="72" applyFill="1" applyBorder="1" applyAlignment="1">
      <alignment horizontal="left" vertical="top" wrapText="1"/>
    </xf>
    <xf numFmtId="0" fontId="63" fillId="0" borderId="64" xfId="72" applyFill="1" applyBorder="1" applyAlignment="1">
      <alignment horizontal="left" vertical="top" wrapText="1"/>
    </xf>
    <xf numFmtId="0" fontId="63" fillId="0" borderId="65" xfId="72" applyFill="1" applyBorder="1" applyAlignment="1">
      <alignment horizontal="right" vertical="top" wrapText="1"/>
    </xf>
    <xf numFmtId="0" fontId="63" fillId="0" borderId="63" xfId="72" applyFill="1" applyBorder="1" applyAlignment="1">
      <alignment horizontal="right" vertical="top" wrapText="1"/>
    </xf>
    <xf numFmtId="0" fontId="63" fillId="0" borderId="66" xfId="72" applyFill="1" applyBorder="1" applyAlignment="1">
      <alignment horizontal="right" vertical="top" wrapText="1"/>
    </xf>
    <xf numFmtId="0" fontId="63" fillId="0" borderId="68" xfId="72" applyFill="1" applyBorder="1" applyAlignment="1">
      <alignment horizontal="right" vertical="top" wrapText="1"/>
    </xf>
    <xf numFmtId="0" fontId="63" fillId="0" borderId="0" xfId="72" applyFill="1" applyBorder="1" applyAlignment="1">
      <alignment horizontal="right" vertical="top" wrapText="1"/>
    </xf>
    <xf numFmtId="0" fontId="63" fillId="0" borderId="69" xfId="72" applyFill="1" applyBorder="1" applyAlignment="1">
      <alignment horizontal="right" vertical="top" wrapText="1"/>
    </xf>
    <xf numFmtId="0" fontId="96" fillId="38" borderId="68" xfId="72" applyFont="1" applyFill="1" applyBorder="1" applyAlignment="1">
      <alignment horizontal="left" vertical="top" wrapText="1"/>
    </xf>
    <xf numFmtId="0" fontId="96" fillId="38" borderId="73" xfId="72" applyFont="1" applyFill="1" applyBorder="1" applyAlignment="1">
      <alignment horizontal="left" vertical="top" wrapText="1"/>
    </xf>
    <xf numFmtId="0" fontId="63" fillId="38" borderId="76" xfId="72" applyFill="1" applyBorder="1" applyAlignment="1">
      <alignment horizontal="left" vertical="top" wrapText="1"/>
    </xf>
    <xf numFmtId="0" fontId="63" fillId="38" borderId="56" xfId="72" applyFill="1" applyBorder="1" applyAlignment="1">
      <alignment horizontal="left" vertical="top" wrapText="1"/>
    </xf>
    <xf numFmtId="206" fontId="86" fillId="0" borderId="57" xfId="72" applyNumberFormat="1" applyFont="1" applyFill="1" applyBorder="1" applyAlignment="1">
      <alignment horizontal="left" vertical="top" wrapText="1"/>
    </xf>
    <xf numFmtId="206" fontId="86" fillId="0" borderId="76" xfId="72" applyNumberFormat="1" applyFont="1" applyFill="1" applyBorder="1" applyAlignment="1">
      <alignment horizontal="left" vertical="top" wrapText="1"/>
    </xf>
    <xf numFmtId="206" fontId="86" fillId="38" borderId="57" xfId="72" applyNumberFormat="1" applyFont="1" applyFill="1" applyBorder="1" applyAlignment="1">
      <alignment horizontal="left" vertical="top" wrapText="1"/>
    </xf>
    <xf numFmtId="206" fontId="86" fillId="0" borderId="55" xfId="72" applyNumberFormat="1" applyFont="1" applyFill="1" applyBorder="1" applyAlignment="1">
      <alignment horizontal="left" vertical="top" wrapText="1"/>
    </xf>
    <xf numFmtId="205" fontId="86" fillId="38" borderId="57" xfId="72" applyNumberFormat="1" applyFont="1" applyFill="1" applyBorder="1" applyAlignment="1">
      <alignment horizontal="left" vertical="top" wrapText="1"/>
    </xf>
    <xf numFmtId="205" fontId="86" fillId="0" borderId="55" xfId="72" applyNumberFormat="1" applyFont="1" applyFill="1" applyBorder="1" applyAlignment="1">
      <alignment horizontal="left" vertical="top" wrapText="1"/>
    </xf>
    <xf numFmtId="0" fontId="85" fillId="38" borderId="57" xfId="72" applyFont="1" applyFill="1" applyBorder="1" applyAlignment="1">
      <alignment horizontal="left" vertical="top" wrapText="1"/>
    </xf>
    <xf numFmtId="0" fontId="85" fillId="0" borderId="55" xfId="72" applyFont="1" applyFill="1" applyBorder="1" applyAlignment="1">
      <alignment horizontal="left" vertical="top" wrapText="1"/>
    </xf>
    <xf numFmtId="207" fontId="86" fillId="38" borderId="56" xfId="72" applyNumberFormat="1" applyFont="1" applyFill="1" applyBorder="1" applyAlignment="1">
      <alignment horizontal="left" vertical="top" wrapText="1"/>
    </xf>
    <xf numFmtId="207" fontId="86" fillId="38" borderId="57" xfId="72" applyNumberFormat="1" applyFont="1" applyFill="1" applyBorder="1" applyAlignment="1">
      <alignment horizontal="left" vertical="top" wrapText="1"/>
    </xf>
    <xf numFmtId="0" fontId="63" fillId="38" borderId="74" xfId="72" applyFill="1" applyBorder="1" applyAlignment="1">
      <alignment horizontal="left" vertical="top" wrapText="1"/>
    </xf>
    <xf numFmtId="0" fontId="63" fillId="0" borderId="70" xfId="72" applyFill="1" applyBorder="1" applyAlignment="1">
      <alignment horizontal="left" vertical="top" wrapText="1"/>
    </xf>
    <xf numFmtId="0" fontId="96" fillId="38" borderId="74" xfId="72" applyFont="1" applyFill="1" applyBorder="1" applyAlignment="1">
      <alignment horizontal="left" vertical="top" wrapText="1"/>
    </xf>
    <xf numFmtId="0" fontId="96" fillId="0" borderId="70" xfId="72" applyFont="1" applyFill="1" applyBorder="1" applyAlignment="1">
      <alignment horizontal="left" vertical="top" wrapText="1"/>
    </xf>
    <xf numFmtId="0" fontId="96" fillId="0" borderId="65" xfId="72" applyFont="1" applyFill="1" applyBorder="1" applyAlignment="1">
      <alignment horizontal="left" vertical="top" wrapText="1"/>
    </xf>
    <xf numFmtId="0" fontId="96" fillId="0" borderId="63" xfId="72" applyFont="1" applyFill="1" applyBorder="1" applyAlignment="1">
      <alignment horizontal="left" vertical="top" wrapText="1"/>
    </xf>
    <xf numFmtId="0" fontId="96" fillId="0" borderId="66" xfId="72" applyFont="1" applyFill="1" applyBorder="1" applyAlignment="1">
      <alignment horizontal="left" vertical="top" wrapText="1"/>
    </xf>
    <xf numFmtId="0" fontId="63" fillId="0" borderId="68" xfId="72" applyFill="1" applyBorder="1" applyAlignment="1">
      <alignment horizontal="left" vertical="top" wrapText="1"/>
    </xf>
    <xf numFmtId="0" fontId="63" fillId="0" borderId="0" xfId="72" applyFill="1" applyBorder="1" applyAlignment="1">
      <alignment horizontal="left" vertical="top" wrapText="1"/>
    </xf>
    <xf numFmtId="0" fontId="63" fillId="0" borderId="69" xfId="72" applyFill="1" applyBorder="1" applyAlignment="1">
      <alignment horizontal="left" vertical="top" wrapText="1"/>
    </xf>
    <xf numFmtId="0" fontId="63" fillId="0" borderId="58" xfId="72" applyFill="1" applyBorder="1" applyAlignment="1">
      <alignment horizontal="left" vertical="top" wrapText="1"/>
    </xf>
    <xf numFmtId="0" fontId="63" fillId="0" borderId="67" xfId="72" applyFill="1" applyBorder="1" applyAlignment="1">
      <alignment horizontal="left" vertical="top" wrapText="1"/>
    </xf>
    <xf numFmtId="0" fontId="85" fillId="38" borderId="55" xfId="72" applyFont="1" applyFill="1" applyBorder="1" applyAlignment="1">
      <alignment horizontal="left" vertical="top" wrapText="1"/>
    </xf>
    <xf numFmtId="204" fontId="86" fillId="38" borderId="55" xfId="72" applyNumberFormat="1" applyFont="1" applyFill="1" applyBorder="1" applyAlignment="1">
      <alignment horizontal="left" vertical="top" wrapText="1"/>
    </xf>
    <xf numFmtId="204" fontId="86" fillId="38" borderId="57" xfId="72" applyNumberFormat="1" applyFont="1" applyFill="1" applyBorder="1" applyAlignment="1">
      <alignment horizontal="left" vertical="top" wrapText="1"/>
    </xf>
    <xf numFmtId="204" fontId="86" fillId="38" borderId="76" xfId="72" applyNumberFormat="1" applyFont="1" applyFill="1" applyBorder="1" applyAlignment="1">
      <alignment horizontal="left" vertical="top" wrapText="1"/>
    </xf>
    <xf numFmtId="204" fontId="86" fillId="0" borderId="55" xfId="72" applyNumberFormat="1" applyFont="1" applyFill="1" applyBorder="1" applyAlignment="1">
      <alignment horizontal="left" vertical="top" wrapText="1"/>
    </xf>
    <xf numFmtId="0" fontId="85" fillId="0" borderId="71" xfId="72" applyFont="1" applyFill="1" applyBorder="1" applyAlignment="1">
      <alignment horizontal="left" vertical="top" wrapText="1"/>
    </xf>
    <xf numFmtId="0" fontId="85" fillId="0" borderId="74" xfId="72" applyFont="1" applyFill="1" applyBorder="1" applyAlignment="1">
      <alignment horizontal="left" vertical="top" wrapText="1"/>
    </xf>
    <xf numFmtId="0" fontId="85" fillId="38" borderId="71" xfId="72" applyFont="1" applyFill="1" applyBorder="1" applyAlignment="1">
      <alignment horizontal="left" vertical="top" wrapText="1"/>
    </xf>
    <xf numFmtId="0" fontId="85" fillId="38" borderId="74" xfId="72" applyFont="1" applyFill="1" applyBorder="1" applyAlignment="1">
      <alignment horizontal="left" vertical="top" wrapText="1"/>
    </xf>
    <xf numFmtId="0" fontId="85" fillId="0" borderId="70" xfId="72" applyFont="1" applyFill="1" applyBorder="1" applyAlignment="1">
      <alignment horizontal="left" vertical="top" wrapText="1"/>
    </xf>
    <xf numFmtId="0" fontId="85" fillId="38" borderId="70" xfId="72" applyFont="1" applyFill="1" applyBorder="1" applyAlignment="1">
      <alignment horizontal="left" vertical="top" wrapText="1"/>
    </xf>
    <xf numFmtId="0" fontId="63" fillId="36" borderId="61" xfId="72" applyFill="1" applyBorder="1" applyAlignment="1">
      <alignment horizontal="left" vertical="top" wrapText="1"/>
    </xf>
    <xf numFmtId="0" fontId="63" fillId="36" borderId="59" xfId="72" applyFill="1" applyBorder="1" applyAlignment="1">
      <alignment horizontal="left" vertical="top" wrapText="1"/>
    </xf>
    <xf numFmtId="0" fontId="63" fillId="0" borderId="66" xfId="72" applyFill="1" applyBorder="1" applyAlignment="1">
      <alignment horizontal="left" vertical="top" wrapText="1"/>
    </xf>
    <xf numFmtId="0" fontId="85" fillId="0" borderId="68" xfId="72" applyFont="1" applyFill="1" applyBorder="1" applyAlignment="1">
      <alignment horizontal="left" vertical="top" wrapText="1"/>
    </xf>
    <xf numFmtId="0" fontId="85" fillId="0" borderId="0" xfId="72" applyFont="1" applyFill="1" applyBorder="1" applyAlignment="1">
      <alignment horizontal="left" vertical="top" wrapText="1"/>
    </xf>
    <xf numFmtId="0" fontId="85" fillId="0" borderId="69" xfId="72" applyFont="1" applyFill="1" applyBorder="1" applyAlignment="1">
      <alignment horizontal="left" vertical="top" wrapText="1"/>
    </xf>
    <xf numFmtId="0" fontId="85" fillId="0" borderId="58" xfId="72" applyFont="1" applyFill="1" applyBorder="1" applyAlignment="1">
      <alignment horizontal="left" vertical="top" wrapText="1"/>
    </xf>
    <xf numFmtId="0" fontId="93" fillId="38" borderId="58" xfId="72" applyFont="1" applyFill="1" applyBorder="1" applyAlignment="1">
      <alignment horizontal="left" vertical="top" wrapText="1"/>
    </xf>
    <xf numFmtId="0" fontId="93" fillId="38" borderId="0" xfId="72" applyFont="1" applyFill="1" applyBorder="1" applyAlignment="1">
      <alignment horizontal="left" vertical="top" wrapText="1"/>
    </xf>
    <xf numFmtId="0" fontId="93" fillId="38" borderId="69" xfId="72" applyFont="1" applyFill="1" applyBorder="1" applyAlignment="1">
      <alignment horizontal="left" vertical="top" wrapText="1"/>
    </xf>
    <xf numFmtId="0" fontId="93" fillId="38" borderId="70" xfId="72" applyFont="1" applyFill="1" applyBorder="1" applyAlignment="1">
      <alignment horizontal="left" vertical="top" wrapText="1"/>
    </xf>
    <xf numFmtId="0" fontId="93" fillId="38" borderId="71" xfId="72" applyFont="1" applyFill="1" applyBorder="1" applyAlignment="1">
      <alignment horizontal="left" vertical="top" wrapText="1"/>
    </xf>
    <xf numFmtId="0" fontId="93" fillId="38" borderId="74" xfId="72" applyFont="1" applyFill="1" applyBorder="1" applyAlignment="1">
      <alignment horizontal="left" vertical="top" wrapText="1"/>
    </xf>
    <xf numFmtId="0" fontId="85" fillId="38" borderId="73" xfId="72" applyFont="1" applyFill="1" applyBorder="1" applyAlignment="1">
      <alignment horizontal="left" vertical="top" wrapText="1"/>
    </xf>
    <xf numFmtId="0" fontId="63" fillId="36" borderId="61" xfId="72" applyFill="1" applyBorder="1" applyAlignment="1">
      <alignment horizontal="left" wrapText="1"/>
    </xf>
    <xf numFmtId="0" fontId="63" fillId="36" borderId="0" xfId="72" applyFill="1" applyBorder="1" applyAlignment="1">
      <alignment horizontal="left" wrapText="1"/>
    </xf>
    <xf numFmtId="0" fontId="63" fillId="0" borderId="55" xfId="72" applyFill="1" applyBorder="1" applyAlignment="1">
      <alignment horizontal="left" vertical="top" wrapText="1"/>
    </xf>
    <xf numFmtId="0" fontId="63" fillId="0" borderId="56" xfId="72" applyFill="1" applyBorder="1" applyAlignment="1">
      <alignment horizontal="left" vertical="top" wrapText="1"/>
    </xf>
    <xf numFmtId="0" fontId="63" fillId="0" borderId="57" xfId="72" applyFill="1" applyBorder="1" applyAlignment="1">
      <alignment horizontal="left" vertical="top" wrapText="1"/>
    </xf>
    <xf numFmtId="0" fontId="63" fillId="36" borderId="58" xfId="72" applyFill="1" applyBorder="1" applyAlignment="1">
      <alignment horizontal="left" vertical="top" wrapText="1"/>
    </xf>
    <xf numFmtId="0" fontId="63" fillId="36" borderId="60" xfId="72" applyFill="1" applyBorder="1" applyAlignment="1">
      <alignment horizontal="left" vertical="top" wrapText="1"/>
    </xf>
    <xf numFmtId="0" fontId="63" fillId="36" borderId="0" xfId="72" applyFill="1" applyBorder="1" applyAlignment="1">
      <alignment horizontal="left" vertical="top" wrapText="1"/>
    </xf>
    <xf numFmtId="0" fontId="63" fillId="35" borderId="58" xfId="72" applyFill="1" applyBorder="1" applyAlignment="1">
      <alignment horizontal="left" vertical="top" wrapText="1"/>
    </xf>
    <xf numFmtId="0" fontId="63" fillId="35" borderId="0" xfId="72" applyFill="1" applyBorder="1" applyAlignment="1">
      <alignment horizontal="left" vertical="top" wrapText="1"/>
    </xf>
    <xf numFmtId="0" fontId="63" fillId="35" borderId="59" xfId="72" applyFill="1" applyBorder="1" applyAlignment="1">
      <alignment horizontal="left" vertical="top" wrapText="1"/>
    </xf>
    <xf numFmtId="0" fontId="37" fillId="0" borderId="0" xfId="0" applyFont="1" applyBorder="1" applyAlignment="1">
      <alignment horizontal="center"/>
    </xf>
    <xf numFmtId="0" fontId="37" fillId="0" borderId="6" xfId="0" applyFont="1" applyBorder="1" applyAlignment="1">
      <alignment horizontal="center"/>
    </xf>
    <xf numFmtId="0" fontId="1" fillId="0" borderId="0" xfId="0" applyFont="1" applyAlignment="1">
      <alignment horizontal="center"/>
    </xf>
    <xf numFmtId="0" fontId="37" fillId="0" borderId="5" xfId="0" applyFont="1" applyBorder="1" applyAlignment="1">
      <alignment horizontal="center"/>
    </xf>
    <xf numFmtId="164" fontId="0" fillId="0" borderId="0" xfId="1" applyNumberFormat="1" applyFont="1" applyFill="1" applyBorder="1"/>
  </cellXfs>
  <cellStyles count="76">
    <cellStyle name="0mitP" xfId="6"/>
    <cellStyle name="0ohneP" xfId="7"/>
    <cellStyle name="10mitP" xfId="8"/>
    <cellStyle name="12mitP" xfId="9"/>
    <cellStyle name="12ohneP" xfId="10"/>
    <cellStyle name="13mitP" xfId="11"/>
    <cellStyle name="1mitP" xfId="12"/>
    <cellStyle name="1mitP 2" xfId="13"/>
    <cellStyle name="1mitP_Fs-j1" xfId="14"/>
    <cellStyle name="1ohneP" xfId="15"/>
    <cellStyle name="20% - Akzent1" xfId="16"/>
    <cellStyle name="20% - Akzent2" xfId="17"/>
    <cellStyle name="20% - Akzent3" xfId="18"/>
    <cellStyle name="20% - Akzent4" xfId="19"/>
    <cellStyle name="20% - Akzent5" xfId="20"/>
    <cellStyle name="20% - Akzent6" xfId="21"/>
    <cellStyle name="2mitP" xfId="22"/>
    <cellStyle name="2ohneP" xfId="23"/>
    <cellStyle name="3mitP" xfId="24"/>
    <cellStyle name="3ohneP" xfId="25"/>
    <cellStyle name="3ohneP 2" xfId="26"/>
    <cellStyle name="3ohneP_R12_Fs-j33" xfId="27"/>
    <cellStyle name="40% - Akzent1" xfId="28"/>
    <cellStyle name="40% - Akzent2" xfId="29"/>
    <cellStyle name="40% - Akzent3" xfId="30"/>
    <cellStyle name="40% - Akzent4" xfId="31"/>
    <cellStyle name="40% - Akzent5" xfId="32"/>
    <cellStyle name="40% - Akzent6" xfId="33"/>
    <cellStyle name="4mitP" xfId="34"/>
    <cellStyle name="4mitP 2" xfId="35"/>
    <cellStyle name="4mitP_R12_Fs-j33" xfId="36"/>
    <cellStyle name="4ohneP" xfId="37"/>
    <cellStyle name="5x indented GHG Textfiels" xfId="38"/>
    <cellStyle name="60% - Akzent1" xfId="39"/>
    <cellStyle name="60% - Akzent2" xfId="40"/>
    <cellStyle name="60% - Akzent3" xfId="41"/>
    <cellStyle name="60% - Akzent4" xfId="42"/>
    <cellStyle name="60% - Akzent5" xfId="43"/>
    <cellStyle name="60% - Akzent6" xfId="44"/>
    <cellStyle name="6mitP" xfId="45"/>
    <cellStyle name="6mitP 2" xfId="46"/>
    <cellStyle name="6mitP_R12_Fs-j33" xfId="47"/>
    <cellStyle name="6ohneP" xfId="48"/>
    <cellStyle name="7mitP" xfId="49"/>
    <cellStyle name="9mitP" xfId="50"/>
    <cellStyle name="9mitP 2" xfId="51"/>
    <cellStyle name="9mitP_R14_J33" xfId="52"/>
    <cellStyle name="9ohneP" xfId="53"/>
    <cellStyle name="Comma [0]" xfId="54"/>
    <cellStyle name="Currency [0]" xfId="55"/>
    <cellStyle name="CustomizationCells" xfId="56"/>
    <cellStyle name="Dezimal 2" xfId="73"/>
    <cellStyle name="Dezimal_Energie_2010" xfId="4"/>
    <cellStyle name="Eine_Nachkommastelle" xfId="57"/>
    <cellStyle name="Fuss" xfId="58"/>
    <cellStyle name="Hyperlink" xfId="2" builtinId="8"/>
    <cellStyle name="Hyperlink 2" xfId="5"/>
    <cellStyle name="Hyperlink 3" xfId="59"/>
    <cellStyle name="Komma" xfId="75" builtinId="3"/>
    <cellStyle name="mitP" xfId="60"/>
    <cellStyle name="Ohne_Nachkomma" xfId="61"/>
    <cellStyle name="ohneP" xfId="62"/>
    <cellStyle name="Prozent" xfId="1" builtinId="5"/>
    <cellStyle name="Prozent 2" xfId="74"/>
    <cellStyle name="Standard" xfId="0" builtinId="0"/>
    <cellStyle name="Standard 2" xfId="63"/>
    <cellStyle name="Standard 2 2" xfId="64"/>
    <cellStyle name="Standard 2 2 2" xfId="65"/>
    <cellStyle name="Standard 2 3" xfId="66"/>
    <cellStyle name="Standard 3" xfId="67"/>
    <cellStyle name="Standard 4" xfId="68"/>
    <cellStyle name="Standard 4 2" xfId="72"/>
    <cellStyle name="Standard_A" xfId="71"/>
    <cellStyle name="Standard_pres98t1" xfId="3"/>
    <cellStyle name="Währung 2" xfId="69"/>
    <cellStyle name="Währung 3" xfId="70"/>
  </cellStyles>
  <dxfs count="2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font>
        <color rgb="FF0070C0"/>
      </font>
      <fill>
        <patternFill>
          <bgColor rgb="FFFFC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1" formatCode="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rgb="FF006100"/>
      </font>
      <fill>
        <patternFill>
          <bgColor rgb="FFC6EF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006100"/>
      </font>
      <fill>
        <patternFill>
          <bgColor rgb="FFC6EFCE"/>
        </patternFill>
      </fill>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rgb="FF006100"/>
      </font>
      <fill>
        <patternFill>
          <bgColor rgb="FFC6EF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006100"/>
      </font>
      <fill>
        <patternFill>
          <bgColor rgb="FFC6EFCE"/>
        </patternFill>
      </fill>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rgb="FF006100"/>
      </font>
      <fill>
        <patternFill>
          <bgColor rgb="FFC6EF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006100"/>
      </font>
      <fill>
        <patternFill>
          <bgColor rgb="FFC6EF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rgb="FF006100"/>
      </font>
      <fill>
        <patternFill>
          <bgColor rgb="FFC6EF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9C0006"/>
      </font>
      <fill>
        <patternFill>
          <bgColor rgb="FFFFC7CE"/>
        </patternFill>
      </fill>
    </dxf>
    <dxf>
      <font>
        <color theme="0" tint="-0.34998626667073579"/>
      </font>
      <numFmt numFmtId="1" formatCode="0"/>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9933"/>
      <color rgb="FFFFCC00"/>
      <color rgb="FF66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9" Type="http://schemas.microsoft.com/office/2007/relationships/slicerCache" Target="slicerCaches/slicerCache8.xml"/><Relationship Id="rId21" Type="http://schemas.openxmlformats.org/officeDocument/2006/relationships/worksheet" Target="worksheets/sheet21.xml"/><Relationship Id="rId34" Type="http://schemas.microsoft.com/office/2007/relationships/slicerCache" Target="slicerCaches/slicerCache3.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8.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microsoft.com/office/2007/relationships/slicerCache" Target="slicerCaches/slicerCache1.xml"/><Relationship Id="rId37" Type="http://schemas.microsoft.com/office/2007/relationships/slicerCache" Target="slicerCaches/slicerCache6.xml"/><Relationship Id="rId40" Type="http://schemas.microsoft.com/office/2007/relationships/slicerCache" Target="slicerCaches/slicerCache9.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externalLink" Target="externalLinks/externalLink7.xml"/><Relationship Id="rId36" Type="http://schemas.microsoft.com/office/2007/relationships/slicerCache" Target="slicerCaches/slicerCache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externalLink" Target="externalLinks/externalLink6.xml"/><Relationship Id="rId30" Type="http://schemas.openxmlformats.org/officeDocument/2006/relationships/externalLink" Target="externalLinks/externalLink9.xml"/><Relationship Id="rId35" Type="http://schemas.microsoft.com/office/2007/relationships/slicerCache" Target="slicerCaches/slicerCache4.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microsoft.com/office/2007/relationships/slicerCache" Target="slicerCaches/slicerCache2.xml"/><Relationship Id="rId38"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Gesamtkosten </a:t>
            </a:r>
            <a:r>
              <a:rPr lang="en-US" sz="1800" b="1" i="0" baseline="0">
                <a:effectLst/>
              </a:rPr>
              <a:t>€/km</a:t>
            </a:r>
            <a:endParaRPr lang="de-DE">
              <a:effectLst/>
            </a:endParaRPr>
          </a:p>
        </c:rich>
      </c:tx>
      <c:overlay val="0"/>
    </c:title>
    <c:autoTitleDeleted val="0"/>
    <c:plotArea>
      <c:layout/>
      <c:barChart>
        <c:barDir val="col"/>
        <c:grouping val="clustered"/>
        <c:varyColors val="0"/>
        <c:ser>
          <c:idx val="0"/>
          <c:order val="0"/>
          <c:tx>
            <c:strRef>
              <c:f>DATASET!$AM$48</c:f>
              <c:strCache>
                <c:ptCount val="1"/>
                <c:pt idx="0">
                  <c:v>KM-Kosten</c:v>
                </c:pt>
              </c:strCache>
            </c:strRef>
          </c:tx>
          <c:invertIfNegative val="0"/>
          <c:cat>
            <c:multiLvlStrRef>
              <c:f>DATASET!$AK$50:$AL$60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DATASET!$AM$50:$AM$60</c:f>
              <c:numCache>
                <c:formatCode>General</c:formatCode>
                <c:ptCount val="11"/>
                <c:pt idx="0">
                  <c:v>0.7912053075214206</c:v>
                </c:pt>
                <c:pt idx="1">
                  <c:v>0.66580408599296925</c:v>
                </c:pt>
                <c:pt idx="2">
                  <c:v>0.77000897571477867</c:v>
                </c:pt>
                <c:pt idx="3">
                  <c:v>0.53458541766000534</c:v>
                </c:pt>
                <c:pt idx="4">
                  <c:v>0.53860800398262942</c:v>
                </c:pt>
                <c:pt idx="5">
                  <c:v>0.47765708880426067</c:v>
                </c:pt>
                <c:pt idx="6">
                  <c:v>0.52967136372393886</c:v>
                </c:pt>
                <c:pt idx="7">
                  <c:v>0.44561874069174257</c:v>
                </c:pt>
                <c:pt idx="8">
                  <c:v>0.46840893927541105</c:v>
                </c:pt>
                <c:pt idx="9">
                  <c:v>0.5794849090430344</c:v>
                </c:pt>
                <c:pt idx="10">
                  <c:v>0.38479258690643026</c:v>
                </c:pt>
              </c:numCache>
            </c:numRef>
          </c:val>
        </c:ser>
        <c:dLbls>
          <c:showLegendKey val="0"/>
          <c:showVal val="0"/>
          <c:showCatName val="0"/>
          <c:showSerName val="0"/>
          <c:showPercent val="0"/>
          <c:showBubbleSize val="0"/>
        </c:dLbls>
        <c:gapWidth val="150"/>
        <c:axId val="49710592"/>
        <c:axId val="47670400"/>
      </c:barChart>
      <c:catAx>
        <c:axId val="49710592"/>
        <c:scaling>
          <c:orientation val="minMax"/>
        </c:scaling>
        <c:delete val="0"/>
        <c:axPos val="b"/>
        <c:majorTickMark val="out"/>
        <c:minorTickMark val="none"/>
        <c:tickLblPos val="nextTo"/>
        <c:crossAx val="47670400"/>
        <c:crosses val="autoZero"/>
        <c:auto val="1"/>
        <c:lblAlgn val="ctr"/>
        <c:lblOffset val="100"/>
        <c:noMultiLvlLbl val="0"/>
      </c:catAx>
      <c:valAx>
        <c:axId val="47670400"/>
        <c:scaling>
          <c:orientation val="minMax"/>
        </c:scaling>
        <c:delete val="0"/>
        <c:axPos val="l"/>
        <c:majorGridlines/>
        <c:numFmt formatCode="General" sourceLinked="1"/>
        <c:majorTickMark val="out"/>
        <c:minorTickMark val="none"/>
        <c:tickLblPos val="nextTo"/>
        <c:crossAx val="49710592"/>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Energie/Kapital-Verhältnis</a:t>
            </a:r>
          </a:p>
        </c:rich>
      </c:tx>
      <c:overlay val="0"/>
    </c:title>
    <c:autoTitleDeleted val="0"/>
    <c:plotArea>
      <c:layout/>
      <c:barChart>
        <c:barDir val="col"/>
        <c:grouping val="clustered"/>
        <c:varyColors val="0"/>
        <c:ser>
          <c:idx val="0"/>
          <c:order val="0"/>
          <c:tx>
            <c:strRef>
              <c:f>DATASET!$AP$4</c:f>
              <c:strCache>
                <c:ptCount val="1"/>
                <c:pt idx="0">
                  <c:v>EK-Faktor</c:v>
                </c:pt>
              </c:strCache>
            </c:strRef>
          </c:tx>
          <c:invertIfNegative val="0"/>
          <c:cat>
            <c:multiLvlStrRef>
              <c:f>DATASET!$AK$50:$AL$60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DATASET!$AP$5:$AP$15</c:f>
              <c:numCache>
                <c:formatCode>General</c:formatCode>
                <c:ptCount val="11"/>
                <c:pt idx="0">
                  <c:v>4.5162580298115902</c:v>
                </c:pt>
                <c:pt idx="1">
                  <c:v>6.3239782571836116</c:v>
                </c:pt>
                <c:pt idx="2">
                  <c:v>6.8969398873498164</c:v>
                </c:pt>
                <c:pt idx="3">
                  <c:v>3.9466512176551345</c:v>
                </c:pt>
                <c:pt idx="4">
                  <c:v>6.845734877355059</c:v>
                </c:pt>
                <c:pt idx="5">
                  <c:v>12.237275403829583</c:v>
                </c:pt>
                <c:pt idx="6">
                  <c:v>8.6134069685762888</c:v>
                </c:pt>
                <c:pt idx="7">
                  <c:v>4.2978774360325556</c:v>
                </c:pt>
                <c:pt idx="8">
                  <c:v>7.2853336642441029</c:v>
                </c:pt>
                <c:pt idx="9">
                  <c:v>14.895809584331918</c:v>
                </c:pt>
                <c:pt idx="10">
                  <c:v>12.136347601910822</c:v>
                </c:pt>
              </c:numCache>
            </c:numRef>
          </c:val>
        </c:ser>
        <c:dLbls>
          <c:showLegendKey val="0"/>
          <c:showVal val="0"/>
          <c:showCatName val="0"/>
          <c:showSerName val="0"/>
          <c:showPercent val="0"/>
          <c:showBubbleSize val="0"/>
        </c:dLbls>
        <c:gapWidth val="150"/>
        <c:axId val="49711104"/>
        <c:axId val="47672128"/>
      </c:barChart>
      <c:catAx>
        <c:axId val="49711104"/>
        <c:scaling>
          <c:orientation val="minMax"/>
        </c:scaling>
        <c:delete val="0"/>
        <c:axPos val="b"/>
        <c:majorTickMark val="out"/>
        <c:minorTickMark val="none"/>
        <c:tickLblPos val="nextTo"/>
        <c:crossAx val="47672128"/>
        <c:crosses val="autoZero"/>
        <c:auto val="1"/>
        <c:lblAlgn val="ctr"/>
        <c:lblOffset val="100"/>
        <c:noMultiLvlLbl val="0"/>
      </c:catAx>
      <c:valAx>
        <c:axId val="47672128"/>
        <c:scaling>
          <c:orientation val="minMax"/>
        </c:scaling>
        <c:delete val="0"/>
        <c:axPos val="l"/>
        <c:majorGridlines/>
        <c:numFmt formatCode="General" sourceLinked="1"/>
        <c:majorTickMark val="out"/>
        <c:minorTickMark val="none"/>
        <c:tickLblPos val="nextTo"/>
        <c:crossAx val="49711104"/>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Kapitalkosten €/km</a:t>
            </a:r>
          </a:p>
        </c:rich>
      </c:tx>
      <c:overlay val="0"/>
    </c:title>
    <c:autoTitleDeleted val="0"/>
    <c:plotArea>
      <c:layout/>
      <c:barChart>
        <c:barDir val="col"/>
        <c:grouping val="clustered"/>
        <c:varyColors val="0"/>
        <c:ser>
          <c:idx val="0"/>
          <c:order val="0"/>
          <c:tx>
            <c:strRef>
              <c:f>DATASET!$X$4</c:f>
              <c:strCache>
                <c:ptCount val="1"/>
                <c:pt idx="0">
                  <c:v>€/km(K)</c:v>
                </c:pt>
              </c:strCache>
            </c:strRef>
          </c:tx>
          <c:invertIfNegative val="0"/>
          <c:cat>
            <c:multiLvlStrRef>
              <c:f>DATASET!$AK$50:$AL$60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DATASET!$X$5:$X$15</c:f>
              <c:numCache>
                <c:formatCode>#,##0.00</c:formatCode>
                <c:ptCount val="11"/>
                <c:pt idx="0">
                  <c:v>0.64777378143154263</c:v>
                </c:pt>
                <c:pt idx="1">
                  <c:v>0.57489664981374167</c:v>
                </c:pt>
                <c:pt idx="2">
                  <c:v>0.67250171509243772</c:v>
                </c:pt>
                <c:pt idx="3">
                  <c:v>0.42651525177646527</c:v>
                </c:pt>
                <c:pt idx="4">
                  <c:v>0.46995822006790661</c:v>
                </c:pt>
                <c:pt idx="5">
                  <c:v>0.44157284380426065</c:v>
                </c:pt>
                <c:pt idx="6">
                  <c:v>0.47457420977474102</c:v>
                </c:pt>
                <c:pt idx="7">
                  <c:v>0.36150604724569435</c:v>
                </c:pt>
                <c:pt idx="8">
                  <c:v>0.41187422887541109</c:v>
                </c:pt>
                <c:pt idx="9">
                  <c:v>0.54302970957875429</c:v>
                </c:pt>
                <c:pt idx="10">
                  <c:v>0.35550038190643024</c:v>
                </c:pt>
              </c:numCache>
            </c:numRef>
          </c:val>
        </c:ser>
        <c:dLbls>
          <c:showLegendKey val="0"/>
          <c:showVal val="0"/>
          <c:showCatName val="0"/>
          <c:showSerName val="0"/>
          <c:showPercent val="0"/>
          <c:showBubbleSize val="0"/>
        </c:dLbls>
        <c:gapWidth val="150"/>
        <c:axId val="49711616"/>
        <c:axId val="47673856"/>
      </c:barChart>
      <c:catAx>
        <c:axId val="49711616"/>
        <c:scaling>
          <c:orientation val="minMax"/>
        </c:scaling>
        <c:delete val="0"/>
        <c:axPos val="b"/>
        <c:majorTickMark val="out"/>
        <c:minorTickMark val="none"/>
        <c:tickLblPos val="nextTo"/>
        <c:crossAx val="47673856"/>
        <c:crosses val="autoZero"/>
        <c:auto val="1"/>
        <c:lblAlgn val="ctr"/>
        <c:lblOffset val="100"/>
        <c:noMultiLvlLbl val="0"/>
      </c:catAx>
      <c:valAx>
        <c:axId val="47673856"/>
        <c:scaling>
          <c:orientation val="minMax"/>
        </c:scaling>
        <c:delete val="0"/>
        <c:axPos val="l"/>
        <c:majorGridlines/>
        <c:numFmt formatCode="#,##0.00" sourceLinked="1"/>
        <c:majorTickMark val="out"/>
        <c:minorTickMark val="none"/>
        <c:tickLblPos val="nextTo"/>
        <c:crossAx val="4971161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Energiekosten </a:t>
            </a:r>
            <a:r>
              <a:rPr lang="en-US" sz="1800" b="1" i="0" baseline="0">
                <a:effectLst/>
              </a:rPr>
              <a:t>€/km</a:t>
            </a:r>
            <a:endParaRPr lang="de-DE">
              <a:effectLst/>
            </a:endParaRPr>
          </a:p>
        </c:rich>
      </c:tx>
      <c:overlay val="0"/>
    </c:title>
    <c:autoTitleDeleted val="0"/>
    <c:plotArea>
      <c:layout/>
      <c:barChart>
        <c:barDir val="col"/>
        <c:grouping val="clustered"/>
        <c:varyColors val="0"/>
        <c:ser>
          <c:idx val="0"/>
          <c:order val="0"/>
          <c:tx>
            <c:strRef>
              <c:f>DATASET!$Y$4</c:f>
              <c:strCache>
                <c:ptCount val="1"/>
                <c:pt idx="0">
                  <c:v>€/km(E)b</c:v>
                </c:pt>
              </c:strCache>
            </c:strRef>
          </c:tx>
          <c:invertIfNegative val="0"/>
          <c:cat>
            <c:multiLvlStrRef>
              <c:f>DATASET!$AK$50:$AL$60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DATASET!$Y$5:$Y$15</c:f>
              <c:numCache>
                <c:formatCode>#,##0.000</c:formatCode>
                <c:ptCount val="11"/>
                <c:pt idx="0">
                  <c:v>0.14343152608987811</c:v>
                </c:pt>
                <c:pt idx="1">
                  <c:v>9.0907436179227516E-2</c:v>
                </c:pt>
                <c:pt idx="2">
                  <c:v>9.750726062234101E-2</c:v>
                </c:pt>
                <c:pt idx="3">
                  <c:v>0.10807016588353995</c:v>
                </c:pt>
                <c:pt idx="4">
                  <c:v>6.8649783914722859E-2</c:v>
                </c:pt>
                <c:pt idx="5">
                  <c:v>3.6084245000000001E-2</c:v>
                </c:pt>
                <c:pt idx="6">
                  <c:v>5.5097153949197814E-2</c:v>
                </c:pt>
                <c:pt idx="7">
                  <c:v>8.4112693446048284E-2</c:v>
                </c:pt>
                <c:pt idx="8">
                  <c:v>5.6534710399999993E-2</c:v>
                </c:pt>
                <c:pt idx="9">
                  <c:v>3.6455199464280039E-2</c:v>
                </c:pt>
                <c:pt idx="10">
                  <c:v>2.9292205000000002E-2</c:v>
                </c:pt>
              </c:numCache>
            </c:numRef>
          </c:val>
        </c:ser>
        <c:dLbls>
          <c:showLegendKey val="0"/>
          <c:showVal val="0"/>
          <c:showCatName val="0"/>
          <c:showSerName val="0"/>
          <c:showPercent val="0"/>
          <c:showBubbleSize val="0"/>
        </c:dLbls>
        <c:gapWidth val="150"/>
        <c:axId val="49712128"/>
        <c:axId val="47675584"/>
      </c:barChart>
      <c:catAx>
        <c:axId val="49712128"/>
        <c:scaling>
          <c:orientation val="minMax"/>
        </c:scaling>
        <c:delete val="0"/>
        <c:axPos val="b"/>
        <c:majorTickMark val="out"/>
        <c:minorTickMark val="none"/>
        <c:tickLblPos val="nextTo"/>
        <c:crossAx val="47675584"/>
        <c:crosses val="autoZero"/>
        <c:auto val="1"/>
        <c:lblAlgn val="ctr"/>
        <c:lblOffset val="100"/>
        <c:noMultiLvlLbl val="0"/>
      </c:catAx>
      <c:valAx>
        <c:axId val="47675584"/>
        <c:scaling>
          <c:orientation val="minMax"/>
        </c:scaling>
        <c:delete val="0"/>
        <c:axPos val="l"/>
        <c:majorGridlines/>
        <c:numFmt formatCode="#,##0.000" sourceLinked="1"/>
        <c:majorTickMark val="out"/>
        <c:minorTickMark val="none"/>
        <c:tickLblPos val="nextTo"/>
        <c:crossAx val="49712128"/>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Gesamtkosten </a:t>
            </a:r>
            <a:r>
              <a:rPr lang="en-US" sz="1800" b="1" i="0" baseline="0">
                <a:effectLst/>
              </a:rPr>
              <a:t>€/km</a:t>
            </a:r>
            <a:endParaRPr lang="de-DE">
              <a:effectLst/>
            </a:endParaRPr>
          </a:p>
        </c:rich>
      </c:tx>
      <c:overlay val="0"/>
    </c:title>
    <c:autoTitleDeleted val="0"/>
    <c:plotArea>
      <c:layout/>
      <c:barChart>
        <c:barDir val="col"/>
        <c:grouping val="clustered"/>
        <c:varyColors val="0"/>
        <c:ser>
          <c:idx val="0"/>
          <c:order val="0"/>
          <c:tx>
            <c:strRef>
              <c:f>DATASET_BAW!$AM$48</c:f>
              <c:strCache>
                <c:ptCount val="1"/>
                <c:pt idx="0">
                  <c:v>KM-Kosten</c:v>
                </c:pt>
              </c:strCache>
            </c:strRef>
          </c:tx>
          <c:invertIfNegative val="0"/>
          <c:cat>
            <c:multiLvlStrRef>
              <c:f>DATASET_BAW!$AK$50:$AL$60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DATASET_BAW!$AM$50:$AM$60</c:f>
              <c:numCache>
                <c:formatCode>General</c:formatCode>
                <c:ptCount val="11"/>
                <c:pt idx="0">
                  <c:v>0.7912053075214206</c:v>
                </c:pt>
                <c:pt idx="1">
                  <c:v>0.66580408599296925</c:v>
                </c:pt>
                <c:pt idx="2">
                  <c:v>0.77000897571477867</c:v>
                </c:pt>
                <c:pt idx="3">
                  <c:v>0.53458541766000534</c:v>
                </c:pt>
                <c:pt idx="4">
                  <c:v>0.53860800398262942</c:v>
                </c:pt>
                <c:pt idx="5">
                  <c:v>0.47765708880426067</c:v>
                </c:pt>
                <c:pt idx="6">
                  <c:v>0.52967136372393886</c:v>
                </c:pt>
                <c:pt idx="7">
                  <c:v>0.44561874069174257</c:v>
                </c:pt>
                <c:pt idx="8">
                  <c:v>0.46840893927541105</c:v>
                </c:pt>
                <c:pt idx="9">
                  <c:v>0.5794849090430344</c:v>
                </c:pt>
                <c:pt idx="10">
                  <c:v>0.38479258690643026</c:v>
                </c:pt>
              </c:numCache>
            </c:numRef>
          </c:val>
        </c:ser>
        <c:dLbls>
          <c:showLegendKey val="0"/>
          <c:showVal val="0"/>
          <c:showCatName val="0"/>
          <c:showSerName val="0"/>
          <c:showPercent val="0"/>
          <c:showBubbleSize val="0"/>
        </c:dLbls>
        <c:gapWidth val="150"/>
        <c:axId val="49999360"/>
        <c:axId val="49906240"/>
      </c:barChart>
      <c:catAx>
        <c:axId val="49999360"/>
        <c:scaling>
          <c:orientation val="minMax"/>
        </c:scaling>
        <c:delete val="0"/>
        <c:axPos val="b"/>
        <c:majorTickMark val="out"/>
        <c:minorTickMark val="none"/>
        <c:tickLblPos val="nextTo"/>
        <c:crossAx val="49906240"/>
        <c:crosses val="autoZero"/>
        <c:auto val="1"/>
        <c:lblAlgn val="ctr"/>
        <c:lblOffset val="100"/>
        <c:noMultiLvlLbl val="0"/>
      </c:catAx>
      <c:valAx>
        <c:axId val="49906240"/>
        <c:scaling>
          <c:orientation val="minMax"/>
        </c:scaling>
        <c:delete val="0"/>
        <c:axPos val="l"/>
        <c:majorGridlines/>
        <c:numFmt formatCode="General" sourceLinked="1"/>
        <c:majorTickMark val="out"/>
        <c:minorTickMark val="none"/>
        <c:tickLblPos val="nextTo"/>
        <c:crossAx val="49999360"/>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Energie/Kapital-Verhältnis</a:t>
            </a:r>
          </a:p>
        </c:rich>
      </c:tx>
      <c:overlay val="0"/>
    </c:title>
    <c:autoTitleDeleted val="0"/>
    <c:plotArea>
      <c:layout/>
      <c:barChart>
        <c:barDir val="col"/>
        <c:grouping val="clustered"/>
        <c:varyColors val="0"/>
        <c:ser>
          <c:idx val="0"/>
          <c:order val="0"/>
          <c:tx>
            <c:strRef>
              <c:f>DATASET_BAW!$AP$4</c:f>
              <c:strCache>
                <c:ptCount val="1"/>
                <c:pt idx="0">
                  <c:v>EK-Faktor</c:v>
                </c:pt>
              </c:strCache>
            </c:strRef>
          </c:tx>
          <c:invertIfNegative val="0"/>
          <c:cat>
            <c:multiLvlStrRef>
              <c:f>DATASET_BAW!$AK$50:$AL$60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DATASET_BAW!$AP$5:$AP$15</c:f>
              <c:numCache>
                <c:formatCode>General</c:formatCode>
                <c:ptCount val="11"/>
                <c:pt idx="0">
                  <c:v>4.5162580298115902</c:v>
                </c:pt>
                <c:pt idx="1">
                  <c:v>6.3239782571836116</c:v>
                </c:pt>
                <c:pt idx="2">
                  <c:v>6.8969398873498164</c:v>
                </c:pt>
                <c:pt idx="3">
                  <c:v>3.9466512176551345</c:v>
                </c:pt>
                <c:pt idx="4">
                  <c:v>6.845734877355059</c:v>
                </c:pt>
                <c:pt idx="5">
                  <c:v>12.237275403829583</c:v>
                </c:pt>
                <c:pt idx="6">
                  <c:v>8.6134069685762888</c:v>
                </c:pt>
                <c:pt idx="7">
                  <c:v>4.2978774360325556</c:v>
                </c:pt>
                <c:pt idx="8">
                  <c:v>7.2853336642441029</c:v>
                </c:pt>
                <c:pt idx="9">
                  <c:v>14.895809584331918</c:v>
                </c:pt>
                <c:pt idx="10">
                  <c:v>12.136347601910822</c:v>
                </c:pt>
              </c:numCache>
            </c:numRef>
          </c:val>
        </c:ser>
        <c:dLbls>
          <c:showLegendKey val="0"/>
          <c:showVal val="0"/>
          <c:showCatName val="0"/>
          <c:showSerName val="0"/>
          <c:showPercent val="0"/>
          <c:showBubbleSize val="0"/>
        </c:dLbls>
        <c:gapWidth val="150"/>
        <c:axId val="50446336"/>
        <c:axId val="49907968"/>
      </c:barChart>
      <c:catAx>
        <c:axId val="50446336"/>
        <c:scaling>
          <c:orientation val="minMax"/>
        </c:scaling>
        <c:delete val="0"/>
        <c:axPos val="b"/>
        <c:majorTickMark val="out"/>
        <c:minorTickMark val="none"/>
        <c:tickLblPos val="nextTo"/>
        <c:crossAx val="49907968"/>
        <c:crosses val="autoZero"/>
        <c:auto val="1"/>
        <c:lblAlgn val="ctr"/>
        <c:lblOffset val="100"/>
        <c:noMultiLvlLbl val="0"/>
      </c:catAx>
      <c:valAx>
        <c:axId val="49907968"/>
        <c:scaling>
          <c:orientation val="minMax"/>
        </c:scaling>
        <c:delete val="0"/>
        <c:axPos val="l"/>
        <c:majorGridlines/>
        <c:numFmt formatCode="General" sourceLinked="1"/>
        <c:majorTickMark val="out"/>
        <c:minorTickMark val="none"/>
        <c:tickLblPos val="nextTo"/>
        <c:crossAx val="5044633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Kapitalkosten €/km</a:t>
            </a:r>
          </a:p>
        </c:rich>
      </c:tx>
      <c:overlay val="0"/>
    </c:title>
    <c:autoTitleDeleted val="0"/>
    <c:plotArea>
      <c:layout/>
      <c:barChart>
        <c:barDir val="col"/>
        <c:grouping val="clustered"/>
        <c:varyColors val="0"/>
        <c:ser>
          <c:idx val="0"/>
          <c:order val="0"/>
          <c:tx>
            <c:strRef>
              <c:f>DATASET_BAW!$X$4</c:f>
              <c:strCache>
                <c:ptCount val="1"/>
                <c:pt idx="0">
                  <c:v>€/km(K)</c:v>
                </c:pt>
              </c:strCache>
            </c:strRef>
          </c:tx>
          <c:invertIfNegative val="0"/>
          <c:cat>
            <c:multiLvlStrRef>
              <c:f>DATASET_BAW!$AK$50:$AL$60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DATASET_BAW!$X$5:$X$15</c:f>
              <c:numCache>
                <c:formatCode>#,##0.00</c:formatCode>
                <c:ptCount val="11"/>
                <c:pt idx="0">
                  <c:v>0.64777378143154263</c:v>
                </c:pt>
                <c:pt idx="1">
                  <c:v>0.57489664981374167</c:v>
                </c:pt>
                <c:pt idx="2">
                  <c:v>0.67250171509243772</c:v>
                </c:pt>
                <c:pt idx="3">
                  <c:v>0.42651525177646527</c:v>
                </c:pt>
                <c:pt idx="4">
                  <c:v>0.46995822006790661</c:v>
                </c:pt>
                <c:pt idx="5">
                  <c:v>0.44157284380426065</c:v>
                </c:pt>
                <c:pt idx="6">
                  <c:v>0.47457420977474102</c:v>
                </c:pt>
                <c:pt idx="7">
                  <c:v>0.36150604724569435</c:v>
                </c:pt>
                <c:pt idx="8">
                  <c:v>0.41187422887541109</c:v>
                </c:pt>
                <c:pt idx="9">
                  <c:v>0.54302970957875429</c:v>
                </c:pt>
                <c:pt idx="10">
                  <c:v>0.35550038190643024</c:v>
                </c:pt>
              </c:numCache>
            </c:numRef>
          </c:val>
        </c:ser>
        <c:dLbls>
          <c:showLegendKey val="0"/>
          <c:showVal val="0"/>
          <c:showCatName val="0"/>
          <c:showSerName val="0"/>
          <c:showPercent val="0"/>
          <c:showBubbleSize val="0"/>
        </c:dLbls>
        <c:gapWidth val="150"/>
        <c:axId val="50446848"/>
        <c:axId val="49910848"/>
      </c:barChart>
      <c:catAx>
        <c:axId val="50446848"/>
        <c:scaling>
          <c:orientation val="minMax"/>
        </c:scaling>
        <c:delete val="0"/>
        <c:axPos val="b"/>
        <c:majorTickMark val="out"/>
        <c:minorTickMark val="none"/>
        <c:tickLblPos val="nextTo"/>
        <c:crossAx val="49910848"/>
        <c:crosses val="autoZero"/>
        <c:auto val="1"/>
        <c:lblAlgn val="ctr"/>
        <c:lblOffset val="100"/>
        <c:noMultiLvlLbl val="0"/>
      </c:catAx>
      <c:valAx>
        <c:axId val="49910848"/>
        <c:scaling>
          <c:orientation val="minMax"/>
        </c:scaling>
        <c:delete val="0"/>
        <c:axPos val="l"/>
        <c:majorGridlines/>
        <c:numFmt formatCode="#,##0.00" sourceLinked="1"/>
        <c:majorTickMark val="out"/>
        <c:minorTickMark val="none"/>
        <c:tickLblPos val="nextTo"/>
        <c:crossAx val="50446848"/>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Energiekosten </a:t>
            </a:r>
            <a:r>
              <a:rPr lang="en-US" sz="1800" b="1" i="0" baseline="0">
                <a:effectLst/>
              </a:rPr>
              <a:t>€/km</a:t>
            </a:r>
            <a:endParaRPr lang="de-DE">
              <a:effectLst/>
            </a:endParaRPr>
          </a:p>
        </c:rich>
      </c:tx>
      <c:overlay val="0"/>
    </c:title>
    <c:autoTitleDeleted val="0"/>
    <c:plotArea>
      <c:layout/>
      <c:barChart>
        <c:barDir val="col"/>
        <c:grouping val="clustered"/>
        <c:varyColors val="0"/>
        <c:ser>
          <c:idx val="0"/>
          <c:order val="0"/>
          <c:tx>
            <c:strRef>
              <c:f>DATASET_BAW!$Y$4</c:f>
              <c:strCache>
                <c:ptCount val="1"/>
                <c:pt idx="0">
                  <c:v>€/km(E)b</c:v>
                </c:pt>
              </c:strCache>
            </c:strRef>
          </c:tx>
          <c:invertIfNegative val="0"/>
          <c:cat>
            <c:multiLvlStrRef>
              <c:f>DATASET_BAW!$AK$50:$AL$60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DATASET_BAW!$Y$5:$Y$15</c:f>
              <c:numCache>
                <c:formatCode>#,##0.000</c:formatCode>
                <c:ptCount val="11"/>
                <c:pt idx="0">
                  <c:v>0.14343152608987811</c:v>
                </c:pt>
                <c:pt idx="1">
                  <c:v>9.0907436179227516E-2</c:v>
                </c:pt>
                <c:pt idx="2">
                  <c:v>9.750726062234101E-2</c:v>
                </c:pt>
                <c:pt idx="3">
                  <c:v>0.10807016588353995</c:v>
                </c:pt>
                <c:pt idx="4">
                  <c:v>6.8649783914722859E-2</c:v>
                </c:pt>
                <c:pt idx="5">
                  <c:v>3.6084245000000001E-2</c:v>
                </c:pt>
                <c:pt idx="6">
                  <c:v>5.5097153949197814E-2</c:v>
                </c:pt>
                <c:pt idx="7">
                  <c:v>8.4112693446048284E-2</c:v>
                </c:pt>
                <c:pt idx="8">
                  <c:v>5.6534710399999993E-2</c:v>
                </c:pt>
                <c:pt idx="9">
                  <c:v>3.6455199464280039E-2</c:v>
                </c:pt>
                <c:pt idx="10">
                  <c:v>2.9292205000000002E-2</c:v>
                </c:pt>
              </c:numCache>
            </c:numRef>
          </c:val>
        </c:ser>
        <c:dLbls>
          <c:showLegendKey val="0"/>
          <c:showVal val="0"/>
          <c:showCatName val="0"/>
          <c:showSerName val="0"/>
          <c:showPercent val="0"/>
          <c:showBubbleSize val="0"/>
        </c:dLbls>
        <c:gapWidth val="150"/>
        <c:axId val="50447360"/>
        <c:axId val="49912576"/>
      </c:barChart>
      <c:catAx>
        <c:axId val="50447360"/>
        <c:scaling>
          <c:orientation val="minMax"/>
        </c:scaling>
        <c:delete val="0"/>
        <c:axPos val="b"/>
        <c:majorTickMark val="out"/>
        <c:minorTickMark val="none"/>
        <c:tickLblPos val="nextTo"/>
        <c:crossAx val="49912576"/>
        <c:crosses val="autoZero"/>
        <c:auto val="1"/>
        <c:lblAlgn val="ctr"/>
        <c:lblOffset val="100"/>
        <c:noMultiLvlLbl val="0"/>
      </c:catAx>
      <c:valAx>
        <c:axId val="49912576"/>
        <c:scaling>
          <c:orientation val="minMax"/>
        </c:scaling>
        <c:delete val="0"/>
        <c:axPos val="l"/>
        <c:majorGridlines/>
        <c:numFmt formatCode="#,##0.000" sourceLinked="1"/>
        <c:majorTickMark val="out"/>
        <c:minorTickMark val="none"/>
        <c:tickLblPos val="nextTo"/>
        <c:crossAx val="50447360"/>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2"/>
          <c:order val="1"/>
          <c:tx>
            <c:strRef>
              <c:f>DATASET_BAW!$E$6:$F$6</c:f>
              <c:strCache>
                <c:ptCount val="1"/>
                <c:pt idx="0">
                  <c:v>large die</c:v>
                </c:pt>
              </c:strCache>
            </c:strRef>
          </c:tx>
          <c:invertIfNegative val="0"/>
          <c:cat>
            <c:strRef>
              <c:f>DATASET_BAW!$H$4:$I$4</c:f>
              <c:strCache>
                <c:ptCount val="2"/>
                <c:pt idx="0">
                  <c:v>Stock</c:v>
                </c:pt>
                <c:pt idx="1">
                  <c:v>New</c:v>
                </c:pt>
              </c:strCache>
            </c:strRef>
          </c:cat>
          <c:val>
            <c:numRef>
              <c:f>DATASET_BAW!$H$6:$I$6</c:f>
              <c:numCache>
                <c:formatCode>#,##0</c:formatCode>
                <c:ptCount val="2"/>
                <c:pt idx="0">
                  <c:v>450.18529545871769</c:v>
                </c:pt>
                <c:pt idx="1">
                  <c:v>26.993408351363399</c:v>
                </c:pt>
              </c:numCache>
            </c:numRef>
          </c:val>
        </c:ser>
        <c:ser>
          <c:idx val="1"/>
          <c:order val="0"/>
          <c:tx>
            <c:strRef>
              <c:f>DATASET_BAW!$E$5:$F$5</c:f>
              <c:strCache>
                <c:ptCount val="1"/>
                <c:pt idx="0">
                  <c:v>large ben</c:v>
                </c:pt>
              </c:strCache>
            </c:strRef>
          </c:tx>
          <c:invertIfNegative val="0"/>
          <c:cat>
            <c:strRef>
              <c:f>DATASET_BAW!$H$4:$I$4</c:f>
              <c:strCache>
                <c:ptCount val="2"/>
                <c:pt idx="0">
                  <c:v>Stock</c:v>
                </c:pt>
                <c:pt idx="1">
                  <c:v>New</c:v>
                </c:pt>
              </c:strCache>
            </c:strRef>
          </c:cat>
          <c:val>
            <c:numRef>
              <c:f>DATASET_BAW!$H$5:$I$5</c:f>
              <c:numCache>
                <c:formatCode>#,##0</c:formatCode>
                <c:ptCount val="2"/>
                <c:pt idx="0">
                  <c:v>516.66241363350275</c:v>
                </c:pt>
                <c:pt idx="1">
                  <c:v>23.980625711140267</c:v>
                </c:pt>
              </c:numCache>
            </c:numRef>
          </c:val>
        </c:ser>
        <c:ser>
          <c:idx val="0"/>
          <c:order val="2"/>
          <c:tx>
            <c:strRef>
              <c:f>DATASET_BAW!$E$7:$F$7</c:f>
              <c:strCache>
                <c:ptCount val="1"/>
                <c:pt idx="0">
                  <c:v>large phe</c:v>
                </c:pt>
              </c:strCache>
            </c:strRef>
          </c:tx>
          <c:invertIfNegative val="0"/>
          <c:cat>
            <c:strRef>
              <c:f>DATASET_BAW!$H$4:$I$4</c:f>
              <c:strCache>
                <c:ptCount val="2"/>
                <c:pt idx="0">
                  <c:v>Stock</c:v>
                </c:pt>
                <c:pt idx="1">
                  <c:v>New</c:v>
                </c:pt>
              </c:strCache>
            </c:strRef>
          </c:cat>
          <c:val>
            <c:numRef>
              <c:f>DATASET_BAW!$H$7:$I$7</c:f>
              <c:numCache>
                <c:formatCode>#,##0.0</c:formatCode>
                <c:ptCount val="2"/>
                <c:pt idx="0" formatCode="#,##0">
                  <c:v>4.2242439617388161</c:v>
                </c:pt>
                <c:pt idx="1">
                  <c:v>0.99140979939074669</c:v>
                </c:pt>
              </c:numCache>
            </c:numRef>
          </c:val>
        </c:ser>
        <c:ser>
          <c:idx val="3"/>
          <c:order val="3"/>
          <c:tx>
            <c:strRef>
              <c:f>DATASET_BAW!$E$8:$F$8</c:f>
              <c:strCache>
                <c:ptCount val="1"/>
                <c:pt idx="0">
                  <c:v>middl ben</c:v>
                </c:pt>
              </c:strCache>
            </c:strRef>
          </c:tx>
          <c:invertIfNegative val="0"/>
          <c:cat>
            <c:strRef>
              <c:f>DATASET_BAW!$H$4:$I$4</c:f>
              <c:strCache>
                <c:ptCount val="2"/>
                <c:pt idx="0">
                  <c:v>Stock</c:v>
                </c:pt>
                <c:pt idx="1">
                  <c:v>New</c:v>
                </c:pt>
              </c:strCache>
            </c:strRef>
          </c:cat>
          <c:val>
            <c:numRef>
              <c:f>DATASET_BAW!$H$8:$I$8</c:f>
              <c:numCache>
                <c:formatCode>#,##0</c:formatCode>
                <c:ptCount val="2"/>
                <c:pt idx="0">
                  <c:v>2094.4033941781981</c:v>
                </c:pt>
                <c:pt idx="1">
                  <c:v>66.280373891961816</c:v>
                </c:pt>
              </c:numCache>
            </c:numRef>
          </c:val>
        </c:ser>
        <c:ser>
          <c:idx val="4"/>
          <c:order val="4"/>
          <c:tx>
            <c:strRef>
              <c:f>DATASET_BAW!$E$9:$F$9</c:f>
              <c:strCache>
                <c:ptCount val="1"/>
                <c:pt idx="0">
                  <c:v>middl die</c:v>
                </c:pt>
              </c:strCache>
            </c:strRef>
          </c:tx>
          <c:invertIfNegative val="0"/>
          <c:cat>
            <c:strRef>
              <c:f>DATASET_BAW!$H$4:$I$4</c:f>
              <c:strCache>
                <c:ptCount val="2"/>
                <c:pt idx="0">
                  <c:v>Stock</c:v>
                </c:pt>
                <c:pt idx="1">
                  <c:v>New</c:v>
                </c:pt>
              </c:strCache>
            </c:strRef>
          </c:cat>
          <c:val>
            <c:numRef>
              <c:f>DATASET_BAW!$H$9:$I$9</c:f>
              <c:numCache>
                <c:formatCode>#,##0</c:formatCode>
                <c:ptCount val="2"/>
                <c:pt idx="0">
                  <c:v>818.54259754866507</c:v>
                </c:pt>
                <c:pt idx="1">
                  <c:v>46.999448335903296</c:v>
                </c:pt>
              </c:numCache>
            </c:numRef>
          </c:val>
        </c:ser>
        <c:ser>
          <c:idx val="5"/>
          <c:order val="5"/>
          <c:tx>
            <c:strRef>
              <c:f>DATASET_BAW!$E$10:$F$10</c:f>
              <c:strCache>
                <c:ptCount val="1"/>
                <c:pt idx="0">
                  <c:v>middl gas</c:v>
                </c:pt>
              </c:strCache>
            </c:strRef>
          </c:tx>
          <c:invertIfNegative val="0"/>
          <c:cat>
            <c:strRef>
              <c:f>DATASET_BAW!$H$4:$I$4</c:f>
              <c:strCache>
                <c:ptCount val="2"/>
                <c:pt idx="0">
                  <c:v>Stock</c:v>
                </c:pt>
                <c:pt idx="1">
                  <c:v>New</c:v>
                </c:pt>
              </c:strCache>
            </c:strRef>
          </c:cat>
          <c:val>
            <c:numRef>
              <c:f>DATASET_BAW!$H$10:$I$10</c:f>
              <c:numCache>
                <c:formatCode>#,##0.0</c:formatCode>
                <c:ptCount val="2"/>
                <c:pt idx="0" formatCode="#,##0">
                  <c:v>7.5835093303672299</c:v>
                </c:pt>
                <c:pt idx="1">
                  <c:v>0.61947750881717289</c:v>
                </c:pt>
              </c:numCache>
            </c:numRef>
          </c:val>
        </c:ser>
        <c:ser>
          <c:idx val="6"/>
          <c:order val="6"/>
          <c:tx>
            <c:strRef>
              <c:f>DATASET_BAW!$E$11:$F$11</c:f>
              <c:strCache>
                <c:ptCount val="1"/>
                <c:pt idx="0">
                  <c:v>middl phe</c:v>
                </c:pt>
              </c:strCache>
            </c:strRef>
          </c:tx>
          <c:invertIfNegative val="0"/>
          <c:cat>
            <c:strRef>
              <c:f>DATASET_BAW!$H$4:$I$4</c:f>
              <c:strCache>
                <c:ptCount val="2"/>
                <c:pt idx="0">
                  <c:v>Stock</c:v>
                </c:pt>
                <c:pt idx="1">
                  <c:v>New</c:v>
                </c:pt>
              </c:strCache>
            </c:strRef>
          </c:cat>
          <c:val>
            <c:numRef>
              <c:f>DATASET_BAW!$H$11:$I$11</c:f>
              <c:numCache>
                <c:formatCode>#,##0.0</c:formatCode>
                <c:ptCount val="2"/>
                <c:pt idx="0" formatCode="#,##0">
                  <c:v>5.9389428796228492</c:v>
                </c:pt>
                <c:pt idx="1">
                  <c:v>1.143210436818981</c:v>
                </c:pt>
              </c:numCache>
            </c:numRef>
          </c:val>
        </c:ser>
        <c:ser>
          <c:idx val="7"/>
          <c:order val="7"/>
          <c:tx>
            <c:strRef>
              <c:f>DATASET_BAW!$E$12:$F$12</c:f>
              <c:strCache>
                <c:ptCount val="1"/>
                <c:pt idx="0">
                  <c:v>small ben</c:v>
                </c:pt>
              </c:strCache>
            </c:strRef>
          </c:tx>
          <c:invertIfNegative val="0"/>
          <c:cat>
            <c:strRef>
              <c:f>DATASET_BAW!$H$4:$I$4</c:f>
              <c:strCache>
                <c:ptCount val="2"/>
                <c:pt idx="0">
                  <c:v>Stock</c:v>
                </c:pt>
                <c:pt idx="1">
                  <c:v>New</c:v>
                </c:pt>
              </c:strCache>
            </c:strRef>
          </c:cat>
          <c:val>
            <c:numRef>
              <c:f>DATASET_BAW!$H$12:$I$12</c:f>
              <c:numCache>
                <c:formatCode>#,##0</c:formatCode>
                <c:ptCount val="2"/>
                <c:pt idx="0">
                  <c:v>1371.1613259024248</c:v>
                </c:pt>
                <c:pt idx="1">
                  <c:v>44.894291833075933</c:v>
                </c:pt>
              </c:numCache>
            </c:numRef>
          </c:val>
        </c:ser>
        <c:ser>
          <c:idx val="8"/>
          <c:order val="8"/>
          <c:tx>
            <c:strRef>
              <c:f>DATASET_BAW!$E$13:$F$13</c:f>
              <c:strCache>
                <c:ptCount val="1"/>
                <c:pt idx="0">
                  <c:v>small die</c:v>
                </c:pt>
              </c:strCache>
            </c:strRef>
          </c:tx>
          <c:invertIfNegative val="0"/>
          <c:cat>
            <c:strRef>
              <c:f>DATASET_BAW!$H$4:$I$4</c:f>
              <c:strCache>
                <c:ptCount val="2"/>
                <c:pt idx="0">
                  <c:v>Stock</c:v>
                </c:pt>
                <c:pt idx="1">
                  <c:v>New</c:v>
                </c:pt>
              </c:strCache>
            </c:strRef>
          </c:cat>
          <c:val>
            <c:numRef>
              <c:f>DATASET_BAW!$H$13:$I$13</c:f>
              <c:numCache>
                <c:formatCode>#,##0</c:formatCode>
                <c:ptCount val="2"/>
                <c:pt idx="0">
                  <c:v>33.737038893981456</c:v>
                </c:pt>
                <c:pt idx="1">
                  <c:v>2.0498221103379981</c:v>
                </c:pt>
              </c:numCache>
            </c:numRef>
          </c:val>
        </c:ser>
        <c:ser>
          <c:idx val="9"/>
          <c:order val="9"/>
          <c:tx>
            <c:strRef>
              <c:f>DATASET_BAW!$E$14:$F$14</c:f>
              <c:strCache>
                <c:ptCount val="1"/>
                <c:pt idx="0">
                  <c:v>small ele</c:v>
                </c:pt>
              </c:strCache>
            </c:strRef>
          </c:tx>
          <c:invertIfNegative val="0"/>
          <c:cat>
            <c:strRef>
              <c:f>DATASET_BAW!$H$4:$I$4</c:f>
              <c:strCache>
                <c:ptCount val="2"/>
                <c:pt idx="0">
                  <c:v>Stock</c:v>
                </c:pt>
                <c:pt idx="1">
                  <c:v>New</c:v>
                </c:pt>
              </c:strCache>
            </c:strRef>
          </c:cat>
          <c:val>
            <c:numRef>
              <c:f>DATASET_BAW!$H$14:$I$14</c:f>
              <c:numCache>
                <c:formatCode>#,##0.000</c:formatCode>
                <c:ptCount val="2"/>
                <c:pt idx="0" formatCode="#,##0.0">
                  <c:v>1.6916069678165155</c:v>
                </c:pt>
                <c:pt idx="1">
                  <c:v>6.5212769399007435E-3</c:v>
                </c:pt>
              </c:numCache>
            </c:numRef>
          </c:val>
        </c:ser>
        <c:ser>
          <c:idx val="10"/>
          <c:order val="10"/>
          <c:tx>
            <c:strRef>
              <c:f>DATASET_BAW!$E$15:$F$15</c:f>
              <c:strCache>
                <c:ptCount val="1"/>
                <c:pt idx="0">
                  <c:v>small gas</c:v>
                </c:pt>
              </c:strCache>
            </c:strRef>
          </c:tx>
          <c:invertIfNegative val="0"/>
          <c:cat>
            <c:strRef>
              <c:f>DATASET_BAW!$H$4:$I$4</c:f>
              <c:strCache>
                <c:ptCount val="2"/>
                <c:pt idx="0">
                  <c:v>Stock</c:v>
                </c:pt>
                <c:pt idx="1">
                  <c:v>New</c:v>
                </c:pt>
              </c:strCache>
            </c:strRef>
          </c:cat>
          <c:val>
            <c:numRef>
              <c:f>DATASET_BAW!$H$15:$I$15</c:f>
              <c:numCache>
                <c:formatCode>#,##0.0</c:formatCode>
                <c:ptCount val="2"/>
                <c:pt idx="0" formatCode="#,##0">
                  <c:v>5.2397982832489021</c:v>
                </c:pt>
                <c:pt idx="1">
                  <c:v>0.58142946305996324</c:v>
                </c:pt>
              </c:numCache>
            </c:numRef>
          </c:val>
        </c:ser>
        <c:dLbls>
          <c:showLegendKey val="0"/>
          <c:showVal val="0"/>
          <c:showCatName val="0"/>
          <c:showSerName val="0"/>
          <c:showPercent val="0"/>
          <c:showBubbleSize val="0"/>
        </c:dLbls>
        <c:gapWidth val="150"/>
        <c:overlap val="100"/>
        <c:axId val="50448384"/>
        <c:axId val="50291264"/>
      </c:barChart>
      <c:catAx>
        <c:axId val="50448384"/>
        <c:scaling>
          <c:orientation val="minMax"/>
        </c:scaling>
        <c:delete val="0"/>
        <c:axPos val="b"/>
        <c:majorTickMark val="out"/>
        <c:minorTickMark val="none"/>
        <c:tickLblPos val="nextTo"/>
        <c:crossAx val="50291264"/>
        <c:crosses val="autoZero"/>
        <c:auto val="1"/>
        <c:lblAlgn val="ctr"/>
        <c:lblOffset val="100"/>
        <c:noMultiLvlLbl val="0"/>
      </c:catAx>
      <c:valAx>
        <c:axId val="50291264"/>
        <c:scaling>
          <c:orientation val="minMax"/>
        </c:scaling>
        <c:delete val="0"/>
        <c:axPos val="l"/>
        <c:majorGridlines/>
        <c:numFmt formatCode="0%" sourceLinked="1"/>
        <c:majorTickMark val="out"/>
        <c:minorTickMark val="none"/>
        <c:tickLblPos val="nextTo"/>
        <c:crossAx val="50448384"/>
        <c:crosses val="autoZero"/>
        <c:crossBetween val="between"/>
      </c:valAx>
    </c:plotArea>
    <c:legend>
      <c:legendPos val="r"/>
      <c:layout>
        <c:manualLayout>
          <c:xMode val="edge"/>
          <c:yMode val="edge"/>
          <c:x val="0.8227228783902012"/>
          <c:y val="3.9747375328083992E-2"/>
          <c:w val="0.16061045494313211"/>
          <c:h val="0.8788385826771653"/>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Gesamtkosten </a:t>
            </a:r>
            <a:r>
              <a:rPr lang="en-US" sz="1800" b="1" i="0" baseline="0">
                <a:effectLst/>
              </a:rPr>
              <a:t>€/km</a:t>
            </a:r>
            <a:endParaRPr lang="de-DE">
              <a:effectLst/>
            </a:endParaRPr>
          </a:p>
        </c:rich>
      </c:tx>
      <c:overlay val="0"/>
    </c:title>
    <c:autoTitleDeleted val="0"/>
    <c:plotArea>
      <c:layout/>
      <c:barChart>
        <c:barDir val="col"/>
        <c:grouping val="clustered"/>
        <c:varyColors val="0"/>
        <c:ser>
          <c:idx val="0"/>
          <c:order val="0"/>
          <c:tx>
            <c:strRef>
              <c:f>DATASET_DEU!$AM$48</c:f>
              <c:strCache>
                <c:ptCount val="1"/>
                <c:pt idx="0">
                  <c:v>KM-Kosten</c:v>
                </c:pt>
              </c:strCache>
            </c:strRef>
          </c:tx>
          <c:invertIfNegative val="0"/>
          <c:cat>
            <c:multiLvlStrRef>
              <c:f>DATASET_DEU!$AK$50:$AL$60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DATASET_DEU!$AM$50:$AM$60</c:f>
              <c:numCache>
                <c:formatCode>General</c:formatCode>
                <c:ptCount val="11"/>
                <c:pt idx="0">
                  <c:v>0.7912053075214206</c:v>
                </c:pt>
                <c:pt idx="1">
                  <c:v>0.66580408599296925</c:v>
                </c:pt>
                <c:pt idx="2">
                  <c:v>0.77000897571477867</c:v>
                </c:pt>
                <c:pt idx="3">
                  <c:v>0.53458541766000534</c:v>
                </c:pt>
                <c:pt idx="4">
                  <c:v>0.53860800398262942</c:v>
                </c:pt>
                <c:pt idx="5">
                  <c:v>0.47765708880426067</c:v>
                </c:pt>
                <c:pt idx="6">
                  <c:v>0.52967136372393886</c:v>
                </c:pt>
                <c:pt idx="7">
                  <c:v>0.44561874069174257</c:v>
                </c:pt>
                <c:pt idx="8">
                  <c:v>0.46840893927541105</c:v>
                </c:pt>
                <c:pt idx="9">
                  <c:v>0.5794849090430344</c:v>
                </c:pt>
                <c:pt idx="10">
                  <c:v>0.38479258690643026</c:v>
                </c:pt>
              </c:numCache>
            </c:numRef>
          </c:val>
        </c:ser>
        <c:dLbls>
          <c:showLegendKey val="0"/>
          <c:showVal val="0"/>
          <c:showCatName val="0"/>
          <c:showSerName val="0"/>
          <c:showPercent val="0"/>
          <c:showBubbleSize val="0"/>
        </c:dLbls>
        <c:gapWidth val="150"/>
        <c:axId val="50136576"/>
        <c:axId val="50295296"/>
      </c:barChart>
      <c:catAx>
        <c:axId val="50136576"/>
        <c:scaling>
          <c:orientation val="minMax"/>
        </c:scaling>
        <c:delete val="0"/>
        <c:axPos val="b"/>
        <c:majorTickMark val="out"/>
        <c:minorTickMark val="none"/>
        <c:tickLblPos val="nextTo"/>
        <c:crossAx val="50295296"/>
        <c:crosses val="autoZero"/>
        <c:auto val="1"/>
        <c:lblAlgn val="ctr"/>
        <c:lblOffset val="100"/>
        <c:noMultiLvlLbl val="0"/>
      </c:catAx>
      <c:valAx>
        <c:axId val="50295296"/>
        <c:scaling>
          <c:orientation val="minMax"/>
        </c:scaling>
        <c:delete val="0"/>
        <c:axPos val="l"/>
        <c:majorGridlines/>
        <c:numFmt formatCode="General" sourceLinked="1"/>
        <c:majorTickMark val="out"/>
        <c:minorTickMark val="none"/>
        <c:tickLblPos val="nextTo"/>
        <c:crossAx val="5013657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Energie/Kapital-Verhältnis</a:t>
            </a:r>
          </a:p>
        </c:rich>
      </c:tx>
      <c:overlay val="0"/>
    </c:title>
    <c:autoTitleDeleted val="0"/>
    <c:plotArea>
      <c:layout/>
      <c:barChart>
        <c:barDir val="col"/>
        <c:grouping val="clustered"/>
        <c:varyColors val="0"/>
        <c:ser>
          <c:idx val="0"/>
          <c:order val="0"/>
          <c:tx>
            <c:strRef>
              <c:f>DATASET_DEU!$AP$4</c:f>
              <c:strCache>
                <c:ptCount val="1"/>
                <c:pt idx="0">
                  <c:v>EK-Faktor</c:v>
                </c:pt>
              </c:strCache>
            </c:strRef>
          </c:tx>
          <c:invertIfNegative val="0"/>
          <c:cat>
            <c:multiLvlStrRef>
              <c:f>DATASET_DEU!$AK$50:$AL$60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DATASET_DEU!$AP$5:$AP$15</c:f>
              <c:numCache>
                <c:formatCode>General</c:formatCode>
                <c:ptCount val="11"/>
                <c:pt idx="0">
                  <c:v>4.5162580298115902</c:v>
                </c:pt>
                <c:pt idx="1">
                  <c:v>6.3239782571836116</c:v>
                </c:pt>
                <c:pt idx="2">
                  <c:v>6.8969398873498164</c:v>
                </c:pt>
                <c:pt idx="3">
                  <c:v>3.9466512176551345</c:v>
                </c:pt>
                <c:pt idx="4">
                  <c:v>6.845734877355059</c:v>
                </c:pt>
                <c:pt idx="5">
                  <c:v>12.237275403829583</c:v>
                </c:pt>
                <c:pt idx="6">
                  <c:v>8.6134069685762888</c:v>
                </c:pt>
                <c:pt idx="7">
                  <c:v>4.2978774360325556</c:v>
                </c:pt>
                <c:pt idx="8">
                  <c:v>7.2853336642441029</c:v>
                </c:pt>
                <c:pt idx="9">
                  <c:v>14.895809584331918</c:v>
                </c:pt>
                <c:pt idx="10">
                  <c:v>12.136347601910822</c:v>
                </c:pt>
              </c:numCache>
            </c:numRef>
          </c:val>
        </c:ser>
        <c:dLbls>
          <c:showLegendKey val="0"/>
          <c:showVal val="0"/>
          <c:showCatName val="0"/>
          <c:showSerName val="0"/>
          <c:showPercent val="0"/>
          <c:showBubbleSize val="0"/>
        </c:dLbls>
        <c:gapWidth val="150"/>
        <c:axId val="50137088"/>
        <c:axId val="50297024"/>
      </c:barChart>
      <c:catAx>
        <c:axId val="50137088"/>
        <c:scaling>
          <c:orientation val="minMax"/>
        </c:scaling>
        <c:delete val="0"/>
        <c:axPos val="b"/>
        <c:majorTickMark val="out"/>
        <c:minorTickMark val="none"/>
        <c:tickLblPos val="nextTo"/>
        <c:crossAx val="50297024"/>
        <c:crosses val="autoZero"/>
        <c:auto val="1"/>
        <c:lblAlgn val="ctr"/>
        <c:lblOffset val="100"/>
        <c:noMultiLvlLbl val="0"/>
      </c:catAx>
      <c:valAx>
        <c:axId val="50297024"/>
        <c:scaling>
          <c:orientation val="minMax"/>
        </c:scaling>
        <c:delete val="0"/>
        <c:axPos val="l"/>
        <c:majorGridlines/>
        <c:numFmt formatCode="General" sourceLinked="1"/>
        <c:majorTickMark val="out"/>
        <c:minorTickMark val="none"/>
        <c:tickLblPos val="nextTo"/>
        <c:crossAx val="50137088"/>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Kapitalkosten €/km</a:t>
            </a:r>
          </a:p>
        </c:rich>
      </c:tx>
      <c:overlay val="0"/>
    </c:title>
    <c:autoTitleDeleted val="0"/>
    <c:plotArea>
      <c:layout/>
      <c:barChart>
        <c:barDir val="col"/>
        <c:grouping val="clustered"/>
        <c:varyColors val="0"/>
        <c:ser>
          <c:idx val="0"/>
          <c:order val="0"/>
          <c:tx>
            <c:strRef>
              <c:f>DATASET_DEU!$X$4</c:f>
              <c:strCache>
                <c:ptCount val="1"/>
                <c:pt idx="0">
                  <c:v>€/km(K)</c:v>
                </c:pt>
              </c:strCache>
            </c:strRef>
          </c:tx>
          <c:invertIfNegative val="0"/>
          <c:cat>
            <c:multiLvlStrRef>
              <c:f>DATASET_DEU!$AK$50:$AL$60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DATASET_DEU!$X$5:$X$15</c:f>
              <c:numCache>
                <c:formatCode>#,##0.00</c:formatCode>
                <c:ptCount val="11"/>
                <c:pt idx="0">
                  <c:v>0.64777378143154263</c:v>
                </c:pt>
                <c:pt idx="1">
                  <c:v>0.57489664981374167</c:v>
                </c:pt>
                <c:pt idx="2">
                  <c:v>0.67250171509243772</c:v>
                </c:pt>
                <c:pt idx="3">
                  <c:v>0.42651525177646527</c:v>
                </c:pt>
                <c:pt idx="4">
                  <c:v>0.46995822006790661</c:v>
                </c:pt>
                <c:pt idx="5">
                  <c:v>0.44157284380426065</c:v>
                </c:pt>
                <c:pt idx="6">
                  <c:v>0.47457420977474102</c:v>
                </c:pt>
                <c:pt idx="7">
                  <c:v>0.36150604724569435</c:v>
                </c:pt>
                <c:pt idx="8">
                  <c:v>0.41187422887541109</c:v>
                </c:pt>
                <c:pt idx="9">
                  <c:v>0.54302970957875429</c:v>
                </c:pt>
                <c:pt idx="10">
                  <c:v>0.35550038190643024</c:v>
                </c:pt>
              </c:numCache>
            </c:numRef>
          </c:val>
        </c:ser>
        <c:dLbls>
          <c:showLegendKey val="0"/>
          <c:showVal val="0"/>
          <c:showCatName val="0"/>
          <c:showSerName val="0"/>
          <c:showPercent val="0"/>
          <c:showBubbleSize val="0"/>
        </c:dLbls>
        <c:gapWidth val="150"/>
        <c:axId val="50137600"/>
        <c:axId val="50520064"/>
      </c:barChart>
      <c:catAx>
        <c:axId val="50137600"/>
        <c:scaling>
          <c:orientation val="minMax"/>
        </c:scaling>
        <c:delete val="0"/>
        <c:axPos val="b"/>
        <c:majorTickMark val="out"/>
        <c:minorTickMark val="none"/>
        <c:tickLblPos val="nextTo"/>
        <c:crossAx val="50520064"/>
        <c:crosses val="autoZero"/>
        <c:auto val="1"/>
        <c:lblAlgn val="ctr"/>
        <c:lblOffset val="100"/>
        <c:noMultiLvlLbl val="0"/>
      </c:catAx>
      <c:valAx>
        <c:axId val="50520064"/>
        <c:scaling>
          <c:orientation val="minMax"/>
        </c:scaling>
        <c:delete val="0"/>
        <c:axPos val="l"/>
        <c:majorGridlines/>
        <c:numFmt formatCode="#,##0.00" sourceLinked="1"/>
        <c:majorTickMark val="out"/>
        <c:minorTickMark val="none"/>
        <c:tickLblPos val="nextTo"/>
        <c:crossAx val="50137600"/>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Energiekosten </a:t>
            </a:r>
            <a:r>
              <a:rPr lang="en-US" sz="1800" b="1" i="0" baseline="0">
                <a:effectLst/>
              </a:rPr>
              <a:t>€/km</a:t>
            </a:r>
            <a:endParaRPr lang="de-DE">
              <a:effectLst/>
            </a:endParaRPr>
          </a:p>
        </c:rich>
      </c:tx>
      <c:overlay val="0"/>
    </c:title>
    <c:autoTitleDeleted val="0"/>
    <c:plotArea>
      <c:layout/>
      <c:barChart>
        <c:barDir val="col"/>
        <c:grouping val="clustered"/>
        <c:varyColors val="0"/>
        <c:ser>
          <c:idx val="0"/>
          <c:order val="0"/>
          <c:tx>
            <c:strRef>
              <c:f>DATASET_DEU!$Y$4</c:f>
              <c:strCache>
                <c:ptCount val="1"/>
                <c:pt idx="0">
                  <c:v>€/km(E)b</c:v>
                </c:pt>
              </c:strCache>
            </c:strRef>
          </c:tx>
          <c:invertIfNegative val="0"/>
          <c:cat>
            <c:multiLvlStrRef>
              <c:f>DATASET_DEU!$AK$50:$AL$60</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DATASET_DEU!$Y$5:$Y$15</c:f>
              <c:numCache>
                <c:formatCode>#,##0.000</c:formatCode>
                <c:ptCount val="11"/>
                <c:pt idx="0">
                  <c:v>0.14343152608987811</c:v>
                </c:pt>
                <c:pt idx="1">
                  <c:v>9.0907436179227516E-2</c:v>
                </c:pt>
                <c:pt idx="2">
                  <c:v>9.750726062234101E-2</c:v>
                </c:pt>
                <c:pt idx="3">
                  <c:v>0.10807016588353995</c:v>
                </c:pt>
                <c:pt idx="4">
                  <c:v>6.8649783914722859E-2</c:v>
                </c:pt>
                <c:pt idx="5">
                  <c:v>3.6084245000000001E-2</c:v>
                </c:pt>
                <c:pt idx="6">
                  <c:v>5.5097153949197814E-2</c:v>
                </c:pt>
                <c:pt idx="7">
                  <c:v>8.4112693446048284E-2</c:v>
                </c:pt>
                <c:pt idx="8">
                  <c:v>5.6534710399999993E-2</c:v>
                </c:pt>
                <c:pt idx="9">
                  <c:v>3.6455199464280039E-2</c:v>
                </c:pt>
                <c:pt idx="10">
                  <c:v>2.9292205000000002E-2</c:v>
                </c:pt>
              </c:numCache>
            </c:numRef>
          </c:val>
        </c:ser>
        <c:dLbls>
          <c:showLegendKey val="0"/>
          <c:showVal val="0"/>
          <c:showCatName val="0"/>
          <c:showSerName val="0"/>
          <c:showPercent val="0"/>
          <c:showBubbleSize val="0"/>
        </c:dLbls>
        <c:gapWidth val="150"/>
        <c:axId val="50138112"/>
        <c:axId val="50521792"/>
      </c:barChart>
      <c:catAx>
        <c:axId val="50138112"/>
        <c:scaling>
          <c:orientation val="minMax"/>
        </c:scaling>
        <c:delete val="0"/>
        <c:axPos val="b"/>
        <c:majorTickMark val="out"/>
        <c:minorTickMark val="none"/>
        <c:tickLblPos val="nextTo"/>
        <c:crossAx val="50521792"/>
        <c:crosses val="autoZero"/>
        <c:auto val="1"/>
        <c:lblAlgn val="ctr"/>
        <c:lblOffset val="100"/>
        <c:noMultiLvlLbl val="0"/>
      </c:catAx>
      <c:valAx>
        <c:axId val="50521792"/>
        <c:scaling>
          <c:orientation val="minMax"/>
        </c:scaling>
        <c:delete val="0"/>
        <c:axPos val="l"/>
        <c:majorGridlines/>
        <c:numFmt formatCode="#,##0.000" sourceLinked="1"/>
        <c:majorTickMark val="out"/>
        <c:minorTickMark val="none"/>
        <c:tickLblPos val="nextTo"/>
        <c:crossAx val="50138112"/>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1"/>
          <c:order val="0"/>
          <c:tx>
            <c:strRef>
              <c:f>DATASET_DEU!$E$5:$F$5</c:f>
              <c:strCache>
                <c:ptCount val="1"/>
                <c:pt idx="0">
                  <c:v>large ben</c:v>
                </c:pt>
              </c:strCache>
            </c:strRef>
          </c:tx>
          <c:invertIfNegative val="0"/>
          <c:cat>
            <c:strRef>
              <c:f>DATASET_DEU!$H$4:$I$4</c:f>
              <c:strCache>
                <c:ptCount val="2"/>
                <c:pt idx="0">
                  <c:v>Stock</c:v>
                </c:pt>
                <c:pt idx="1">
                  <c:v>New</c:v>
                </c:pt>
              </c:strCache>
            </c:strRef>
          </c:cat>
          <c:val>
            <c:numRef>
              <c:f>DATASET_DEU!$H$5:$I$5</c:f>
              <c:numCache>
                <c:formatCode>#,##0</c:formatCode>
                <c:ptCount val="2"/>
                <c:pt idx="0">
                  <c:v>2774.0596303480834</c:v>
                </c:pt>
                <c:pt idx="1">
                  <c:v>121.17968476520603</c:v>
                </c:pt>
              </c:numCache>
            </c:numRef>
          </c:val>
        </c:ser>
        <c:ser>
          <c:idx val="2"/>
          <c:order val="1"/>
          <c:tx>
            <c:strRef>
              <c:f>DATASET_DEU!$E$6:$F$6</c:f>
              <c:strCache>
                <c:ptCount val="1"/>
                <c:pt idx="0">
                  <c:v>large die</c:v>
                </c:pt>
              </c:strCache>
            </c:strRef>
          </c:tx>
          <c:invertIfNegative val="0"/>
          <c:cat>
            <c:strRef>
              <c:f>DATASET_DEU!$H$4:$I$4</c:f>
              <c:strCache>
                <c:ptCount val="2"/>
                <c:pt idx="0">
                  <c:v>Stock</c:v>
                </c:pt>
                <c:pt idx="1">
                  <c:v>New</c:v>
                </c:pt>
              </c:strCache>
            </c:strRef>
          </c:cat>
          <c:val>
            <c:numRef>
              <c:f>DATASET_DEU!$H$6:$I$6</c:f>
              <c:numCache>
                <c:formatCode>#,##0</c:formatCode>
                <c:ptCount val="2"/>
                <c:pt idx="0">
                  <c:v>2018.4596128871742</c:v>
                </c:pt>
                <c:pt idx="1">
                  <c:v>132.24222967382394</c:v>
                </c:pt>
              </c:numCache>
            </c:numRef>
          </c:val>
        </c:ser>
        <c:ser>
          <c:idx val="0"/>
          <c:order val="2"/>
          <c:tx>
            <c:strRef>
              <c:f>DATASET_DEU!$E$7:$F$7</c:f>
              <c:strCache>
                <c:ptCount val="1"/>
                <c:pt idx="0">
                  <c:v>large phe</c:v>
                </c:pt>
              </c:strCache>
            </c:strRef>
          </c:tx>
          <c:invertIfNegative val="0"/>
          <c:cat>
            <c:strRef>
              <c:f>DATASET_DEU!$H$4:$I$4</c:f>
              <c:strCache>
                <c:ptCount val="2"/>
                <c:pt idx="0">
                  <c:v>Stock</c:v>
                </c:pt>
                <c:pt idx="1">
                  <c:v>New</c:v>
                </c:pt>
              </c:strCache>
            </c:strRef>
          </c:cat>
          <c:val>
            <c:numRef>
              <c:f>DATASET_DEU!$H$7:$I$7</c:f>
              <c:numCache>
                <c:formatCode>#,##0.0</c:formatCode>
                <c:ptCount val="2"/>
                <c:pt idx="0" formatCode="#,##0">
                  <c:v>23.650994400871006</c:v>
                </c:pt>
                <c:pt idx="1">
                  <c:v>6.4038476929411905</c:v>
                </c:pt>
              </c:numCache>
            </c:numRef>
          </c:val>
        </c:ser>
        <c:ser>
          <c:idx val="3"/>
          <c:order val="3"/>
          <c:tx>
            <c:strRef>
              <c:f>DATASET_DEU!$E$8:$F$8</c:f>
              <c:strCache>
                <c:ptCount val="1"/>
                <c:pt idx="0">
                  <c:v>middl ben</c:v>
                </c:pt>
              </c:strCache>
            </c:strRef>
          </c:tx>
          <c:invertIfNegative val="0"/>
          <c:cat>
            <c:strRef>
              <c:f>DATASET_DEU!$H$4:$I$4</c:f>
              <c:strCache>
                <c:ptCount val="2"/>
                <c:pt idx="0">
                  <c:v>Stock</c:v>
                </c:pt>
                <c:pt idx="1">
                  <c:v>New</c:v>
                </c:pt>
              </c:strCache>
            </c:strRef>
          </c:cat>
          <c:val>
            <c:numRef>
              <c:f>DATASET_DEU!$H$8:$I$8</c:f>
              <c:numCache>
                <c:formatCode>#,##0</c:formatCode>
                <c:ptCount val="2"/>
                <c:pt idx="0">
                  <c:v>13703.90630633511</c:v>
                </c:pt>
                <c:pt idx="1">
                  <c:v>452.21913015884314</c:v>
                </c:pt>
              </c:numCache>
            </c:numRef>
          </c:val>
        </c:ser>
        <c:ser>
          <c:idx val="4"/>
          <c:order val="4"/>
          <c:tx>
            <c:strRef>
              <c:f>DATASET_DEU!$E$9:$F$9</c:f>
              <c:strCache>
                <c:ptCount val="1"/>
                <c:pt idx="0">
                  <c:v>middl die</c:v>
                </c:pt>
              </c:strCache>
            </c:strRef>
          </c:tx>
          <c:invertIfNegative val="0"/>
          <c:cat>
            <c:strRef>
              <c:f>DATASET_DEU!$H$4:$I$4</c:f>
              <c:strCache>
                <c:ptCount val="2"/>
                <c:pt idx="0">
                  <c:v>Stock</c:v>
                </c:pt>
                <c:pt idx="1">
                  <c:v>New</c:v>
                </c:pt>
              </c:strCache>
            </c:strRef>
          </c:cat>
          <c:val>
            <c:numRef>
              <c:f>DATASET_DEU!$H$9:$I$9</c:f>
              <c:numCache>
                <c:formatCode>#,##0</c:formatCode>
                <c:ptCount val="2"/>
                <c:pt idx="0">
                  <c:v>4497.3299926896643</c:v>
                </c:pt>
                <c:pt idx="1">
                  <c:v>311.30427895511394</c:v>
                </c:pt>
              </c:numCache>
            </c:numRef>
          </c:val>
        </c:ser>
        <c:ser>
          <c:idx val="5"/>
          <c:order val="5"/>
          <c:tx>
            <c:strRef>
              <c:f>DATASET_DEU!$E$10:$F$10</c:f>
              <c:strCache>
                <c:ptCount val="1"/>
                <c:pt idx="0">
                  <c:v>middl gas</c:v>
                </c:pt>
              </c:strCache>
            </c:strRef>
          </c:tx>
          <c:invertIfNegative val="0"/>
          <c:cat>
            <c:strRef>
              <c:f>DATASET_DEU!$H$4:$I$4</c:f>
              <c:strCache>
                <c:ptCount val="2"/>
                <c:pt idx="0">
                  <c:v>Stock</c:v>
                </c:pt>
                <c:pt idx="1">
                  <c:v>New</c:v>
                </c:pt>
              </c:strCache>
            </c:strRef>
          </c:cat>
          <c:val>
            <c:numRef>
              <c:f>DATASET_DEU!$H$10:$I$10</c:f>
              <c:numCache>
                <c:formatCode>#,##0.0</c:formatCode>
                <c:ptCount val="2"/>
                <c:pt idx="0" formatCode="#,##0">
                  <c:v>110.24149169212315</c:v>
                </c:pt>
                <c:pt idx="1">
                  <c:v>6.4411861122389622</c:v>
                </c:pt>
              </c:numCache>
            </c:numRef>
          </c:val>
        </c:ser>
        <c:ser>
          <c:idx val="6"/>
          <c:order val="6"/>
          <c:tx>
            <c:strRef>
              <c:f>DATASET_DEU!$E$11:$F$11</c:f>
              <c:strCache>
                <c:ptCount val="1"/>
                <c:pt idx="0">
                  <c:v>middl phe</c:v>
                </c:pt>
              </c:strCache>
            </c:strRef>
          </c:tx>
          <c:invertIfNegative val="0"/>
          <c:cat>
            <c:strRef>
              <c:f>DATASET_DEU!$H$4:$I$4</c:f>
              <c:strCache>
                <c:ptCount val="2"/>
                <c:pt idx="0">
                  <c:v>Stock</c:v>
                </c:pt>
                <c:pt idx="1">
                  <c:v>New</c:v>
                </c:pt>
              </c:strCache>
            </c:strRef>
          </c:cat>
          <c:val>
            <c:numRef>
              <c:f>DATASET_DEU!$H$11:$I$11</c:f>
              <c:numCache>
                <c:formatCode>#,##0.0</c:formatCode>
                <c:ptCount val="2"/>
                <c:pt idx="0" formatCode="#,##0">
                  <c:v>40.474598249739223</c:v>
                </c:pt>
                <c:pt idx="1">
                  <c:v>9.8773147487890824</c:v>
                </c:pt>
              </c:numCache>
            </c:numRef>
          </c:val>
        </c:ser>
        <c:ser>
          <c:idx val="7"/>
          <c:order val="7"/>
          <c:tx>
            <c:strRef>
              <c:f>DATASET_DEU!$E$12:$F$12</c:f>
              <c:strCache>
                <c:ptCount val="1"/>
                <c:pt idx="0">
                  <c:v>small ben</c:v>
                </c:pt>
              </c:strCache>
            </c:strRef>
          </c:tx>
          <c:invertIfNegative val="0"/>
          <c:cat>
            <c:strRef>
              <c:f>DATASET_DEU!$H$4:$I$4</c:f>
              <c:strCache>
                <c:ptCount val="2"/>
                <c:pt idx="0">
                  <c:v>Stock</c:v>
                </c:pt>
                <c:pt idx="1">
                  <c:v>New</c:v>
                </c:pt>
              </c:strCache>
            </c:strRef>
          </c:cat>
          <c:val>
            <c:numRef>
              <c:f>DATASET_DEU!$H$12:$I$12</c:f>
              <c:numCache>
                <c:formatCode>#,##0</c:formatCode>
                <c:ptCount val="2"/>
                <c:pt idx="0">
                  <c:v>10307.57858468136</c:v>
                </c:pt>
                <c:pt idx="1">
                  <c:v>360.30287702024611</c:v>
                </c:pt>
              </c:numCache>
            </c:numRef>
          </c:val>
        </c:ser>
        <c:ser>
          <c:idx val="8"/>
          <c:order val="8"/>
          <c:tx>
            <c:strRef>
              <c:f>DATASET_DEU!$E$13:$F$13</c:f>
              <c:strCache>
                <c:ptCount val="1"/>
                <c:pt idx="0">
                  <c:v>small die</c:v>
                </c:pt>
              </c:strCache>
            </c:strRef>
          </c:tx>
          <c:invertIfNegative val="0"/>
          <c:cat>
            <c:strRef>
              <c:f>DATASET_DEU!$H$4:$I$4</c:f>
              <c:strCache>
                <c:ptCount val="2"/>
                <c:pt idx="0">
                  <c:v>Stock</c:v>
                </c:pt>
                <c:pt idx="1">
                  <c:v>New</c:v>
                </c:pt>
              </c:strCache>
            </c:strRef>
          </c:cat>
          <c:val>
            <c:numRef>
              <c:f>DATASET_DEU!$H$13:$I$13</c:f>
              <c:numCache>
                <c:formatCode>#,##0</c:formatCode>
                <c:ptCount val="2"/>
                <c:pt idx="0">
                  <c:v>213.66164271862669</c:v>
                </c:pt>
                <c:pt idx="1">
                  <c:v>15.979799829376901</c:v>
                </c:pt>
              </c:numCache>
            </c:numRef>
          </c:val>
        </c:ser>
        <c:ser>
          <c:idx val="9"/>
          <c:order val="9"/>
          <c:tx>
            <c:strRef>
              <c:f>DATASET_DEU!$E$14:$F$14</c:f>
              <c:strCache>
                <c:ptCount val="1"/>
                <c:pt idx="0">
                  <c:v>small ele</c:v>
                </c:pt>
              </c:strCache>
            </c:strRef>
          </c:tx>
          <c:invertIfNegative val="0"/>
          <c:cat>
            <c:strRef>
              <c:f>DATASET_DEU!$H$4:$I$4</c:f>
              <c:strCache>
                <c:ptCount val="2"/>
                <c:pt idx="0">
                  <c:v>Stock</c:v>
                </c:pt>
                <c:pt idx="1">
                  <c:v>New</c:v>
                </c:pt>
              </c:strCache>
            </c:strRef>
          </c:cat>
          <c:val>
            <c:numRef>
              <c:f>DATASET_DEU!$H$14:$I$14</c:f>
              <c:numCache>
                <c:formatCode>#,##0.000</c:formatCode>
                <c:ptCount val="2"/>
                <c:pt idx="0" formatCode="#,##0.0">
                  <c:v>6.0941225379030879</c:v>
                </c:pt>
                <c:pt idx="1">
                  <c:v>1.9563830819702231E-2</c:v>
                </c:pt>
              </c:numCache>
            </c:numRef>
          </c:val>
        </c:ser>
        <c:ser>
          <c:idx val="10"/>
          <c:order val="10"/>
          <c:tx>
            <c:strRef>
              <c:f>DATASET_DEU!$E$15:$F$15</c:f>
              <c:strCache>
                <c:ptCount val="1"/>
                <c:pt idx="0">
                  <c:v>small gas</c:v>
                </c:pt>
              </c:strCache>
            </c:strRef>
          </c:tx>
          <c:invertIfNegative val="0"/>
          <c:cat>
            <c:strRef>
              <c:f>DATASET_DEU!$H$4:$I$4</c:f>
              <c:strCache>
                <c:ptCount val="2"/>
                <c:pt idx="0">
                  <c:v>Stock</c:v>
                </c:pt>
                <c:pt idx="1">
                  <c:v>New</c:v>
                </c:pt>
              </c:strCache>
            </c:strRef>
          </c:cat>
          <c:val>
            <c:numRef>
              <c:f>DATASET_DEU!$H$15:$I$15</c:f>
              <c:numCache>
                <c:formatCode>#,##0.0</c:formatCode>
                <c:ptCount val="2"/>
                <c:pt idx="0" formatCode="#,##0">
                  <c:v>86.686323045072399</c:v>
                </c:pt>
                <c:pt idx="1">
                  <c:v>7.0644754885151002</c:v>
                </c:pt>
              </c:numCache>
            </c:numRef>
          </c:val>
        </c:ser>
        <c:dLbls>
          <c:showLegendKey val="0"/>
          <c:showVal val="0"/>
          <c:showCatName val="0"/>
          <c:showSerName val="0"/>
          <c:showPercent val="0"/>
          <c:showBubbleSize val="0"/>
        </c:dLbls>
        <c:gapWidth val="150"/>
        <c:overlap val="100"/>
        <c:axId val="50667520"/>
        <c:axId val="50523520"/>
      </c:barChart>
      <c:catAx>
        <c:axId val="50667520"/>
        <c:scaling>
          <c:orientation val="minMax"/>
        </c:scaling>
        <c:delete val="0"/>
        <c:axPos val="b"/>
        <c:majorTickMark val="out"/>
        <c:minorTickMark val="none"/>
        <c:tickLblPos val="nextTo"/>
        <c:crossAx val="50523520"/>
        <c:crosses val="autoZero"/>
        <c:auto val="1"/>
        <c:lblAlgn val="ctr"/>
        <c:lblOffset val="100"/>
        <c:noMultiLvlLbl val="0"/>
      </c:catAx>
      <c:valAx>
        <c:axId val="50523520"/>
        <c:scaling>
          <c:orientation val="minMax"/>
        </c:scaling>
        <c:delete val="0"/>
        <c:axPos val="l"/>
        <c:majorGridlines/>
        <c:numFmt formatCode="0%" sourceLinked="1"/>
        <c:majorTickMark val="out"/>
        <c:minorTickMark val="none"/>
        <c:tickLblPos val="nextTo"/>
        <c:crossAx val="50667520"/>
        <c:crosses val="autoZero"/>
        <c:crossBetween val="between"/>
      </c:valAx>
    </c:plotArea>
    <c:legend>
      <c:legendPos val="r"/>
      <c:layout>
        <c:manualLayout>
          <c:xMode val="edge"/>
          <c:yMode val="edge"/>
          <c:x val="0.8227228783902012"/>
          <c:y val="8.1414041994750649E-2"/>
          <c:w val="0.16061045494313211"/>
          <c:h val="0.8603200641586467"/>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Gesamtkosten </a:t>
            </a:r>
            <a:r>
              <a:rPr lang="en-US" sz="1800" b="1" i="0" baseline="0">
                <a:effectLst/>
              </a:rPr>
              <a:t>€/km</a:t>
            </a:r>
            <a:endParaRPr lang="de-DE">
              <a:effectLst/>
            </a:endParaRPr>
          </a:p>
        </c:rich>
      </c:tx>
      <c:overlay val="0"/>
    </c:title>
    <c:autoTitleDeleted val="0"/>
    <c:plotArea>
      <c:layout/>
      <c:barChart>
        <c:barDir val="col"/>
        <c:grouping val="clustered"/>
        <c:varyColors val="0"/>
        <c:ser>
          <c:idx val="0"/>
          <c:order val="0"/>
          <c:tx>
            <c:strRef>
              <c:f>DATASET_komb!$AM$76</c:f>
              <c:strCache>
                <c:ptCount val="1"/>
                <c:pt idx="0">
                  <c:v>KM-Kosten</c:v>
                </c:pt>
              </c:strCache>
            </c:strRef>
          </c:tx>
          <c:invertIfNegative val="0"/>
          <c:cat>
            <c:multiLvlStrRef>
              <c:f>DATASET_komb!$AK$78:$AL$88</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DATASET_komb!$AM$78:$AM$88</c:f>
              <c:numCache>
                <c:formatCode>General</c:formatCode>
                <c:ptCount val="11"/>
                <c:pt idx="0">
                  <c:v>0.7912053075214206</c:v>
                </c:pt>
                <c:pt idx="1">
                  <c:v>0.66580408599296925</c:v>
                </c:pt>
                <c:pt idx="2">
                  <c:v>0.77000897571477867</c:v>
                </c:pt>
                <c:pt idx="3">
                  <c:v>0.53458541766000534</c:v>
                </c:pt>
                <c:pt idx="4">
                  <c:v>0.53860800398262942</c:v>
                </c:pt>
                <c:pt idx="5">
                  <c:v>0.47765708880426067</c:v>
                </c:pt>
                <c:pt idx="6">
                  <c:v>0.52967136372393886</c:v>
                </c:pt>
                <c:pt idx="7">
                  <c:v>0.44561874069174257</c:v>
                </c:pt>
                <c:pt idx="8">
                  <c:v>0.46840893927541105</c:v>
                </c:pt>
                <c:pt idx="9">
                  <c:v>0.5794849090430344</c:v>
                </c:pt>
                <c:pt idx="10">
                  <c:v>0.38479258690643026</c:v>
                </c:pt>
              </c:numCache>
            </c:numRef>
          </c:val>
        </c:ser>
        <c:dLbls>
          <c:showLegendKey val="0"/>
          <c:showVal val="0"/>
          <c:showCatName val="0"/>
          <c:showSerName val="0"/>
          <c:showPercent val="0"/>
          <c:showBubbleSize val="0"/>
        </c:dLbls>
        <c:gapWidth val="150"/>
        <c:axId val="50669568"/>
        <c:axId val="50527552"/>
      </c:barChart>
      <c:catAx>
        <c:axId val="50669568"/>
        <c:scaling>
          <c:orientation val="minMax"/>
        </c:scaling>
        <c:delete val="0"/>
        <c:axPos val="b"/>
        <c:majorTickMark val="out"/>
        <c:minorTickMark val="none"/>
        <c:tickLblPos val="nextTo"/>
        <c:crossAx val="50527552"/>
        <c:crosses val="autoZero"/>
        <c:auto val="1"/>
        <c:lblAlgn val="ctr"/>
        <c:lblOffset val="100"/>
        <c:noMultiLvlLbl val="0"/>
      </c:catAx>
      <c:valAx>
        <c:axId val="50527552"/>
        <c:scaling>
          <c:orientation val="minMax"/>
        </c:scaling>
        <c:delete val="0"/>
        <c:axPos val="l"/>
        <c:majorGridlines/>
        <c:numFmt formatCode="General" sourceLinked="1"/>
        <c:majorTickMark val="out"/>
        <c:minorTickMark val="none"/>
        <c:tickLblPos val="nextTo"/>
        <c:crossAx val="50669568"/>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Energie/Kapital-Verhältnis</a:t>
            </a:r>
          </a:p>
        </c:rich>
      </c:tx>
      <c:overlay val="0"/>
    </c:title>
    <c:autoTitleDeleted val="0"/>
    <c:plotArea>
      <c:layout/>
      <c:barChart>
        <c:barDir val="col"/>
        <c:grouping val="clustered"/>
        <c:varyColors val="0"/>
        <c:ser>
          <c:idx val="0"/>
          <c:order val="0"/>
          <c:tx>
            <c:strRef>
              <c:f>DATASET_komb!$AP$4</c:f>
              <c:strCache>
                <c:ptCount val="1"/>
                <c:pt idx="0">
                  <c:v>EK-Faktor</c:v>
                </c:pt>
              </c:strCache>
            </c:strRef>
          </c:tx>
          <c:invertIfNegative val="0"/>
          <c:cat>
            <c:multiLvlStrRef>
              <c:f>DATASET_komb!$AK$78:$AL$88</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DATASET_komb!$AP$33:$AP$43</c:f>
              <c:numCache>
                <c:formatCode>General</c:formatCode>
                <c:ptCount val="11"/>
                <c:pt idx="0">
                  <c:v>4.5162580298115902</c:v>
                </c:pt>
                <c:pt idx="1">
                  <c:v>6.3239782571836116</c:v>
                </c:pt>
                <c:pt idx="2">
                  <c:v>6.8969398873498164</c:v>
                </c:pt>
                <c:pt idx="3">
                  <c:v>3.9466512176551345</c:v>
                </c:pt>
                <c:pt idx="4">
                  <c:v>6.845734877355059</c:v>
                </c:pt>
                <c:pt idx="5">
                  <c:v>12.237275403829583</c:v>
                </c:pt>
                <c:pt idx="6">
                  <c:v>8.6134069685762888</c:v>
                </c:pt>
                <c:pt idx="7">
                  <c:v>4.2978774360325556</c:v>
                </c:pt>
                <c:pt idx="8">
                  <c:v>7.2853336642441029</c:v>
                </c:pt>
                <c:pt idx="9">
                  <c:v>14.895809584331918</c:v>
                </c:pt>
                <c:pt idx="10">
                  <c:v>12.136347601910822</c:v>
                </c:pt>
              </c:numCache>
            </c:numRef>
          </c:val>
        </c:ser>
        <c:dLbls>
          <c:showLegendKey val="0"/>
          <c:showVal val="0"/>
          <c:showCatName val="0"/>
          <c:showSerName val="0"/>
          <c:showPercent val="0"/>
          <c:showBubbleSize val="0"/>
        </c:dLbls>
        <c:gapWidth val="150"/>
        <c:axId val="50671104"/>
        <c:axId val="51143808"/>
      </c:barChart>
      <c:catAx>
        <c:axId val="50671104"/>
        <c:scaling>
          <c:orientation val="minMax"/>
        </c:scaling>
        <c:delete val="0"/>
        <c:axPos val="b"/>
        <c:majorTickMark val="out"/>
        <c:minorTickMark val="none"/>
        <c:tickLblPos val="nextTo"/>
        <c:crossAx val="51143808"/>
        <c:crosses val="autoZero"/>
        <c:auto val="1"/>
        <c:lblAlgn val="ctr"/>
        <c:lblOffset val="100"/>
        <c:noMultiLvlLbl val="0"/>
      </c:catAx>
      <c:valAx>
        <c:axId val="51143808"/>
        <c:scaling>
          <c:orientation val="minMax"/>
        </c:scaling>
        <c:delete val="0"/>
        <c:axPos val="l"/>
        <c:majorGridlines/>
        <c:numFmt formatCode="General" sourceLinked="1"/>
        <c:majorTickMark val="out"/>
        <c:minorTickMark val="none"/>
        <c:tickLblPos val="nextTo"/>
        <c:crossAx val="50671104"/>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Kapitalkosten €/km</a:t>
            </a:r>
          </a:p>
        </c:rich>
      </c:tx>
      <c:overlay val="0"/>
    </c:title>
    <c:autoTitleDeleted val="0"/>
    <c:plotArea>
      <c:layout/>
      <c:barChart>
        <c:barDir val="col"/>
        <c:grouping val="clustered"/>
        <c:varyColors val="0"/>
        <c:ser>
          <c:idx val="0"/>
          <c:order val="0"/>
          <c:tx>
            <c:strRef>
              <c:f>DATASET_komb!$X$4</c:f>
              <c:strCache>
                <c:ptCount val="1"/>
                <c:pt idx="0">
                  <c:v>€/km(K)</c:v>
                </c:pt>
              </c:strCache>
            </c:strRef>
          </c:tx>
          <c:invertIfNegative val="0"/>
          <c:cat>
            <c:multiLvlStrRef>
              <c:f>DATASET_komb!$AK$78:$AL$88</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DATASET_komb!$X$33:$X$43</c:f>
              <c:numCache>
                <c:formatCode>#,##0.00</c:formatCode>
                <c:ptCount val="11"/>
                <c:pt idx="0">
                  <c:v>0.64777378143154263</c:v>
                </c:pt>
                <c:pt idx="1">
                  <c:v>0.57489664981374167</c:v>
                </c:pt>
                <c:pt idx="2">
                  <c:v>0.67250171509243772</c:v>
                </c:pt>
                <c:pt idx="3">
                  <c:v>0.42651525177646527</c:v>
                </c:pt>
                <c:pt idx="4">
                  <c:v>0.46995822006790661</c:v>
                </c:pt>
                <c:pt idx="5">
                  <c:v>0.44157284380426065</c:v>
                </c:pt>
                <c:pt idx="6">
                  <c:v>0.47457420977474102</c:v>
                </c:pt>
                <c:pt idx="7">
                  <c:v>0.36150604724569435</c:v>
                </c:pt>
                <c:pt idx="8">
                  <c:v>0.41187422887541109</c:v>
                </c:pt>
                <c:pt idx="9">
                  <c:v>0.54302970957875429</c:v>
                </c:pt>
                <c:pt idx="10">
                  <c:v>0.35550038190643024</c:v>
                </c:pt>
              </c:numCache>
            </c:numRef>
          </c:val>
        </c:ser>
        <c:dLbls>
          <c:showLegendKey val="0"/>
          <c:showVal val="0"/>
          <c:showCatName val="0"/>
          <c:showSerName val="0"/>
          <c:showPercent val="0"/>
          <c:showBubbleSize val="0"/>
        </c:dLbls>
        <c:gapWidth val="150"/>
        <c:axId val="51605504"/>
        <c:axId val="51145536"/>
      </c:barChart>
      <c:catAx>
        <c:axId val="51605504"/>
        <c:scaling>
          <c:orientation val="minMax"/>
        </c:scaling>
        <c:delete val="0"/>
        <c:axPos val="b"/>
        <c:majorTickMark val="out"/>
        <c:minorTickMark val="none"/>
        <c:tickLblPos val="nextTo"/>
        <c:crossAx val="51145536"/>
        <c:crosses val="autoZero"/>
        <c:auto val="1"/>
        <c:lblAlgn val="ctr"/>
        <c:lblOffset val="100"/>
        <c:noMultiLvlLbl val="0"/>
      </c:catAx>
      <c:valAx>
        <c:axId val="51145536"/>
        <c:scaling>
          <c:orientation val="minMax"/>
        </c:scaling>
        <c:delete val="0"/>
        <c:axPos val="l"/>
        <c:majorGridlines/>
        <c:numFmt formatCode="#,##0.00" sourceLinked="1"/>
        <c:majorTickMark val="out"/>
        <c:minorTickMark val="none"/>
        <c:tickLblPos val="nextTo"/>
        <c:crossAx val="51605504"/>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Energiekosten </a:t>
            </a:r>
            <a:r>
              <a:rPr lang="en-US" sz="1800" b="1" i="0" baseline="0">
                <a:effectLst/>
              </a:rPr>
              <a:t>€/km</a:t>
            </a:r>
            <a:endParaRPr lang="de-DE">
              <a:effectLst/>
            </a:endParaRPr>
          </a:p>
        </c:rich>
      </c:tx>
      <c:overlay val="0"/>
    </c:title>
    <c:autoTitleDeleted val="0"/>
    <c:plotArea>
      <c:layout/>
      <c:barChart>
        <c:barDir val="col"/>
        <c:grouping val="clustered"/>
        <c:varyColors val="0"/>
        <c:ser>
          <c:idx val="0"/>
          <c:order val="0"/>
          <c:tx>
            <c:strRef>
              <c:f>DATASET_komb!$Y$4</c:f>
              <c:strCache>
                <c:ptCount val="1"/>
                <c:pt idx="0">
                  <c:v>€/km(E)b</c:v>
                </c:pt>
              </c:strCache>
            </c:strRef>
          </c:tx>
          <c:invertIfNegative val="0"/>
          <c:cat>
            <c:multiLvlStrRef>
              <c:f>DATASET_komb!$AK$78:$AL$88</c:f>
              <c:multiLvlStrCache>
                <c:ptCount val="11"/>
                <c:lvl>
                  <c:pt idx="0">
                    <c:v>ben</c:v>
                  </c:pt>
                  <c:pt idx="1">
                    <c:v>die</c:v>
                  </c:pt>
                  <c:pt idx="2">
                    <c:v>phe</c:v>
                  </c:pt>
                  <c:pt idx="3">
                    <c:v>ben</c:v>
                  </c:pt>
                  <c:pt idx="4">
                    <c:v>die</c:v>
                  </c:pt>
                  <c:pt idx="5">
                    <c:v>gas</c:v>
                  </c:pt>
                  <c:pt idx="6">
                    <c:v>phe</c:v>
                  </c:pt>
                  <c:pt idx="7">
                    <c:v>ben</c:v>
                  </c:pt>
                  <c:pt idx="8">
                    <c:v>die</c:v>
                  </c:pt>
                  <c:pt idx="9">
                    <c:v>ele</c:v>
                  </c:pt>
                  <c:pt idx="10">
                    <c:v>gas</c:v>
                  </c:pt>
                </c:lvl>
                <c:lvl>
                  <c:pt idx="0">
                    <c:v>large</c:v>
                  </c:pt>
                  <c:pt idx="1">
                    <c:v>large</c:v>
                  </c:pt>
                  <c:pt idx="2">
                    <c:v>large</c:v>
                  </c:pt>
                  <c:pt idx="3">
                    <c:v>middl</c:v>
                  </c:pt>
                  <c:pt idx="4">
                    <c:v>middl</c:v>
                  </c:pt>
                  <c:pt idx="5">
                    <c:v>middl</c:v>
                  </c:pt>
                  <c:pt idx="6">
                    <c:v>middl</c:v>
                  </c:pt>
                  <c:pt idx="7">
                    <c:v>small</c:v>
                  </c:pt>
                  <c:pt idx="8">
                    <c:v>small</c:v>
                  </c:pt>
                  <c:pt idx="9">
                    <c:v>small</c:v>
                  </c:pt>
                  <c:pt idx="10">
                    <c:v>small</c:v>
                  </c:pt>
                </c:lvl>
              </c:multiLvlStrCache>
            </c:multiLvlStrRef>
          </c:cat>
          <c:val>
            <c:numRef>
              <c:f>DATASET_komb!$Y$33:$Y$43</c:f>
              <c:numCache>
                <c:formatCode>#,##0.000</c:formatCode>
                <c:ptCount val="11"/>
                <c:pt idx="0">
                  <c:v>0.14343152608987811</c:v>
                </c:pt>
                <c:pt idx="1">
                  <c:v>9.0907436179227516E-2</c:v>
                </c:pt>
                <c:pt idx="2">
                  <c:v>9.750726062234101E-2</c:v>
                </c:pt>
                <c:pt idx="3">
                  <c:v>0.10807016588353995</c:v>
                </c:pt>
                <c:pt idx="4">
                  <c:v>6.8649783914722859E-2</c:v>
                </c:pt>
                <c:pt idx="5">
                  <c:v>3.6084245000000001E-2</c:v>
                </c:pt>
                <c:pt idx="6">
                  <c:v>5.5097153949197814E-2</c:v>
                </c:pt>
                <c:pt idx="7">
                  <c:v>8.4112693446048284E-2</c:v>
                </c:pt>
                <c:pt idx="8">
                  <c:v>5.6534710399999993E-2</c:v>
                </c:pt>
                <c:pt idx="9">
                  <c:v>3.6455199464280039E-2</c:v>
                </c:pt>
                <c:pt idx="10">
                  <c:v>2.9292205000000002E-2</c:v>
                </c:pt>
              </c:numCache>
            </c:numRef>
          </c:val>
        </c:ser>
        <c:dLbls>
          <c:showLegendKey val="0"/>
          <c:showVal val="0"/>
          <c:showCatName val="0"/>
          <c:showSerName val="0"/>
          <c:showPercent val="0"/>
          <c:showBubbleSize val="0"/>
        </c:dLbls>
        <c:gapWidth val="150"/>
        <c:axId val="51606016"/>
        <c:axId val="51147264"/>
      </c:barChart>
      <c:catAx>
        <c:axId val="51606016"/>
        <c:scaling>
          <c:orientation val="minMax"/>
        </c:scaling>
        <c:delete val="0"/>
        <c:axPos val="b"/>
        <c:majorTickMark val="out"/>
        <c:minorTickMark val="none"/>
        <c:tickLblPos val="nextTo"/>
        <c:crossAx val="51147264"/>
        <c:crosses val="autoZero"/>
        <c:auto val="1"/>
        <c:lblAlgn val="ctr"/>
        <c:lblOffset val="100"/>
        <c:noMultiLvlLbl val="0"/>
      </c:catAx>
      <c:valAx>
        <c:axId val="51147264"/>
        <c:scaling>
          <c:orientation val="minMax"/>
        </c:scaling>
        <c:delete val="0"/>
        <c:axPos val="l"/>
        <c:majorGridlines/>
        <c:numFmt formatCode="#,##0.000" sourceLinked="1"/>
        <c:majorTickMark val="out"/>
        <c:minorTickMark val="none"/>
        <c:tickLblPos val="nextTo"/>
        <c:crossAx val="5160601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Lbls>
            <c:dLbl>
              <c:idx val="0"/>
              <c:layout>
                <c:manualLayout>
                  <c:x val="2.7262477404332144E-2"/>
                  <c:y val="-4.2192589370466112E-2"/>
                </c:manualLayout>
              </c:layout>
              <c:showLegendKey val="0"/>
              <c:showVal val="1"/>
              <c:showCatName val="1"/>
              <c:showSerName val="0"/>
              <c:showPercent val="0"/>
              <c:showBubbleSize val="0"/>
            </c:dLbl>
            <c:dLbl>
              <c:idx val="1"/>
              <c:layout>
                <c:manualLayout>
                  <c:x val="3.0148512685914262E-2"/>
                  <c:y val="-0.23837233852406339"/>
                </c:manualLayout>
              </c:layout>
              <c:showLegendKey val="0"/>
              <c:showVal val="1"/>
              <c:showCatName val="1"/>
              <c:showSerName val="0"/>
              <c:showPercent val="0"/>
              <c:showBubbleSize val="0"/>
            </c:dLbl>
            <c:dLbl>
              <c:idx val="2"/>
              <c:layout>
                <c:manualLayout>
                  <c:x val="7.7926815568287428E-2"/>
                  <c:y val="-0.17638147440951371"/>
                </c:manualLayout>
              </c:layout>
              <c:showLegendKey val="0"/>
              <c:showVal val="1"/>
              <c:showCatName val="1"/>
              <c:showSerName val="0"/>
              <c:showPercent val="0"/>
              <c:showBubbleSize val="0"/>
            </c:dLbl>
            <c:dLbl>
              <c:idx val="3"/>
              <c:layout>
                <c:manualLayout>
                  <c:x val="0.1193945756780402"/>
                  <c:y val="-7.3461912890367636E-5"/>
                </c:manualLayout>
              </c:layout>
              <c:showLegendKey val="0"/>
              <c:showVal val="1"/>
              <c:showCatName val="1"/>
              <c:showSerName val="0"/>
              <c:showPercent val="0"/>
              <c:showBubbleSize val="0"/>
            </c:dLbl>
            <c:dLbl>
              <c:idx val="4"/>
              <c:layout>
                <c:manualLayout>
                  <c:x val="-0.18351930716831602"/>
                  <c:y val="-1.6271524485086942E-2"/>
                </c:manualLayout>
              </c:layout>
              <c:showLegendKey val="0"/>
              <c:showVal val="1"/>
              <c:showCatName val="1"/>
              <c:showSerName val="0"/>
              <c:showPercent val="0"/>
              <c:showBubbleSize val="0"/>
            </c:dLbl>
            <c:dLbl>
              <c:idx val="5"/>
              <c:layout>
                <c:manualLayout>
                  <c:x val="-1.8713473315835522E-2"/>
                  <c:y val="-0.28791979578745097"/>
                </c:manualLayout>
              </c:layout>
              <c:showLegendKey val="0"/>
              <c:showVal val="1"/>
              <c:showCatName val="1"/>
              <c:showSerName val="0"/>
              <c:showPercent val="0"/>
              <c:showBubbleSize val="0"/>
            </c:dLbl>
            <c:txPr>
              <a:bodyPr/>
              <a:lstStyle/>
              <a:p>
                <a:pPr>
                  <a:defRPr sz="800"/>
                </a:pPr>
                <a:endParaRPr lang="de-DE"/>
              </a:p>
            </c:txPr>
            <c:showLegendKey val="0"/>
            <c:showVal val="1"/>
            <c:showCatName val="1"/>
            <c:showSerName val="0"/>
            <c:showPercent val="0"/>
            <c:showBubbleSize val="0"/>
            <c:showLeaderLines val="1"/>
          </c:dLbls>
          <c:cat>
            <c:strRef>
              <c:f>energy_HH!$C$31:$C$36</c:f>
              <c:strCache>
                <c:ptCount val="6"/>
                <c:pt idx="0">
                  <c:v>Fernwärme</c:v>
                </c:pt>
                <c:pt idx="1">
                  <c:v>Raumwärme-Heizung</c:v>
                </c:pt>
                <c:pt idx="2">
                  <c:v>Warmwasser-Heizung</c:v>
                </c:pt>
                <c:pt idx="3">
                  <c:v>Wärmepumpe</c:v>
                </c:pt>
                <c:pt idx="4">
                  <c:v>Elektro-PKW</c:v>
                </c:pt>
                <c:pt idx="5">
                  <c:v>Sonstiger Stromverbrauch</c:v>
                </c:pt>
              </c:strCache>
            </c:strRef>
          </c:cat>
          <c:val>
            <c:numRef>
              <c:f>energy_HH!$D$31:$D$36</c:f>
              <c:numCache>
                <c:formatCode>#,##0.0</c:formatCode>
                <c:ptCount val="6"/>
                <c:pt idx="0">
                  <c:v>169.62503940873415</c:v>
                </c:pt>
                <c:pt idx="1">
                  <c:v>78.29618667538486</c:v>
                </c:pt>
                <c:pt idx="2">
                  <c:v>83.093272778881627</c:v>
                </c:pt>
                <c:pt idx="3">
                  <c:v>8.64</c:v>
                </c:pt>
                <c:pt idx="4">
                  <c:v>0.45972523971128232</c:v>
                </c:pt>
                <c:pt idx="5">
                  <c:v>343.33036275347644</c:v>
                </c:pt>
              </c:numCache>
            </c:numRef>
          </c:val>
        </c:ser>
        <c:dLbls>
          <c:showLegendKey val="0"/>
          <c:showVal val="0"/>
          <c:showCatName val="0"/>
          <c:showSerName val="0"/>
          <c:showPercent val="0"/>
          <c:showBubbleSize val="0"/>
          <c:showLeaderLines val="1"/>
        </c:dLbls>
        <c:firstSliceAng val="0"/>
      </c:pieChart>
    </c:plotArea>
    <c:legend>
      <c:legendPos val="r"/>
      <c:layout>
        <c:manualLayout>
          <c:xMode val="edge"/>
          <c:yMode val="edge"/>
          <c:x val="0.64919533890948455"/>
          <c:y val="0.10147808839376973"/>
          <c:w val="0.33413809655116072"/>
          <c:h val="0.79704324477220156"/>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'Prices+Quantities'!$D$64</c:f>
              <c:strCache>
                <c:ptCount val="1"/>
                <c:pt idx="0">
                  <c:v>Energienachfrage (PJ)</c:v>
                </c:pt>
              </c:strCache>
            </c:strRef>
          </c:tx>
          <c:cat>
            <c:strRef>
              <c:f>'Prices+Quantities'!$C$65:$C$71</c:f>
              <c:strCache>
                <c:ptCount val="7"/>
                <c:pt idx="0">
                  <c:v>hoi</c:v>
                </c:pt>
                <c:pt idx="1">
                  <c:v>gas</c:v>
                </c:pt>
                <c:pt idx="2">
                  <c:v>ele</c:v>
                </c:pt>
                <c:pt idx="3">
                  <c:v>col</c:v>
                </c:pt>
                <c:pt idx="4">
                  <c:v>bio</c:v>
                </c:pt>
                <c:pt idx="5">
                  <c:v>ben</c:v>
                </c:pt>
                <c:pt idx="6">
                  <c:v>die</c:v>
                </c:pt>
              </c:strCache>
            </c:strRef>
          </c:cat>
          <c:val>
            <c:numRef>
              <c:f>'Prices+Quantities'!$D$65:$D$71</c:f>
              <c:numCache>
                <c:formatCode>#,##0</c:formatCode>
                <c:ptCount val="7"/>
                <c:pt idx="0">
                  <c:v>423.08334537828671</c:v>
                </c:pt>
                <c:pt idx="1">
                  <c:v>897.61020255555968</c:v>
                </c:pt>
                <c:pt idx="2">
                  <c:v>660.00900000000001</c:v>
                </c:pt>
                <c:pt idx="3">
                  <c:v>39.4178</c:v>
                </c:pt>
                <c:pt idx="4">
                  <c:v>206.3934013736629</c:v>
                </c:pt>
                <c:pt idx="5">
                  <c:v>928.85104491677146</c:v>
                </c:pt>
                <c:pt idx="6">
                  <c:v>414.38579213712097</c:v>
                </c:pt>
              </c:numCache>
            </c:numRef>
          </c:val>
        </c:ser>
        <c:dLbls>
          <c:showLegendKey val="0"/>
          <c:showVal val="0"/>
          <c:showCatName val="0"/>
          <c:showSerName val="0"/>
          <c:showPercent val="0"/>
          <c:showBubbleSize val="0"/>
          <c:showLeaderLines val="1"/>
        </c:dLbls>
        <c:firstSliceAng val="0"/>
      </c:pieChart>
    </c:plotArea>
    <c:legend>
      <c:legendPos val="r"/>
      <c:layout>
        <c:manualLayout>
          <c:xMode val="edge"/>
          <c:yMode val="edge"/>
          <c:x val="0.65630801710462305"/>
          <c:y val="5.1507106394353019E-2"/>
          <c:w val="0.19552234969796736"/>
          <c:h val="0.90470122987258883"/>
        </c:manualLayout>
      </c:layout>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Summary!$C$65</c:f>
              <c:strCache>
                <c:ptCount val="1"/>
                <c:pt idx="0">
                  <c:v>€/MWh</c:v>
                </c:pt>
              </c:strCache>
            </c:strRef>
          </c:tx>
          <c:invertIfNegative val="0"/>
          <c:cat>
            <c:strRef>
              <c:f>Summary!$B$66:$B$72</c:f>
              <c:strCache>
                <c:ptCount val="7"/>
                <c:pt idx="0">
                  <c:v>ele</c:v>
                </c:pt>
                <c:pt idx="1">
                  <c:v>ben</c:v>
                </c:pt>
                <c:pt idx="2">
                  <c:v>die</c:v>
                </c:pt>
                <c:pt idx="3">
                  <c:v>gas</c:v>
                </c:pt>
                <c:pt idx="4">
                  <c:v>hoi</c:v>
                </c:pt>
                <c:pt idx="5">
                  <c:v>bio</c:v>
                </c:pt>
                <c:pt idx="6">
                  <c:v>col</c:v>
                </c:pt>
              </c:strCache>
            </c:strRef>
          </c:cat>
          <c:val>
            <c:numRef>
              <c:f>Summary!$C$66:$C$72</c:f>
              <c:numCache>
                <c:formatCode>0.00</c:formatCode>
                <c:ptCount val="7"/>
                <c:pt idx="0">
                  <c:v>130.04826861604678</c:v>
                </c:pt>
                <c:pt idx="1">
                  <c:v>49.337078651685374</c:v>
                </c:pt>
                <c:pt idx="2">
                  <c:v>47.428571428571416</c:v>
                </c:pt>
                <c:pt idx="3">
                  <c:v>46.012605042016808</c:v>
                </c:pt>
                <c:pt idx="4">
                  <c:v>42.094999999999992</c:v>
                </c:pt>
                <c:pt idx="5">
                  <c:v>33.613445378151269</c:v>
                </c:pt>
                <c:pt idx="6">
                  <c:v>8.3538083538083523</c:v>
                </c:pt>
              </c:numCache>
            </c:numRef>
          </c:val>
        </c:ser>
        <c:dLbls>
          <c:showLegendKey val="0"/>
          <c:showVal val="0"/>
          <c:showCatName val="0"/>
          <c:showSerName val="0"/>
          <c:showPercent val="0"/>
          <c:showBubbleSize val="0"/>
        </c:dLbls>
        <c:gapWidth val="150"/>
        <c:axId val="51219968"/>
        <c:axId val="51700864"/>
      </c:barChart>
      <c:catAx>
        <c:axId val="51219968"/>
        <c:scaling>
          <c:orientation val="minMax"/>
        </c:scaling>
        <c:delete val="0"/>
        <c:axPos val="b"/>
        <c:majorTickMark val="out"/>
        <c:minorTickMark val="none"/>
        <c:tickLblPos val="nextTo"/>
        <c:crossAx val="51700864"/>
        <c:crosses val="autoZero"/>
        <c:auto val="1"/>
        <c:lblAlgn val="ctr"/>
        <c:lblOffset val="100"/>
        <c:noMultiLvlLbl val="0"/>
      </c:catAx>
      <c:valAx>
        <c:axId val="51700864"/>
        <c:scaling>
          <c:orientation val="minMax"/>
        </c:scaling>
        <c:delete val="0"/>
        <c:axPos val="l"/>
        <c:majorGridlines/>
        <c:numFmt formatCode="0.00" sourceLinked="1"/>
        <c:majorTickMark val="out"/>
        <c:minorTickMark val="none"/>
        <c:tickLblPos val="nextTo"/>
        <c:crossAx val="51219968"/>
        <c:crosses val="autoZero"/>
        <c:crossBetween val="between"/>
      </c:valAx>
    </c:plotArea>
    <c:legend>
      <c:legendPos val="r"/>
      <c:layout>
        <c:manualLayout>
          <c:xMode val="edge"/>
          <c:yMode val="edge"/>
          <c:x val="0.34303241659788541"/>
          <c:y val="0.10860104992695839"/>
          <c:w val="0.20791100631440559"/>
          <c:h val="0.1414352861186452"/>
        </c:manualLayout>
      </c:layout>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99992086367032"/>
          <c:y val="0.25108946550292782"/>
          <c:w val="0.78288055566499937"/>
          <c:h val="0.59207677128984337"/>
        </c:manualLayout>
      </c:layout>
      <c:barChart>
        <c:barDir val="col"/>
        <c:grouping val="clustered"/>
        <c:varyColors val="0"/>
        <c:ser>
          <c:idx val="0"/>
          <c:order val="0"/>
          <c:tx>
            <c:strRef>
              <c:f>Summary!$D$39</c:f>
              <c:strCache>
                <c:ptCount val="1"/>
                <c:pt idx="0">
                  <c:v>Gebäudepreise (€/m²)</c:v>
                </c:pt>
              </c:strCache>
            </c:strRef>
          </c:tx>
          <c:invertIfNegative val="0"/>
          <c:cat>
            <c:strRef>
              <c:f>Summary!$C$40:$C$43</c:f>
              <c:strCache>
                <c:ptCount val="4"/>
                <c:pt idx="0">
                  <c:v>old_x</c:v>
                </c:pt>
                <c:pt idx="1">
                  <c:v>old_r</c:v>
                </c:pt>
                <c:pt idx="2">
                  <c:v>new_e</c:v>
                </c:pt>
                <c:pt idx="3">
                  <c:v>new_p</c:v>
                </c:pt>
              </c:strCache>
            </c:strRef>
          </c:cat>
          <c:val>
            <c:numRef>
              <c:f>Summary!$D$40:$D$43</c:f>
              <c:numCache>
                <c:formatCode>#,##0</c:formatCode>
                <c:ptCount val="4"/>
                <c:pt idx="0">
                  <c:v>1111.0684330728793</c:v>
                </c:pt>
                <c:pt idx="1">
                  <c:v>1410</c:v>
                </c:pt>
                <c:pt idx="2">
                  <c:v>1560</c:v>
                </c:pt>
                <c:pt idx="3">
                  <c:v>1872</c:v>
                </c:pt>
              </c:numCache>
            </c:numRef>
          </c:val>
        </c:ser>
        <c:dLbls>
          <c:showLegendKey val="0"/>
          <c:showVal val="0"/>
          <c:showCatName val="0"/>
          <c:showSerName val="0"/>
          <c:showPercent val="0"/>
          <c:showBubbleSize val="0"/>
        </c:dLbls>
        <c:gapWidth val="150"/>
        <c:axId val="52119040"/>
        <c:axId val="51702592"/>
      </c:barChart>
      <c:catAx>
        <c:axId val="52119040"/>
        <c:scaling>
          <c:orientation val="minMax"/>
        </c:scaling>
        <c:delete val="0"/>
        <c:axPos val="b"/>
        <c:majorTickMark val="out"/>
        <c:minorTickMark val="none"/>
        <c:tickLblPos val="nextTo"/>
        <c:crossAx val="51702592"/>
        <c:crosses val="autoZero"/>
        <c:auto val="1"/>
        <c:lblAlgn val="ctr"/>
        <c:lblOffset val="100"/>
        <c:noMultiLvlLbl val="0"/>
      </c:catAx>
      <c:valAx>
        <c:axId val="51702592"/>
        <c:scaling>
          <c:orientation val="minMax"/>
        </c:scaling>
        <c:delete val="0"/>
        <c:axPos val="l"/>
        <c:majorGridlines/>
        <c:numFmt formatCode="#,##0" sourceLinked="1"/>
        <c:majorTickMark val="out"/>
        <c:minorTickMark val="none"/>
        <c:tickLblPos val="nextTo"/>
        <c:crossAx val="52119040"/>
        <c:crosses val="autoZero"/>
        <c:crossBetween val="between"/>
      </c:valAx>
    </c:plotArea>
    <c:legend>
      <c:legendPos val="r"/>
      <c:layout>
        <c:manualLayout>
          <c:xMode val="edge"/>
          <c:yMode val="edge"/>
          <c:x val="0.24466764256914919"/>
          <c:y val="0.10860104992695839"/>
          <c:w val="0.56287953867897567"/>
          <c:h val="0.1414352861186452"/>
        </c:manualLayout>
      </c:layout>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1"/>
          <c:tx>
            <c:strRef>
              <c:f>Summary!$B$58</c:f>
              <c:strCache>
                <c:ptCount val="1"/>
                <c:pt idx="0">
                  <c:v>old_r</c:v>
                </c:pt>
              </c:strCache>
            </c:strRef>
          </c:tx>
          <c:invertIfNegative val="0"/>
          <c:cat>
            <c:strRef>
              <c:f>Summary!$C$56:$G$56</c:f>
              <c:strCache>
                <c:ptCount val="5"/>
                <c:pt idx="0">
                  <c:v>gas</c:v>
                </c:pt>
                <c:pt idx="1">
                  <c:v>hoi</c:v>
                </c:pt>
                <c:pt idx="2">
                  <c:v>col</c:v>
                </c:pt>
                <c:pt idx="3">
                  <c:v>ele</c:v>
                </c:pt>
                <c:pt idx="4">
                  <c:v>bio</c:v>
                </c:pt>
              </c:strCache>
            </c:strRef>
          </c:cat>
          <c:val>
            <c:numRef>
              <c:f>Summary!$C$58:$G$58</c:f>
              <c:numCache>
                <c:formatCode>#,##0.0</c:formatCode>
                <c:ptCount val="5"/>
                <c:pt idx="0" formatCode="#,##0">
                  <c:v>19.585660479920271</c:v>
                </c:pt>
                <c:pt idx="1">
                  <c:v>2.0863742273575059</c:v>
                </c:pt>
                <c:pt idx="2">
                  <c:v>0</c:v>
                </c:pt>
                <c:pt idx="3">
                  <c:v>5.7050749593344712</c:v>
                </c:pt>
                <c:pt idx="4">
                  <c:v>1.9986867451558168</c:v>
                </c:pt>
              </c:numCache>
            </c:numRef>
          </c:val>
        </c:ser>
        <c:ser>
          <c:idx val="2"/>
          <c:order val="2"/>
          <c:tx>
            <c:strRef>
              <c:f>Summary!$B$59</c:f>
              <c:strCache>
                <c:ptCount val="1"/>
                <c:pt idx="0">
                  <c:v>new_e</c:v>
                </c:pt>
              </c:strCache>
            </c:strRef>
          </c:tx>
          <c:invertIfNegative val="0"/>
          <c:cat>
            <c:strRef>
              <c:f>Summary!$C$56:$G$56</c:f>
              <c:strCache>
                <c:ptCount val="5"/>
                <c:pt idx="0">
                  <c:v>gas</c:v>
                </c:pt>
                <c:pt idx="1">
                  <c:v>hoi</c:v>
                </c:pt>
                <c:pt idx="2">
                  <c:v>col</c:v>
                </c:pt>
                <c:pt idx="3">
                  <c:v>ele</c:v>
                </c:pt>
                <c:pt idx="4">
                  <c:v>bio</c:v>
                </c:pt>
              </c:strCache>
            </c:strRef>
          </c:cat>
          <c:val>
            <c:numRef>
              <c:f>Summary!$C$59:$G$59</c:f>
              <c:numCache>
                <c:formatCode>#,##0.0</c:formatCode>
                <c:ptCount val="5"/>
                <c:pt idx="0" formatCode="#,##0">
                  <c:v>12.962121572285197</c:v>
                </c:pt>
                <c:pt idx="1">
                  <c:v>1.3807977733514083</c:v>
                </c:pt>
                <c:pt idx="2">
                  <c:v>0</c:v>
                </c:pt>
                <c:pt idx="3">
                  <c:v>3.7757151604720591</c:v>
                </c:pt>
                <c:pt idx="4">
                  <c:v>1.3227647136120559</c:v>
                </c:pt>
              </c:numCache>
            </c:numRef>
          </c:val>
        </c:ser>
        <c:ser>
          <c:idx val="3"/>
          <c:order val="3"/>
          <c:tx>
            <c:strRef>
              <c:f>Summary!$B$60</c:f>
              <c:strCache>
                <c:ptCount val="1"/>
                <c:pt idx="0">
                  <c:v>new_p</c:v>
                </c:pt>
              </c:strCache>
            </c:strRef>
          </c:tx>
          <c:invertIfNegative val="0"/>
          <c:cat>
            <c:strRef>
              <c:f>Summary!$C$56:$G$56</c:f>
              <c:strCache>
                <c:ptCount val="5"/>
                <c:pt idx="0">
                  <c:v>gas</c:v>
                </c:pt>
                <c:pt idx="1">
                  <c:v>hoi</c:v>
                </c:pt>
                <c:pt idx="2">
                  <c:v>col</c:v>
                </c:pt>
                <c:pt idx="3">
                  <c:v>ele</c:v>
                </c:pt>
                <c:pt idx="4">
                  <c:v>bio</c:v>
                </c:pt>
              </c:strCache>
            </c:strRef>
          </c:cat>
          <c:val>
            <c:numRef>
              <c:f>Summary!$C$60:$G$60</c:f>
              <c:numCache>
                <c:formatCode>#,##0.0</c:formatCode>
                <c:ptCount val="5"/>
                <c:pt idx="0">
                  <c:v>1.4402357302539111</c:v>
                </c:pt>
                <c:pt idx="1">
                  <c:v>0</c:v>
                </c:pt>
                <c:pt idx="2">
                  <c:v>0</c:v>
                </c:pt>
                <c:pt idx="3" formatCode="#,##0.00">
                  <c:v>0.49623489412752936</c:v>
                </c:pt>
                <c:pt idx="4" formatCode="#,##0.00">
                  <c:v>0.22368484447641782</c:v>
                </c:pt>
              </c:numCache>
            </c:numRef>
          </c:val>
        </c:ser>
        <c:dLbls>
          <c:showLegendKey val="0"/>
          <c:showVal val="0"/>
          <c:showCatName val="0"/>
          <c:showSerName val="0"/>
          <c:showPercent val="0"/>
          <c:showBubbleSize val="0"/>
        </c:dLbls>
        <c:gapWidth val="150"/>
        <c:axId val="52119552"/>
        <c:axId val="51704320"/>
      </c:barChart>
      <c:lineChart>
        <c:grouping val="standard"/>
        <c:varyColors val="0"/>
        <c:ser>
          <c:idx val="0"/>
          <c:order val="0"/>
          <c:tx>
            <c:strRef>
              <c:f>Summary!$B$57</c:f>
              <c:strCache>
                <c:ptCount val="1"/>
                <c:pt idx="0">
                  <c:v>old_x</c:v>
                </c:pt>
              </c:strCache>
            </c:strRef>
          </c:tx>
          <c:spPr>
            <a:ln>
              <a:noFill/>
            </a:ln>
          </c:spPr>
          <c:cat>
            <c:strRef>
              <c:f>Summary!$C$56:$G$56</c:f>
              <c:strCache>
                <c:ptCount val="5"/>
                <c:pt idx="0">
                  <c:v>gas</c:v>
                </c:pt>
                <c:pt idx="1">
                  <c:v>hoi</c:v>
                </c:pt>
                <c:pt idx="2">
                  <c:v>col</c:v>
                </c:pt>
                <c:pt idx="3">
                  <c:v>ele</c:v>
                </c:pt>
                <c:pt idx="4">
                  <c:v>bio</c:v>
                </c:pt>
              </c:strCache>
            </c:strRef>
          </c:cat>
          <c:val>
            <c:numRef>
              <c:f>Summary!$C$57:$G$57</c:f>
              <c:numCache>
                <c:formatCode>#,##0</c:formatCode>
                <c:ptCount val="5"/>
                <c:pt idx="0">
                  <c:v>1570.854845897011</c:v>
                </c:pt>
                <c:pt idx="1">
                  <c:v>975.2721877308137</c:v>
                </c:pt>
                <c:pt idx="2">
                  <c:v>33.110225716282251</c:v>
                </c:pt>
                <c:pt idx="3">
                  <c:v>559.03452505442306</c:v>
                </c:pt>
                <c:pt idx="4">
                  <c:v>96.329798275042805</c:v>
                </c:pt>
              </c:numCache>
            </c:numRef>
          </c:val>
          <c:smooth val="0"/>
        </c:ser>
        <c:dLbls>
          <c:showLegendKey val="0"/>
          <c:showVal val="0"/>
          <c:showCatName val="0"/>
          <c:showSerName val="0"/>
          <c:showPercent val="0"/>
          <c:showBubbleSize val="0"/>
        </c:dLbls>
        <c:marker val="1"/>
        <c:smooth val="0"/>
        <c:axId val="52120576"/>
        <c:axId val="51704896"/>
      </c:lineChart>
      <c:catAx>
        <c:axId val="52119552"/>
        <c:scaling>
          <c:orientation val="minMax"/>
        </c:scaling>
        <c:delete val="0"/>
        <c:axPos val="b"/>
        <c:majorTickMark val="out"/>
        <c:minorTickMark val="none"/>
        <c:tickLblPos val="nextTo"/>
        <c:crossAx val="51704320"/>
        <c:crosses val="autoZero"/>
        <c:auto val="1"/>
        <c:lblAlgn val="ctr"/>
        <c:lblOffset val="100"/>
        <c:noMultiLvlLbl val="0"/>
      </c:catAx>
      <c:valAx>
        <c:axId val="51704320"/>
        <c:scaling>
          <c:orientation val="minMax"/>
        </c:scaling>
        <c:delete val="0"/>
        <c:axPos val="l"/>
        <c:majorGridlines/>
        <c:numFmt formatCode="#,##0" sourceLinked="1"/>
        <c:majorTickMark val="out"/>
        <c:minorTickMark val="none"/>
        <c:tickLblPos val="nextTo"/>
        <c:crossAx val="52119552"/>
        <c:crosses val="autoZero"/>
        <c:crossBetween val="between"/>
      </c:valAx>
      <c:valAx>
        <c:axId val="51704896"/>
        <c:scaling>
          <c:orientation val="minMax"/>
        </c:scaling>
        <c:delete val="0"/>
        <c:axPos val="r"/>
        <c:numFmt formatCode="#,##0" sourceLinked="1"/>
        <c:majorTickMark val="out"/>
        <c:minorTickMark val="none"/>
        <c:tickLblPos val="nextTo"/>
        <c:crossAx val="52120576"/>
        <c:crosses val="max"/>
        <c:crossBetween val="between"/>
      </c:valAx>
      <c:catAx>
        <c:axId val="52120576"/>
        <c:scaling>
          <c:orientation val="minMax"/>
        </c:scaling>
        <c:delete val="1"/>
        <c:axPos val="b"/>
        <c:majorTickMark val="out"/>
        <c:minorTickMark val="none"/>
        <c:tickLblPos val="nextTo"/>
        <c:crossAx val="51704896"/>
        <c:crosses val="autoZero"/>
        <c:auto val="1"/>
        <c:lblAlgn val="ctr"/>
        <c:lblOffset val="100"/>
        <c:noMultiLvlLbl val="0"/>
      </c:catAx>
    </c:plotArea>
    <c:legend>
      <c:legendPos val="r"/>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Summary!$C$56:$G$56</c:f>
              <c:strCache>
                <c:ptCount val="5"/>
                <c:pt idx="0">
                  <c:v>gas</c:v>
                </c:pt>
                <c:pt idx="1">
                  <c:v>hoi</c:v>
                </c:pt>
                <c:pt idx="2">
                  <c:v>col</c:v>
                </c:pt>
                <c:pt idx="3">
                  <c:v>ele</c:v>
                </c:pt>
                <c:pt idx="4">
                  <c:v>bio</c:v>
                </c:pt>
              </c:strCache>
            </c:strRef>
          </c:cat>
          <c:val>
            <c:numRef>
              <c:f>Summary!$C$61:$G$61</c:f>
              <c:numCache>
                <c:formatCode>#,##0</c:formatCode>
                <c:ptCount val="5"/>
                <c:pt idx="0">
                  <c:v>1604.8428636794706</c:v>
                </c:pt>
                <c:pt idx="1">
                  <c:v>978.73935973152265</c:v>
                </c:pt>
                <c:pt idx="2">
                  <c:v>33.110225716282251</c:v>
                </c:pt>
                <c:pt idx="3">
                  <c:v>569.01155006835711</c:v>
                </c:pt>
                <c:pt idx="4">
                  <c:v>99.87493457828711</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Summary!$C$8</c:f>
              <c:strCache>
                <c:ptCount val="1"/>
                <c:pt idx="0">
                  <c:v>ben</c:v>
                </c:pt>
              </c:strCache>
            </c:strRef>
          </c:tx>
          <c:invertIfNegative val="0"/>
          <c:cat>
            <c:strRef>
              <c:f>Summary!$D$7:$J$7</c:f>
              <c:strCache>
                <c:ptCount val="7"/>
                <c:pt idx="0">
                  <c:v>small</c:v>
                </c:pt>
                <c:pt idx="1">
                  <c:v>middl</c:v>
                </c:pt>
                <c:pt idx="2">
                  <c:v>large</c:v>
                </c:pt>
                <c:pt idx="3">
                  <c:v>old_x</c:v>
                </c:pt>
                <c:pt idx="4">
                  <c:v>old_r</c:v>
                </c:pt>
                <c:pt idx="5">
                  <c:v>new_e</c:v>
                </c:pt>
                <c:pt idx="6">
                  <c:v>new_p</c:v>
                </c:pt>
              </c:strCache>
            </c:strRef>
          </c:cat>
          <c:val>
            <c:numRef>
              <c:f>Summary!$D$8:$J$8</c:f>
              <c:numCache>
                <c:formatCode>#,##0.0</c:formatCode>
                <c:ptCount val="7"/>
                <c:pt idx="0">
                  <c:v>70071.550004706281</c:v>
                </c:pt>
                <c:pt idx="1">
                  <c:v>174876.34429403412</c:v>
                </c:pt>
                <c:pt idx="2">
                  <c:v>56953.398743469996</c:v>
                </c:pt>
                <c:pt idx="3">
                  <c:v>0</c:v>
                </c:pt>
                <c:pt idx="4">
                  <c:v>0</c:v>
                </c:pt>
                <c:pt idx="5">
                  <c:v>0</c:v>
                </c:pt>
                <c:pt idx="6">
                  <c:v>0</c:v>
                </c:pt>
              </c:numCache>
            </c:numRef>
          </c:val>
        </c:ser>
        <c:ser>
          <c:idx val="1"/>
          <c:order val="1"/>
          <c:tx>
            <c:strRef>
              <c:f>Summary!$C$9</c:f>
              <c:strCache>
                <c:ptCount val="1"/>
                <c:pt idx="0">
                  <c:v>die</c:v>
                </c:pt>
              </c:strCache>
            </c:strRef>
          </c:tx>
          <c:invertIfNegative val="0"/>
          <c:cat>
            <c:strRef>
              <c:f>Summary!$D$7:$J$7</c:f>
              <c:strCache>
                <c:ptCount val="7"/>
                <c:pt idx="0">
                  <c:v>small</c:v>
                </c:pt>
                <c:pt idx="1">
                  <c:v>middl</c:v>
                </c:pt>
                <c:pt idx="2">
                  <c:v>large</c:v>
                </c:pt>
                <c:pt idx="3">
                  <c:v>old_x</c:v>
                </c:pt>
                <c:pt idx="4">
                  <c:v>old_r</c:v>
                </c:pt>
                <c:pt idx="5">
                  <c:v>new_e</c:v>
                </c:pt>
                <c:pt idx="6">
                  <c:v>new_p</c:v>
                </c:pt>
              </c:strCache>
            </c:strRef>
          </c:cat>
          <c:val>
            <c:numRef>
              <c:f>Summary!$D$9:$J$9</c:f>
              <c:numCache>
                <c:formatCode>#,##0.0</c:formatCode>
                <c:ptCount val="7"/>
                <c:pt idx="0">
                  <c:v>1284.6559206153381</c:v>
                </c:pt>
                <c:pt idx="1">
                  <c:v>48075.583764791787</c:v>
                </c:pt>
                <c:pt idx="2">
                  <c:v>34716.522919377792</c:v>
                </c:pt>
                <c:pt idx="3">
                  <c:v>0</c:v>
                </c:pt>
                <c:pt idx="4">
                  <c:v>0</c:v>
                </c:pt>
                <c:pt idx="5">
                  <c:v>0</c:v>
                </c:pt>
                <c:pt idx="6">
                  <c:v>0</c:v>
                </c:pt>
              </c:numCache>
            </c:numRef>
          </c:val>
        </c:ser>
        <c:ser>
          <c:idx val="2"/>
          <c:order val="2"/>
          <c:tx>
            <c:strRef>
              <c:f>Summary!$C$10</c:f>
              <c:strCache>
                <c:ptCount val="1"/>
                <c:pt idx="0">
                  <c:v>gas</c:v>
                </c:pt>
              </c:strCache>
            </c:strRef>
          </c:tx>
          <c:invertIfNegative val="0"/>
          <c:cat>
            <c:strRef>
              <c:f>Summary!$D$7:$J$7</c:f>
              <c:strCache>
                <c:ptCount val="7"/>
                <c:pt idx="0">
                  <c:v>small</c:v>
                </c:pt>
                <c:pt idx="1">
                  <c:v>middl</c:v>
                </c:pt>
                <c:pt idx="2">
                  <c:v>large</c:v>
                </c:pt>
                <c:pt idx="3">
                  <c:v>old_x</c:v>
                </c:pt>
                <c:pt idx="4">
                  <c:v>old_r</c:v>
                </c:pt>
                <c:pt idx="5">
                  <c:v>new_e</c:v>
                </c:pt>
                <c:pt idx="6">
                  <c:v>new_p</c:v>
                </c:pt>
              </c:strCache>
            </c:strRef>
          </c:cat>
          <c:val>
            <c:numRef>
              <c:f>Summary!$D$10:$J$10</c:f>
              <c:numCache>
                <c:formatCode>#,##0.0</c:formatCode>
                <c:ptCount val="7"/>
                <c:pt idx="0">
                  <c:v>458.17372540380836</c:v>
                </c:pt>
                <c:pt idx="1">
                  <c:v>1037.6020304968715</c:v>
                </c:pt>
                <c:pt idx="2">
                  <c:v>0</c:v>
                </c:pt>
                <c:pt idx="3">
                  <c:v>251230.44086065481</c:v>
                </c:pt>
                <c:pt idx="4">
                  <c:v>1273.0679311948177</c:v>
                </c:pt>
                <c:pt idx="5">
                  <c:v>842.53790219853784</c:v>
                </c:pt>
                <c:pt idx="6">
                  <c:v>21.603535953808667</c:v>
                </c:pt>
              </c:numCache>
            </c:numRef>
          </c:val>
        </c:ser>
        <c:ser>
          <c:idx val="3"/>
          <c:order val="3"/>
          <c:tx>
            <c:strRef>
              <c:f>Summary!$C$11</c:f>
              <c:strCache>
                <c:ptCount val="1"/>
                <c:pt idx="0">
                  <c:v>ele</c:v>
                </c:pt>
              </c:strCache>
            </c:strRef>
          </c:tx>
          <c:invertIfNegative val="0"/>
          <c:cat>
            <c:strRef>
              <c:f>Summary!$D$7:$J$7</c:f>
              <c:strCache>
                <c:ptCount val="7"/>
                <c:pt idx="0">
                  <c:v>small</c:v>
                </c:pt>
                <c:pt idx="1">
                  <c:v>middl</c:v>
                </c:pt>
                <c:pt idx="2">
                  <c:v>large</c:v>
                </c:pt>
                <c:pt idx="3">
                  <c:v>old_x</c:v>
                </c:pt>
                <c:pt idx="4">
                  <c:v>old_r</c:v>
                </c:pt>
                <c:pt idx="5">
                  <c:v>new_e</c:v>
                </c:pt>
                <c:pt idx="6">
                  <c:v>new_p</c:v>
                </c:pt>
              </c:strCache>
            </c:strRef>
          </c:cat>
          <c:val>
            <c:numRef>
              <c:f>Summary!$D$11:$J$11</c:f>
              <c:numCache>
                <c:formatCode>#,##0.0</c:formatCode>
                <c:ptCount val="7"/>
                <c:pt idx="0">
                  <c:v>15.997981537800319</c:v>
                </c:pt>
                <c:pt idx="1">
                  <c:v>49.687969373810468</c:v>
                </c:pt>
                <c:pt idx="2">
                  <c:v>62.015504563745402</c:v>
                </c:pt>
                <c:pt idx="3">
                  <c:v>89407.681780775747</c:v>
                </c:pt>
                <c:pt idx="4">
                  <c:v>370.82987235674068</c:v>
                </c:pt>
                <c:pt idx="5">
                  <c:v>245.42148543068384</c:v>
                </c:pt>
                <c:pt idx="6">
                  <c:v>7.4435234119129401</c:v>
                </c:pt>
              </c:numCache>
            </c:numRef>
          </c:val>
        </c:ser>
        <c:ser>
          <c:idx val="4"/>
          <c:order val="4"/>
          <c:tx>
            <c:strRef>
              <c:f>Summary!$C$12</c:f>
              <c:strCache>
                <c:ptCount val="1"/>
                <c:pt idx="0">
                  <c:v>hoi</c:v>
                </c:pt>
              </c:strCache>
            </c:strRef>
          </c:tx>
          <c:invertIfNegative val="0"/>
          <c:cat>
            <c:strRef>
              <c:f>Summary!$D$7:$J$7</c:f>
              <c:strCache>
                <c:ptCount val="7"/>
                <c:pt idx="0">
                  <c:v>small</c:v>
                </c:pt>
                <c:pt idx="1">
                  <c:v>middl</c:v>
                </c:pt>
                <c:pt idx="2">
                  <c:v>large</c:v>
                </c:pt>
                <c:pt idx="3">
                  <c:v>old_x</c:v>
                </c:pt>
                <c:pt idx="4">
                  <c:v>old_r</c:v>
                </c:pt>
                <c:pt idx="5">
                  <c:v>new_e</c:v>
                </c:pt>
                <c:pt idx="6">
                  <c:v>new_p</c:v>
                </c:pt>
              </c:strCache>
            </c:strRef>
          </c:cat>
          <c:val>
            <c:numRef>
              <c:f>Summary!$D$12:$J$12</c:f>
              <c:numCache>
                <c:formatCode>#,##0.0</c:formatCode>
                <c:ptCount val="7"/>
                <c:pt idx="0">
                  <c:v>0</c:v>
                </c:pt>
                <c:pt idx="1">
                  <c:v>0</c:v>
                </c:pt>
                <c:pt idx="2">
                  <c:v>0</c:v>
                </c:pt>
                <c:pt idx="3">
                  <c:v>155977.53180233153</c:v>
                </c:pt>
                <c:pt idx="4">
                  <c:v>135.61432477823789</c:v>
                </c:pt>
                <c:pt idx="5">
                  <c:v>89.751855267841535</c:v>
                </c:pt>
                <c:pt idx="6">
                  <c:v>0</c:v>
                </c:pt>
              </c:numCache>
            </c:numRef>
          </c:val>
        </c:ser>
        <c:ser>
          <c:idx val="5"/>
          <c:order val="5"/>
          <c:tx>
            <c:strRef>
              <c:f>Summary!$C$13</c:f>
              <c:strCache>
                <c:ptCount val="1"/>
                <c:pt idx="0">
                  <c:v>bio</c:v>
                </c:pt>
              </c:strCache>
            </c:strRef>
          </c:tx>
          <c:invertIfNegative val="0"/>
          <c:cat>
            <c:strRef>
              <c:f>Summary!$D$7:$J$7</c:f>
              <c:strCache>
                <c:ptCount val="7"/>
                <c:pt idx="0">
                  <c:v>small</c:v>
                </c:pt>
                <c:pt idx="1">
                  <c:v>middl</c:v>
                </c:pt>
                <c:pt idx="2">
                  <c:v>large</c:v>
                </c:pt>
                <c:pt idx="3">
                  <c:v>old_x</c:v>
                </c:pt>
                <c:pt idx="4">
                  <c:v>old_r</c:v>
                </c:pt>
                <c:pt idx="5">
                  <c:v>new_e</c:v>
                </c:pt>
                <c:pt idx="6">
                  <c:v>new_p</c:v>
                </c:pt>
              </c:strCache>
            </c:strRef>
          </c:cat>
          <c:val>
            <c:numRef>
              <c:f>Summary!$D$13:$J$13</c:f>
              <c:numCache>
                <c:formatCode>#,##0.0</c:formatCode>
                <c:ptCount val="7"/>
                <c:pt idx="0">
                  <c:v>0</c:v>
                </c:pt>
                <c:pt idx="1">
                  <c:v>0</c:v>
                </c:pt>
                <c:pt idx="2">
                  <c:v>0</c:v>
                </c:pt>
                <c:pt idx="3">
                  <c:v>15406.246956469982</c:v>
                </c:pt>
                <c:pt idx="4">
                  <c:v>129.9146384351281</c:v>
                </c:pt>
                <c:pt idx="5">
                  <c:v>85.979706384783626</c:v>
                </c:pt>
                <c:pt idx="6">
                  <c:v>3.3552726671462674</c:v>
                </c:pt>
              </c:numCache>
            </c:numRef>
          </c:val>
        </c:ser>
        <c:ser>
          <c:idx val="6"/>
          <c:order val="6"/>
          <c:tx>
            <c:strRef>
              <c:f>Summary!$C$14</c:f>
              <c:strCache>
                <c:ptCount val="1"/>
                <c:pt idx="0">
                  <c:v>col</c:v>
                </c:pt>
              </c:strCache>
            </c:strRef>
          </c:tx>
          <c:invertIfNegative val="0"/>
          <c:cat>
            <c:strRef>
              <c:f>Summary!$D$7:$J$7</c:f>
              <c:strCache>
                <c:ptCount val="7"/>
                <c:pt idx="0">
                  <c:v>small</c:v>
                </c:pt>
                <c:pt idx="1">
                  <c:v>middl</c:v>
                </c:pt>
                <c:pt idx="2">
                  <c:v>large</c:v>
                </c:pt>
                <c:pt idx="3">
                  <c:v>old_x</c:v>
                </c:pt>
                <c:pt idx="4">
                  <c:v>old_r</c:v>
                </c:pt>
                <c:pt idx="5">
                  <c:v>new_e</c:v>
                </c:pt>
                <c:pt idx="6">
                  <c:v>new_p</c:v>
                </c:pt>
              </c:strCache>
            </c:strRef>
          </c:cat>
          <c:val>
            <c:numRef>
              <c:f>Summary!$D$14:$J$14</c:f>
              <c:numCache>
                <c:formatCode>#,##0.0</c:formatCode>
                <c:ptCount val="7"/>
                <c:pt idx="0">
                  <c:v>0</c:v>
                </c:pt>
                <c:pt idx="1">
                  <c:v>0</c:v>
                </c:pt>
                <c:pt idx="2">
                  <c:v>0</c:v>
                </c:pt>
                <c:pt idx="3">
                  <c:v>5295.3948134828161</c:v>
                </c:pt>
                <c:pt idx="4">
                  <c:v>0</c:v>
                </c:pt>
                <c:pt idx="5">
                  <c:v>0</c:v>
                </c:pt>
                <c:pt idx="6">
                  <c:v>0</c:v>
                </c:pt>
              </c:numCache>
            </c:numRef>
          </c:val>
        </c:ser>
        <c:dLbls>
          <c:showLegendKey val="0"/>
          <c:showVal val="0"/>
          <c:showCatName val="0"/>
          <c:showSerName val="0"/>
          <c:showPercent val="0"/>
          <c:showBubbleSize val="0"/>
        </c:dLbls>
        <c:gapWidth val="150"/>
        <c:axId val="52862976"/>
        <c:axId val="52511296"/>
      </c:barChart>
      <c:catAx>
        <c:axId val="52862976"/>
        <c:scaling>
          <c:orientation val="minMax"/>
        </c:scaling>
        <c:delete val="0"/>
        <c:axPos val="b"/>
        <c:majorTickMark val="out"/>
        <c:minorTickMark val="none"/>
        <c:tickLblPos val="nextTo"/>
        <c:crossAx val="52511296"/>
        <c:crosses val="autoZero"/>
        <c:auto val="1"/>
        <c:lblAlgn val="ctr"/>
        <c:lblOffset val="100"/>
        <c:noMultiLvlLbl val="0"/>
      </c:catAx>
      <c:valAx>
        <c:axId val="52511296"/>
        <c:scaling>
          <c:orientation val="minMax"/>
        </c:scaling>
        <c:delete val="0"/>
        <c:axPos val="l"/>
        <c:majorGridlines/>
        <c:numFmt formatCode="#,##0.0" sourceLinked="1"/>
        <c:majorTickMark val="out"/>
        <c:minorTickMark val="none"/>
        <c:tickLblPos val="nextTo"/>
        <c:crossAx val="52862976"/>
        <c:crosses val="autoZero"/>
        <c:crossBetween val="between"/>
      </c:valAx>
    </c:plotArea>
    <c:legend>
      <c:legendPos val="r"/>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6927077865266841"/>
          <c:y val="0.21834407062753519"/>
          <c:w val="0.50034733158355205"/>
          <c:h val="0.77976207519514606"/>
        </c:manualLayout>
      </c:layout>
      <c:pieChart>
        <c:varyColors val="1"/>
        <c:ser>
          <c:idx val="0"/>
          <c:order val="0"/>
          <c:dPt>
            <c:idx val="0"/>
            <c:bubble3D val="0"/>
            <c:spPr>
              <a:solidFill>
                <a:schemeClr val="accent1">
                  <a:lumMod val="40000"/>
                  <a:lumOff val="60000"/>
                </a:schemeClr>
              </a:solidFill>
            </c:spPr>
          </c:dPt>
          <c:dPt>
            <c:idx val="1"/>
            <c:bubble3D val="0"/>
            <c:spPr>
              <a:solidFill>
                <a:srgbClr val="FF9933"/>
              </a:solidFill>
            </c:spPr>
          </c:dPt>
          <c:dPt>
            <c:idx val="2"/>
            <c:bubble3D val="0"/>
            <c:spPr>
              <a:solidFill>
                <a:schemeClr val="accent1">
                  <a:lumMod val="75000"/>
                </a:schemeClr>
              </a:solidFill>
            </c:spPr>
          </c:dPt>
          <c:dPt>
            <c:idx val="3"/>
            <c:bubble3D val="0"/>
            <c:spPr>
              <a:solidFill>
                <a:schemeClr val="accent2"/>
              </a:solidFill>
            </c:spPr>
          </c:dPt>
          <c:dPt>
            <c:idx val="4"/>
            <c:bubble3D val="0"/>
            <c:spPr>
              <a:solidFill>
                <a:srgbClr val="663300"/>
              </a:solidFill>
            </c:spPr>
          </c:dPt>
          <c:dPt>
            <c:idx val="5"/>
            <c:bubble3D val="0"/>
            <c:spPr>
              <a:solidFill>
                <a:schemeClr val="tx1"/>
              </a:solidFill>
            </c:spPr>
          </c:dPt>
          <c:dPt>
            <c:idx val="6"/>
            <c:bubble3D val="0"/>
            <c:spPr>
              <a:solidFill>
                <a:schemeClr val="accent3"/>
              </a:solidFill>
            </c:spPr>
          </c:dPt>
          <c:dLbls>
            <c:dLbl>
              <c:idx val="0"/>
              <c:layout>
                <c:manualLayout>
                  <c:x val="4.7612860892388552E-2"/>
                  <c:y val="4.1501857722330164E-2"/>
                </c:manualLayout>
              </c:layout>
              <c:showLegendKey val="0"/>
              <c:showVal val="1"/>
              <c:showCatName val="1"/>
              <c:showSerName val="0"/>
              <c:showPercent val="0"/>
              <c:showBubbleSize val="0"/>
            </c:dLbl>
            <c:dLbl>
              <c:idx val="1"/>
              <c:layout>
                <c:manualLayout>
                  <c:x val="9.3419947506561685E-2"/>
                  <c:y val="-1.0087261819545284E-2"/>
                </c:manualLayout>
              </c:layout>
              <c:showLegendKey val="0"/>
              <c:showVal val="1"/>
              <c:showCatName val="1"/>
              <c:showSerName val="0"/>
              <c:showPercent val="0"/>
              <c:showBubbleSize val="0"/>
            </c:dLbl>
            <c:dLbl>
              <c:idx val="2"/>
              <c:layout>
                <c:manualLayout>
                  <c:x val="-0.10579680664916885"/>
                  <c:y val="8.390087602686027E-3"/>
                </c:manualLayout>
              </c:layout>
              <c:showLegendKey val="0"/>
              <c:showVal val="1"/>
              <c:showCatName val="1"/>
              <c:showSerName val="0"/>
              <c:showPercent val="0"/>
              <c:showBubbleSize val="0"/>
            </c:dLbl>
            <c:dLbl>
              <c:idx val="3"/>
              <c:layout>
                <c:manualLayout>
                  <c:x val="-7.1008092738407705E-2"/>
                  <c:y val="-3.7299655724852575E-2"/>
                </c:manualLayout>
              </c:layout>
              <c:showLegendKey val="0"/>
              <c:showVal val="1"/>
              <c:showCatName val="1"/>
              <c:showSerName val="0"/>
              <c:showPercent val="0"/>
              <c:showBubbleSize val="0"/>
            </c:dLbl>
            <c:dLbl>
              <c:idx val="4"/>
              <c:layout>
                <c:manualLayout>
                  <c:x val="-0.12712357830271215"/>
                  <c:y val="6.3558986944813711E-2"/>
                </c:manualLayout>
              </c:layout>
              <c:showLegendKey val="0"/>
              <c:showVal val="1"/>
              <c:showCatName val="1"/>
              <c:showSerName val="0"/>
              <c:showPercent val="0"/>
              <c:showBubbleSize val="0"/>
            </c:dLbl>
            <c:dLbl>
              <c:idx val="5"/>
              <c:layout>
                <c:manualLayout>
                  <c:x val="-6.3950787401574796E-2"/>
                  <c:y val="-5.7097181034188906E-2"/>
                </c:manualLayout>
              </c:layout>
              <c:showLegendKey val="0"/>
              <c:showVal val="1"/>
              <c:showCatName val="1"/>
              <c:showSerName val="0"/>
              <c:showPercent val="0"/>
              <c:showBubbleSize val="0"/>
            </c:dLbl>
            <c:dLbl>
              <c:idx val="6"/>
              <c:layout>
                <c:manualLayout>
                  <c:x val="0.14715857392825896"/>
                  <c:y val="-8.5863926100146579E-2"/>
                </c:manualLayout>
              </c:layout>
              <c:showLegendKey val="0"/>
              <c:showVal val="1"/>
              <c:showCatName val="1"/>
              <c:showSerName val="0"/>
              <c:showPercent val="0"/>
              <c:showBubbleSize val="0"/>
            </c:dLbl>
            <c:showLegendKey val="0"/>
            <c:showVal val="1"/>
            <c:showCatName val="1"/>
            <c:showSerName val="0"/>
            <c:showPercent val="0"/>
            <c:showBubbleSize val="0"/>
            <c:showLeaderLines val="1"/>
          </c:dLbls>
          <c:cat>
            <c:strRef>
              <c:f>buildings_data!$H$72:$N$72</c:f>
              <c:strCache>
                <c:ptCount val="7"/>
                <c:pt idx="0">
                  <c:v>Fernwärme</c:v>
                </c:pt>
                <c:pt idx="1">
                  <c:v>Gas</c:v>
                </c:pt>
                <c:pt idx="2">
                  <c:v>Strom</c:v>
                </c:pt>
                <c:pt idx="3">
                  <c:v>Heizöl</c:v>
                </c:pt>
                <c:pt idx="4">
                  <c:v>Braunkohle/Briketts</c:v>
                </c:pt>
                <c:pt idx="5">
                  <c:v>Steinkohle/Koks</c:v>
                </c:pt>
                <c:pt idx="6">
                  <c:v>Holz oder sonstige EE</c:v>
                </c:pt>
              </c:strCache>
            </c:strRef>
          </c:cat>
          <c:val>
            <c:numRef>
              <c:f>buildings_data!$H$73:$N$73</c:f>
              <c:numCache>
                <c:formatCode>0.0%</c:formatCode>
                <c:ptCount val="7"/>
                <c:pt idx="0">
                  <c:v>0.13241063042157025</c:v>
                </c:pt>
                <c:pt idx="1">
                  <c:v>0.48563456544560474</c:v>
                </c:pt>
                <c:pt idx="2">
                  <c:v>4.0416597602077463E-2</c:v>
                </c:pt>
                <c:pt idx="3">
                  <c:v>0.30150837062821151</c:v>
                </c:pt>
                <c:pt idx="4">
                  <c:v>7.9009890049173987E-3</c:v>
                </c:pt>
                <c:pt idx="5">
                  <c:v>2.3205701972484668E-3</c:v>
                </c:pt>
                <c:pt idx="6">
                  <c:v>2.9780650864688656E-2</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6927077865266841"/>
          <c:y val="0.21834407062753519"/>
          <c:w val="0.50034733158355205"/>
          <c:h val="0.77976207519514606"/>
        </c:manualLayout>
      </c:layout>
      <c:pieChart>
        <c:varyColors val="1"/>
        <c:ser>
          <c:idx val="0"/>
          <c:order val="0"/>
          <c:dPt>
            <c:idx val="0"/>
            <c:bubble3D val="0"/>
            <c:spPr>
              <a:solidFill>
                <a:schemeClr val="tx1"/>
              </a:solidFill>
            </c:spPr>
          </c:dPt>
          <c:dPt>
            <c:idx val="1"/>
            <c:bubble3D val="0"/>
            <c:spPr>
              <a:solidFill>
                <a:schemeClr val="accent2"/>
              </a:solidFill>
            </c:spPr>
          </c:dPt>
          <c:dPt>
            <c:idx val="2"/>
            <c:bubble3D val="0"/>
            <c:spPr>
              <a:solidFill>
                <a:srgbClr val="FF9933"/>
              </a:solidFill>
            </c:spPr>
          </c:dPt>
          <c:dPt>
            <c:idx val="3"/>
            <c:bubble3D val="0"/>
            <c:spPr>
              <a:solidFill>
                <a:schemeClr val="accent1">
                  <a:lumMod val="75000"/>
                </a:schemeClr>
              </a:solidFill>
            </c:spPr>
          </c:dPt>
          <c:dPt>
            <c:idx val="4"/>
            <c:bubble3D val="0"/>
            <c:spPr>
              <a:solidFill>
                <a:schemeClr val="accent1">
                  <a:lumMod val="60000"/>
                  <a:lumOff val="40000"/>
                </a:schemeClr>
              </a:solidFill>
            </c:spPr>
          </c:dPt>
          <c:dPt>
            <c:idx val="5"/>
            <c:bubble3D val="0"/>
            <c:spPr>
              <a:solidFill>
                <a:schemeClr val="accent5">
                  <a:lumMod val="75000"/>
                </a:schemeClr>
              </a:solidFill>
            </c:spPr>
          </c:dPt>
          <c:dPt>
            <c:idx val="6"/>
            <c:bubble3D val="0"/>
            <c:spPr>
              <a:solidFill>
                <a:schemeClr val="accent6">
                  <a:lumMod val="50000"/>
                </a:schemeClr>
              </a:solidFill>
            </c:spPr>
          </c:dPt>
          <c:dPt>
            <c:idx val="7"/>
            <c:bubble3D val="0"/>
            <c:spPr>
              <a:solidFill>
                <a:schemeClr val="accent3"/>
              </a:solidFill>
            </c:spPr>
          </c:dPt>
          <c:dLbls>
            <c:dLbl>
              <c:idx val="0"/>
              <c:layout>
                <c:manualLayout>
                  <c:x val="9.0916010498687666E-2"/>
                  <c:y val="-8.1935780754678389E-2"/>
                </c:manualLayout>
              </c:layout>
              <c:showLegendKey val="0"/>
              <c:showVal val="1"/>
              <c:showCatName val="1"/>
              <c:showSerName val="0"/>
              <c:showPercent val="0"/>
              <c:showBubbleSize val="0"/>
            </c:dLbl>
            <c:dLbl>
              <c:idx val="1"/>
              <c:layout>
                <c:manualLayout>
                  <c:x val="6.5642169728783908E-2"/>
                  <c:y val="-9.6789037733919624E-3"/>
                </c:manualLayout>
              </c:layout>
              <c:showLegendKey val="0"/>
              <c:showVal val="1"/>
              <c:showCatName val="1"/>
              <c:showSerName val="0"/>
              <c:showPercent val="0"/>
              <c:showBubbleSize val="0"/>
            </c:dLbl>
            <c:dLbl>
              <c:idx val="2"/>
              <c:layout>
                <c:manualLayout>
                  <c:x val="-0.11135236220472441"/>
                  <c:y val="-0.20346320346320346"/>
                </c:manualLayout>
              </c:layout>
              <c:showLegendKey val="0"/>
              <c:showVal val="1"/>
              <c:showCatName val="1"/>
              <c:showSerName val="0"/>
              <c:showPercent val="0"/>
              <c:showBubbleSize val="0"/>
            </c:dLbl>
            <c:dLbl>
              <c:idx val="3"/>
              <c:layout>
                <c:manualLayout>
                  <c:x val="-7.0564085739282592E-2"/>
                  <c:y val="1.5126631898285442E-2"/>
                </c:manualLayout>
              </c:layout>
              <c:showLegendKey val="0"/>
              <c:showVal val="1"/>
              <c:showCatName val="1"/>
              <c:showSerName val="0"/>
              <c:showPercent val="0"/>
              <c:showBubbleSize val="0"/>
            </c:dLbl>
            <c:dLbl>
              <c:idx val="4"/>
              <c:layout>
                <c:manualLayout>
                  <c:x val="-8.7250218722659673E-2"/>
                  <c:y val="-3.600811262228585E-2"/>
                </c:manualLayout>
              </c:layout>
              <c:showLegendKey val="0"/>
              <c:showVal val="1"/>
              <c:showCatName val="1"/>
              <c:showSerName val="0"/>
              <c:showPercent val="0"/>
              <c:showBubbleSize val="0"/>
            </c:dLbl>
            <c:dLbl>
              <c:idx val="5"/>
              <c:layout>
                <c:manualLayout>
                  <c:x val="-8.3395231846019241E-2"/>
                  <c:y val="-1.8136142073149949E-2"/>
                </c:manualLayout>
              </c:layout>
              <c:showLegendKey val="0"/>
              <c:showVal val="1"/>
              <c:showCatName val="1"/>
              <c:showSerName val="0"/>
              <c:showPercent val="0"/>
              <c:showBubbleSize val="0"/>
            </c:dLbl>
            <c:dLbl>
              <c:idx val="6"/>
              <c:layout>
                <c:manualLayout>
                  <c:x val="-0.1333969816272966"/>
                  <c:y val="-5.123189146811194E-2"/>
                </c:manualLayout>
              </c:layout>
              <c:showLegendKey val="0"/>
              <c:showVal val="1"/>
              <c:showCatName val="1"/>
              <c:showSerName val="0"/>
              <c:showPercent val="0"/>
              <c:showBubbleSize val="0"/>
            </c:dLbl>
            <c:dLbl>
              <c:idx val="7"/>
              <c:layout>
                <c:manualLayout>
                  <c:x val="-3.0066272965879264E-2"/>
                  <c:y val="-0.11787674267989229"/>
                </c:manualLayout>
              </c:layout>
              <c:showLegendKey val="0"/>
              <c:showVal val="1"/>
              <c:showCatName val="1"/>
              <c:showSerName val="0"/>
              <c:showPercent val="0"/>
              <c:showBubbleSize val="0"/>
            </c:dLbl>
            <c:showLegendKey val="0"/>
            <c:showVal val="1"/>
            <c:showCatName val="1"/>
            <c:showSerName val="0"/>
            <c:showPercent val="0"/>
            <c:showBubbleSize val="0"/>
            <c:showLeaderLines val="1"/>
          </c:dLbls>
          <c:cat>
            <c:strRef>
              <c:f>buildings_data!$D$114:$K$114</c:f>
              <c:strCache>
                <c:ptCount val="8"/>
                <c:pt idx="0">
                  <c:v>Koks/       Kohle</c:v>
                </c:pt>
                <c:pt idx="1">
                  <c:v>Öl</c:v>
                </c:pt>
                <c:pt idx="2">
                  <c:v>Gas</c:v>
                </c:pt>
                <c:pt idx="3">
                  <c:v>Strom</c:v>
                </c:pt>
                <c:pt idx="4">
                  <c:v>Fernwärme</c:v>
                </c:pt>
                <c:pt idx="5">
                  <c:v>Wärme-pumpe</c:v>
                </c:pt>
                <c:pt idx="6">
                  <c:v>Solarenergie</c:v>
                </c:pt>
                <c:pt idx="7">
                  <c:v>Sonstige</c:v>
                </c:pt>
              </c:strCache>
            </c:strRef>
          </c:cat>
          <c:val>
            <c:numRef>
              <c:f>buildings_data!$D$120:$K$120</c:f>
              <c:numCache>
                <c:formatCode>0.0%</c:formatCode>
                <c:ptCount val="8"/>
                <c:pt idx="0">
                  <c:v>2.196412526207195E-3</c:v>
                </c:pt>
                <c:pt idx="1">
                  <c:v>7.0867582947851837E-2</c:v>
                </c:pt>
                <c:pt idx="2">
                  <c:v>0.66526340310825649</c:v>
                </c:pt>
                <c:pt idx="3">
                  <c:v>1.278744716962295E-2</c:v>
                </c:pt>
                <c:pt idx="4">
                  <c:v>4.3528902792106229E-2</c:v>
                </c:pt>
                <c:pt idx="5">
                  <c:v>0.13746713700955107</c:v>
                </c:pt>
                <c:pt idx="6">
                  <c:v>4.5259409630936135E-3</c:v>
                </c:pt>
                <c:pt idx="7">
                  <c:v>6.3363173483310595E-2</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295393238786868"/>
          <c:y val="6.2124449809884255E-2"/>
          <c:w val="0.86548253744151848"/>
          <c:h val="0.72940471522291783"/>
        </c:manualLayout>
      </c:layout>
      <c:barChart>
        <c:barDir val="col"/>
        <c:grouping val="clustered"/>
        <c:varyColors val="0"/>
        <c:ser>
          <c:idx val="0"/>
          <c:order val="0"/>
          <c:tx>
            <c:strRef>
              <c:f>buildings_data!$B$134</c:f>
              <c:strCache>
                <c:ptCount val="1"/>
                <c:pt idx="0">
                  <c:v>bis 2006</c:v>
                </c:pt>
              </c:strCache>
            </c:strRef>
          </c:tx>
          <c:invertIfNegative val="0"/>
          <c:cat>
            <c:strRef>
              <c:f>buildings_data!$C$133:$G$133</c:f>
              <c:strCache>
                <c:ptCount val="5"/>
                <c:pt idx="0">
                  <c:v>Gas</c:v>
                </c:pt>
                <c:pt idx="1">
                  <c:v>Öl</c:v>
                </c:pt>
                <c:pt idx="2">
                  <c:v>Kohle</c:v>
                </c:pt>
                <c:pt idx="3">
                  <c:v>Strom + FW</c:v>
                </c:pt>
                <c:pt idx="4">
                  <c:v>Holz und EE</c:v>
                </c:pt>
              </c:strCache>
            </c:strRef>
          </c:cat>
          <c:val>
            <c:numRef>
              <c:f>buildings_data!$C$134:$G$134</c:f>
              <c:numCache>
                <c:formatCode>0%</c:formatCode>
                <c:ptCount val="5"/>
                <c:pt idx="0">
                  <c:v>0.48564090684659056</c:v>
                </c:pt>
                <c:pt idx="1">
                  <c:v>0.30151230771509691</c:v>
                </c:pt>
                <c:pt idx="2">
                  <c:v>1.0236260902622467E-2</c:v>
                </c:pt>
                <c:pt idx="3">
                  <c:v>0.17282948479619265</c:v>
                </c:pt>
                <c:pt idx="4">
                  <c:v>2.9781039739497386E-2</c:v>
                </c:pt>
              </c:numCache>
            </c:numRef>
          </c:val>
        </c:ser>
        <c:ser>
          <c:idx val="1"/>
          <c:order val="1"/>
          <c:tx>
            <c:strRef>
              <c:f>buildings_data!$B$135</c:f>
              <c:strCache>
                <c:ptCount val="1"/>
                <c:pt idx="0">
                  <c:v>ab 2007</c:v>
                </c:pt>
              </c:strCache>
            </c:strRef>
          </c:tx>
          <c:invertIfNegative val="0"/>
          <c:cat>
            <c:strRef>
              <c:f>buildings_data!$C$133:$G$133</c:f>
              <c:strCache>
                <c:ptCount val="5"/>
                <c:pt idx="0">
                  <c:v>Gas</c:v>
                </c:pt>
                <c:pt idx="1">
                  <c:v>Öl</c:v>
                </c:pt>
                <c:pt idx="2">
                  <c:v>Kohle</c:v>
                </c:pt>
                <c:pt idx="3">
                  <c:v>Strom + FW</c:v>
                </c:pt>
                <c:pt idx="4">
                  <c:v>Holz und EE</c:v>
                </c:pt>
              </c:strCache>
            </c:strRef>
          </c:cat>
          <c:val>
            <c:numRef>
              <c:f>buildings_data!$C$135:$G$135</c:f>
              <c:numCache>
                <c:formatCode>0%</c:formatCode>
                <c:ptCount val="5"/>
                <c:pt idx="0">
                  <c:v>0.66672781242704193</c:v>
                </c:pt>
                <c:pt idx="1">
                  <c:v>7.102358002868292E-2</c:v>
                </c:pt>
                <c:pt idx="2" formatCode="#,##0">
                  <c:v>0</c:v>
                </c:pt>
                <c:pt idx="3">
                  <c:v>0.19421005236300568</c:v>
                </c:pt>
                <c:pt idx="4">
                  <c:v>6.8038555181269389E-2</c:v>
                </c:pt>
              </c:numCache>
            </c:numRef>
          </c:val>
        </c:ser>
        <c:dLbls>
          <c:showLegendKey val="0"/>
          <c:showVal val="0"/>
          <c:showCatName val="0"/>
          <c:showSerName val="0"/>
          <c:showPercent val="0"/>
          <c:showBubbleSize val="0"/>
        </c:dLbls>
        <c:gapWidth val="150"/>
        <c:axId val="52465664"/>
        <c:axId val="52515904"/>
      </c:barChart>
      <c:catAx>
        <c:axId val="52465664"/>
        <c:scaling>
          <c:orientation val="minMax"/>
        </c:scaling>
        <c:delete val="0"/>
        <c:axPos val="b"/>
        <c:majorTickMark val="out"/>
        <c:minorTickMark val="none"/>
        <c:tickLblPos val="nextTo"/>
        <c:crossAx val="52515904"/>
        <c:crosses val="autoZero"/>
        <c:auto val="1"/>
        <c:lblAlgn val="ctr"/>
        <c:lblOffset val="100"/>
        <c:noMultiLvlLbl val="0"/>
      </c:catAx>
      <c:valAx>
        <c:axId val="52515904"/>
        <c:scaling>
          <c:orientation val="minMax"/>
        </c:scaling>
        <c:delete val="0"/>
        <c:axPos val="l"/>
        <c:majorGridlines/>
        <c:numFmt formatCode="0%" sourceLinked="1"/>
        <c:majorTickMark val="out"/>
        <c:minorTickMark val="none"/>
        <c:tickLblPos val="nextTo"/>
        <c:crossAx val="52465664"/>
        <c:crosses val="autoZero"/>
        <c:crossBetween val="between"/>
      </c:valAx>
    </c:plotArea>
    <c:legend>
      <c:legendPos val="r"/>
      <c:layout>
        <c:manualLayout>
          <c:xMode val="edge"/>
          <c:yMode val="edge"/>
          <c:x val="0.30098703136066624"/>
          <c:y val="7.9871523172972289E-2"/>
          <c:w val="0.43500235551223526"/>
          <c:h val="9.0456321844144733E-2"/>
        </c:manualLayout>
      </c:layout>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7405074365704281E-2"/>
          <c:y val="8.3807961504811887E-2"/>
          <c:w val="0.81055096237970259"/>
          <c:h val="0.63817512394284048"/>
        </c:manualLayout>
      </c:layout>
      <c:areaChart>
        <c:grouping val="standard"/>
        <c:varyColors val="0"/>
        <c:ser>
          <c:idx val="0"/>
          <c:order val="0"/>
          <c:tx>
            <c:strRef>
              <c:f>buildings_data!$N$14</c:f>
              <c:strCache>
                <c:ptCount val="1"/>
                <c:pt idx="0">
                  <c:v>kumuliert</c:v>
                </c:pt>
              </c:strCache>
            </c:strRef>
          </c:tx>
          <c:spPr>
            <a:solidFill>
              <a:schemeClr val="bg1">
                <a:lumMod val="65000"/>
              </a:schemeClr>
            </a:solidFill>
          </c:spPr>
          <c:cat>
            <c:strRef>
              <c:f>buildings_data!$M$16:$M$23</c:f>
              <c:strCache>
                <c:ptCount val="8"/>
                <c:pt idx="0">
                  <c:v>             bis 1918          </c:v>
                </c:pt>
                <c:pt idx="1">
                  <c:v>        1919  -  1948          </c:v>
                </c:pt>
                <c:pt idx="2">
                  <c:v>        1949  -  1978          </c:v>
                </c:pt>
                <c:pt idx="3">
                  <c:v>        1979  -  1990          </c:v>
                </c:pt>
                <c:pt idx="4">
                  <c:v>        1991  -  1995          </c:v>
                </c:pt>
                <c:pt idx="5">
                  <c:v>        1996  -  2000          </c:v>
                </c:pt>
                <c:pt idx="6">
                  <c:v>        2001  -  2004          </c:v>
                </c:pt>
                <c:pt idx="7">
                  <c:v>        2005 und später        </c:v>
                </c:pt>
              </c:strCache>
            </c:strRef>
          </c:cat>
          <c:val>
            <c:numRef>
              <c:f>buildings_data!$N$16:$N$23</c:f>
              <c:numCache>
                <c:formatCode>0%</c:formatCode>
                <c:ptCount val="8"/>
                <c:pt idx="0">
                  <c:v>0.13647162826675507</c:v>
                </c:pt>
                <c:pt idx="1">
                  <c:v>0.26904801370241449</c:v>
                </c:pt>
                <c:pt idx="2">
                  <c:v>0.73738880601138179</c:v>
                </c:pt>
                <c:pt idx="3">
                  <c:v>0.87123597988839152</c:v>
                </c:pt>
                <c:pt idx="4">
                  <c:v>0.91353113431681299</c:v>
                </c:pt>
                <c:pt idx="5">
                  <c:v>0.96676611967512005</c:v>
                </c:pt>
                <c:pt idx="6">
                  <c:v>0.9946682137134647</c:v>
                </c:pt>
                <c:pt idx="7">
                  <c:v>0.99994474832863678</c:v>
                </c:pt>
              </c:numCache>
            </c:numRef>
          </c:val>
        </c:ser>
        <c:dLbls>
          <c:showLegendKey val="0"/>
          <c:showVal val="0"/>
          <c:showCatName val="0"/>
          <c:showSerName val="0"/>
          <c:showPercent val="0"/>
          <c:showBubbleSize val="0"/>
        </c:dLbls>
        <c:axId val="52468224"/>
        <c:axId val="53084160"/>
      </c:areaChart>
      <c:barChart>
        <c:barDir val="col"/>
        <c:grouping val="clustered"/>
        <c:varyColors val="0"/>
        <c:ser>
          <c:idx val="1"/>
          <c:order val="1"/>
          <c:tx>
            <c:strRef>
              <c:f>buildings_data!$O$14</c:f>
              <c:strCache>
                <c:ptCount val="1"/>
                <c:pt idx="0">
                  <c:v>Anteil</c:v>
                </c:pt>
              </c:strCache>
            </c:strRef>
          </c:tx>
          <c:invertIfNegative val="0"/>
          <c:cat>
            <c:strRef>
              <c:f>buildings_data!$M$16:$M$23</c:f>
              <c:strCache>
                <c:ptCount val="8"/>
                <c:pt idx="0">
                  <c:v>             bis 1918          </c:v>
                </c:pt>
                <c:pt idx="1">
                  <c:v>        1919  -  1948          </c:v>
                </c:pt>
                <c:pt idx="2">
                  <c:v>        1949  -  1978          </c:v>
                </c:pt>
                <c:pt idx="3">
                  <c:v>        1979  -  1990          </c:v>
                </c:pt>
                <c:pt idx="4">
                  <c:v>        1991  -  1995          </c:v>
                </c:pt>
                <c:pt idx="5">
                  <c:v>        1996  -  2000          </c:v>
                </c:pt>
                <c:pt idx="6">
                  <c:v>        2001  -  2004          </c:v>
                </c:pt>
                <c:pt idx="7">
                  <c:v>        2005 und später        </c:v>
                </c:pt>
              </c:strCache>
            </c:strRef>
          </c:cat>
          <c:val>
            <c:numRef>
              <c:f>buildings_data!$O$16:$O$23</c:f>
              <c:numCache>
                <c:formatCode>0%</c:formatCode>
                <c:ptCount val="8"/>
                <c:pt idx="0">
                  <c:v>0.13647162826675507</c:v>
                </c:pt>
                <c:pt idx="1">
                  <c:v>0.13257638543565942</c:v>
                </c:pt>
                <c:pt idx="2">
                  <c:v>0.46834079230896736</c:v>
                </c:pt>
                <c:pt idx="3">
                  <c:v>0.13384717387700978</c:v>
                </c:pt>
                <c:pt idx="4">
                  <c:v>4.229515442842146E-2</c:v>
                </c:pt>
                <c:pt idx="5">
                  <c:v>5.3234985358307091E-2</c:v>
                </c:pt>
                <c:pt idx="6">
                  <c:v>2.790209403834466E-2</c:v>
                </c:pt>
                <c:pt idx="7" formatCode="0.0%">
                  <c:v>5.2765346151721088E-3</c:v>
                </c:pt>
              </c:numCache>
            </c:numRef>
          </c:val>
        </c:ser>
        <c:dLbls>
          <c:showLegendKey val="0"/>
          <c:showVal val="0"/>
          <c:showCatName val="0"/>
          <c:showSerName val="0"/>
          <c:showPercent val="0"/>
          <c:showBubbleSize val="0"/>
        </c:dLbls>
        <c:gapWidth val="150"/>
        <c:axId val="52467200"/>
        <c:axId val="52518208"/>
      </c:barChart>
      <c:catAx>
        <c:axId val="52467200"/>
        <c:scaling>
          <c:orientation val="minMax"/>
        </c:scaling>
        <c:delete val="0"/>
        <c:axPos val="b"/>
        <c:majorTickMark val="out"/>
        <c:minorTickMark val="none"/>
        <c:tickLblPos val="nextTo"/>
        <c:crossAx val="52518208"/>
        <c:crosses val="autoZero"/>
        <c:auto val="1"/>
        <c:lblAlgn val="ctr"/>
        <c:lblOffset val="100"/>
        <c:noMultiLvlLbl val="0"/>
      </c:catAx>
      <c:valAx>
        <c:axId val="52518208"/>
        <c:scaling>
          <c:orientation val="minMax"/>
        </c:scaling>
        <c:delete val="0"/>
        <c:axPos val="l"/>
        <c:majorGridlines/>
        <c:numFmt formatCode="0%" sourceLinked="1"/>
        <c:majorTickMark val="out"/>
        <c:minorTickMark val="none"/>
        <c:tickLblPos val="nextTo"/>
        <c:crossAx val="52467200"/>
        <c:crosses val="autoZero"/>
        <c:crossBetween val="between"/>
        <c:majorUnit val="0.1"/>
      </c:valAx>
      <c:valAx>
        <c:axId val="53084160"/>
        <c:scaling>
          <c:orientation val="minMax"/>
          <c:max val="1"/>
        </c:scaling>
        <c:delete val="0"/>
        <c:axPos val="r"/>
        <c:numFmt formatCode="0%" sourceLinked="1"/>
        <c:majorTickMark val="out"/>
        <c:minorTickMark val="none"/>
        <c:tickLblPos val="nextTo"/>
        <c:crossAx val="52468224"/>
        <c:crosses val="max"/>
        <c:crossBetween val="between"/>
        <c:majorUnit val="0.2"/>
      </c:valAx>
      <c:catAx>
        <c:axId val="52468224"/>
        <c:scaling>
          <c:orientation val="minMax"/>
        </c:scaling>
        <c:delete val="1"/>
        <c:axPos val="b"/>
        <c:majorTickMark val="out"/>
        <c:minorTickMark val="none"/>
        <c:tickLblPos val="nextTo"/>
        <c:crossAx val="53084160"/>
        <c:crosses val="autoZero"/>
        <c:auto val="1"/>
        <c:lblAlgn val="ctr"/>
        <c:lblOffset val="100"/>
        <c:noMultiLvlLbl val="0"/>
      </c:catAx>
    </c:plotArea>
    <c:legend>
      <c:legendPos val="r"/>
      <c:layout>
        <c:manualLayout>
          <c:xMode val="edge"/>
          <c:yMode val="edge"/>
          <c:x val="0.12380621172353456"/>
          <c:y val="4.2457713619130973E-3"/>
          <c:w val="0.52341601049868769"/>
          <c:h val="0.10261956838728492"/>
        </c:manualLayout>
      </c:layout>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056397027839988E-2"/>
          <c:y val="0.1155923612996651"/>
          <c:w val="0.90154225962974932"/>
          <c:h val="0.69262304280930398"/>
        </c:manualLayout>
      </c:layout>
      <c:barChart>
        <c:barDir val="col"/>
        <c:grouping val="clustered"/>
        <c:varyColors val="0"/>
        <c:ser>
          <c:idx val="0"/>
          <c:order val="0"/>
          <c:tx>
            <c:strRef>
              <c:f>buildings_data!$C$133</c:f>
              <c:strCache>
                <c:ptCount val="1"/>
                <c:pt idx="0">
                  <c:v>Gas</c:v>
                </c:pt>
              </c:strCache>
            </c:strRef>
          </c:tx>
          <c:spPr>
            <a:solidFill>
              <a:srgbClr val="FFCC00"/>
            </a:solidFill>
            <a:ln w="3175">
              <a:solidFill>
                <a:schemeClr val="tx1"/>
              </a:solidFill>
              <a:prstDash val="solid"/>
            </a:ln>
          </c:spPr>
          <c:invertIfNegative val="0"/>
          <c:cat>
            <c:strRef>
              <c:f>buildings_data!$B$163:$B$166</c:f>
              <c:strCache>
                <c:ptCount val="4"/>
                <c:pt idx="0">
                  <c:v>Altbau</c:v>
                </c:pt>
                <c:pt idx="1">
                  <c:v>Altbau (saniert)</c:v>
                </c:pt>
                <c:pt idx="2">
                  <c:v>Neubau (EnEV)</c:v>
                </c:pt>
                <c:pt idx="3">
                  <c:v>Neubau (Passivhaus)</c:v>
                </c:pt>
              </c:strCache>
            </c:strRef>
          </c:cat>
          <c:val>
            <c:numRef>
              <c:f>buildings_data!$C$163:$C$166</c:f>
              <c:numCache>
                <c:formatCode>0%</c:formatCode>
                <c:ptCount val="4"/>
                <c:pt idx="0">
                  <c:v>0.48564090684659056</c:v>
                </c:pt>
                <c:pt idx="1">
                  <c:v>0.66672781242704204</c:v>
                </c:pt>
                <c:pt idx="2">
                  <c:v>0.66672781242704204</c:v>
                </c:pt>
                <c:pt idx="3">
                  <c:v>0.66672781242704204</c:v>
                </c:pt>
              </c:numCache>
            </c:numRef>
          </c:val>
        </c:ser>
        <c:ser>
          <c:idx val="1"/>
          <c:order val="1"/>
          <c:tx>
            <c:strRef>
              <c:f>buildings_data!$D$133</c:f>
              <c:strCache>
                <c:ptCount val="1"/>
                <c:pt idx="0">
                  <c:v>Öl</c:v>
                </c:pt>
              </c:strCache>
            </c:strRef>
          </c:tx>
          <c:spPr>
            <a:ln w="3175">
              <a:solidFill>
                <a:schemeClr val="tx1"/>
              </a:solidFill>
            </a:ln>
          </c:spPr>
          <c:invertIfNegative val="0"/>
          <c:cat>
            <c:strRef>
              <c:f>buildings_data!$B$163:$B$166</c:f>
              <c:strCache>
                <c:ptCount val="4"/>
                <c:pt idx="0">
                  <c:v>Altbau</c:v>
                </c:pt>
                <c:pt idx="1">
                  <c:v>Altbau (saniert)</c:v>
                </c:pt>
                <c:pt idx="2">
                  <c:v>Neubau (EnEV)</c:v>
                </c:pt>
                <c:pt idx="3">
                  <c:v>Neubau (Passivhaus)</c:v>
                </c:pt>
              </c:strCache>
            </c:strRef>
          </c:cat>
          <c:val>
            <c:numRef>
              <c:f>buildings_data!$D$163:$D$166</c:f>
              <c:numCache>
                <c:formatCode>0%</c:formatCode>
                <c:ptCount val="4"/>
                <c:pt idx="0">
                  <c:v>0.30151230771509691</c:v>
                </c:pt>
                <c:pt idx="1">
                  <c:v>7.102358002868292E-2</c:v>
                </c:pt>
                <c:pt idx="2">
                  <c:v>7.1023580028682934E-2</c:v>
                </c:pt>
                <c:pt idx="3">
                  <c:v>0</c:v>
                </c:pt>
              </c:numCache>
            </c:numRef>
          </c:val>
        </c:ser>
        <c:ser>
          <c:idx val="2"/>
          <c:order val="2"/>
          <c:tx>
            <c:strRef>
              <c:f>buildings_data!$E$133</c:f>
              <c:strCache>
                <c:ptCount val="1"/>
                <c:pt idx="0">
                  <c:v>Kohle</c:v>
                </c:pt>
              </c:strCache>
            </c:strRef>
          </c:tx>
          <c:spPr>
            <a:solidFill>
              <a:schemeClr val="tx1"/>
            </a:solidFill>
          </c:spPr>
          <c:invertIfNegative val="0"/>
          <c:cat>
            <c:strRef>
              <c:f>buildings_data!$B$163:$B$166</c:f>
              <c:strCache>
                <c:ptCount val="4"/>
                <c:pt idx="0">
                  <c:v>Altbau</c:v>
                </c:pt>
                <c:pt idx="1">
                  <c:v>Altbau (saniert)</c:v>
                </c:pt>
                <c:pt idx="2">
                  <c:v>Neubau (EnEV)</c:v>
                </c:pt>
                <c:pt idx="3">
                  <c:v>Neubau (Passivhaus)</c:v>
                </c:pt>
              </c:strCache>
            </c:strRef>
          </c:cat>
          <c:val>
            <c:numRef>
              <c:f>buildings_data!$E$163:$E$166</c:f>
              <c:numCache>
                <c:formatCode>0%</c:formatCode>
                <c:ptCount val="4"/>
                <c:pt idx="0">
                  <c:v>1.0236260902622467E-2</c:v>
                </c:pt>
                <c:pt idx="1">
                  <c:v>0</c:v>
                </c:pt>
                <c:pt idx="2" formatCode="0.0%">
                  <c:v>0</c:v>
                </c:pt>
                <c:pt idx="3">
                  <c:v>0</c:v>
                </c:pt>
              </c:numCache>
            </c:numRef>
          </c:val>
        </c:ser>
        <c:ser>
          <c:idx val="3"/>
          <c:order val="3"/>
          <c:tx>
            <c:strRef>
              <c:f>buildings_data!$F$133</c:f>
              <c:strCache>
                <c:ptCount val="1"/>
                <c:pt idx="0">
                  <c:v>Strom + FW</c:v>
                </c:pt>
              </c:strCache>
            </c:strRef>
          </c:tx>
          <c:spPr>
            <a:solidFill>
              <a:schemeClr val="accent1"/>
            </a:solidFill>
            <a:ln w="3175">
              <a:solidFill>
                <a:schemeClr val="tx1"/>
              </a:solidFill>
            </a:ln>
          </c:spPr>
          <c:invertIfNegative val="0"/>
          <c:cat>
            <c:strRef>
              <c:f>buildings_data!$B$163:$B$166</c:f>
              <c:strCache>
                <c:ptCount val="4"/>
                <c:pt idx="0">
                  <c:v>Altbau</c:v>
                </c:pt>
                <c:pt idx="1">
                  <c:v>Altbau (saniert)</c:v>
                </c:pt>
                <c:pt idx="2">
                  <c:v>Neubau (EnEV)</c:v>
                </c:pt>
                <c:pt idx="3">
                  <c:v>Neubau (Passivhaus)</c:v>
                </c:pt>
              </c:strCache>
            </c:strRef>
          </c:cat>
          <c:val>
            <c:numRef>
              <c:f>buildings_data!$F$163:$F$166</c:f>
              <c:numCache>
                <c:formatCode>0%</c:formatCode>
                <c:ptCount val="4"/>
                <c:pt idx="0">
                  <c:v>0.17282948479619267</c:v>
                </c:pt>
                <c:pt idx="1">
                  <c:v>0.1942100523630057</c:v>
                </c:pt>
                <c:pt idx="2">
                  <c:v>0.19421005236300573</c:v>
                </c:pt>
                <c:pt idx="3">
                  <c:v>0.22972184237734716</c:v>
                </c:pt>
              </c:numCache>
            </c:numRef>
          </c:val>
        </c:ser>
        <c:ser>
          <c:idx val="4"/>
          <c:order val="4"/>
          <c:tx>
            <c:strRef>
              <c:f>buildings_data!$G$133</c:f>
              <c:strCache>
                <c:ptCount val="1"/>
                <c:pt idx="0">
                  <c:v>Holz und EE</c:v>
                </c:pt>
              </c:strCache>
            </c:strRef>
          </c:tx>
          <c:spPr>
            <a:solidFill>
              <a:schemeClr val="accent3"/>
            </a:solidFill>
            <a:ln w="3175">
              <a:solidFill>
                <a:schemeClr val="tx1"/>
              </a:solidFill>
            </a:ln>
          </c:spPr>
          <c:invertIfNegative val="0"/>
          <c:cat>
            <c:strRef>
              <c:f>buildings_data!$B$163:$B$166</c:f>
              <c:strCache>
                <c:ptCount val="4"/>
                <c:pt idx="0">
                  <c:v>Altbau</c:v>
                </c:pt>
                <c:pt idx="1">
                  <c:v>Altbau (saniert)</c:v>
                </c:pt>
                <c:pt idx="2">
                  <c:v>Neubau (EnEV)</c:v>
                </c:pt>
                <c:pt idx="3">
                  <c:v>Neubau (Passivhaus)</c:v>
                </c:pt>
              </c:strCache>
            </c:strRef>
          </c:cat>
          <c:val>
            <c:numRef>
              <c:f>buildings_data!$G$163:$G$166</c:f>
              <c:numCache>
                <c:formatCode>0%</c:formatCode>
                <c:ptCount val="4"/>
                <c:pt idx="0">
                  <c:v>2.9781039739497382E-2</c:v>
                </c:pt>
                <c:pt idx="1">
                  <c:v>6.8038555181269389E-2</c:v>
                </c:pt>
                <c:pt idx="2">
                  <c:v>6.8038555181269389E-2</c:v>
                </c:pt>
                <c:pt idx="3">
                  <c:v>0.10355034519561086</c:v>
                </c:pt>
              </c:numCache>
            </c:numRef>
          </c:val>
        </c:ser>
        <c:dLbls>
          <c:showLegendKey val="0"/>
          <c:showVal val="0"/>
          <c:showCatName val="0"/>
          <c:showSerName val="0"/>
          <c:showPercent val="0"/>
          <c:showBubbleSize val="0"/>
        </c:dLbls>
        <c:gapWidth val="150"/>
        <c:axId val="52468736"/>
        <c:axId val="53086464"/>
      </c:barChart>
      <c:catAx>
        <c:axId val="52468736"/>
        <c:scaling>
          <c:orientation val="minMax"/>
        </c:scaling>
        <c:delete val="0"/>
        <c:axPos val="b"/>
        <c:majorTickMark val="out"/>
        <c:minorTickMark val="none"/>
        <c:tickLblPos val="nextTo"/>
        <c:crossAx val="53086464"/>
        <c:crosses val="autoZero"/>
        <c:auto val="1"/>
        <c:lblAlgn val="ctr"/>
        <c:lblOffset val="100"/>
        <c:noMultiLvlLbl val="0"/>
      </c:catAx>
      <c:valAx>
        <c:axId val="53086464"/>
        <c:scaling>
          <c:orientation val="minMax"/>
        </c:scaling>
        <c:delete val="0"/>
        <c:axPos val="l"/>
        <c:majorGridlines/>
        <c:numFmt formatCode="0%" sourceLinked="1"/>
        <c:majorTickMark val="out"/>
        <c:minorTickMark val="none"/>
        <c:tickLblPos val="nextTo"/>
        <c:crossAx val="52468736"/>
        <c:crosses val="autoZero"/>
        <c:crossBetween val="between"/>
      </c:valAx>
    </c:plotArea>
    <c:legend>
      <c:legendPos val="r"/>
      <c:layout>
        <c:manualLayout>
          <c:xMode val="edge"/>
          <c:yMode val="edge"/>
          <c:x val="8.5115166924743635E-2"/>
          <c:y val="1.4861073400307724E-3"/>
          <c:w val="0.91488483307525648"/>
          <c:h val="8.9262376685672884E-2"/>
        </c:manualLayout>
      </c:layout>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874625237888922E-2"/>
          <c:y val="0.24558417697787777"/>
          <c:w val="0.53728988870378069"/>
          <c:h val="0.737403074615673"/>
        </c:manualLayout>
      </c:layout>
      <c:pieChart>
        <c:varyColors val="1"/>
        <c:ser>
          <c:idx val="0"/>
          <c:order val="0"/>
          <c:dLbls>
            <c:dLbl>
              <c:idx val="0"/>
              <c:layout>
                <c:manualLayout>
                  <c:x val="-3.5903945062756772E-2"/>
                  <c:y val="-0.16114285714285714"/>
                </c:manualLayout>
              </c:layout>
              <c:showLegendKey val="0"/>
              <c:showVal val="0"/>
              <c:showCatName val="1"/>
              <c:showSerName val="0"/>
              <c:showPercent val="1"/>
              <c:showBubbleSize val="0"/>
            </c:dLbl>
            <c:dLbl>
              <c:idx val="1"/>
              <c:layout>
                <c:manualLayout>
                  <c:x val="-0.19478095096551615"/>
                  <c:y val="3.3071991001124859E-2"/>
                </c:manualLayout>
              </c:layout>
              <c:showLegendKey val="0"/>
              <c:showVal val="0"/>
              <c:showCatName val="1"/>
              <c:showSerName val="0"/>
              <c:showPercent val="1"/>
              <c:showBubbleSize val="0"/>
            </c:dLbl>
            <c:dLbl>
              <c:idx val="2"/>
              <c:layout>
                <c:manualLayout>
                  <c:x val="-1.9582293579635889E-2"/>
                  <c:y val="-3.5133483314585677E-2"/>
                </c:manualLayout>
              </c:layout>
              <c:showLegendKey val="0"/>
              <c:showVal val="0"/>
              <c:showCatName val="1"/>
              <c:showSerName val="0"/>
              <c:showPercent val="1"/>
              <c:showBubbleSize val="0"/>
            </c:dLbl>
            <c:dLbl>
              <c:idx val="3"/>
              <c:layout>
                <c:manualLayout>
                  <c:x val="0.24582208887633383"/>
                  <c:y val="-1.7169103862017248E-3"/>
                </c:manualLayout>
              </c:layout>
              <c:showLegendKey val="0"/>
              <c:showVal val="0"/>
              <c:showCatName val="1"/>
              <c:showSerName val="0"/>
              <c:showPercent val="1"/>
              <c:showBubbleSize val="0"/>
            </c:dLbl>
            <c:showLegendKey val="0"/>
            <c:showVal val="0"/>
            <c:showCatName val="1"/>
            <c:showSerName val="0"/>
            <c:showPercent val="1"/>
            <c:showBubbleSize val="0"/>
            <c:showLeaderLines val="1"/>
          </c:dLbls>
          <c:cat>
            <c:strRef>
              <c:f>buildings_data!$B$154:$B$157</c:f>
              <c:strCache>
                <c:ptCount val="4"/>
                <c:pt idx="0">
                  <c:v>Altbau</c:v>
                </c:pt>
                <c:pt idx="1">
                  <c:v>Altbau (saniert)</c:v>
                </c:pt>
                <c:pt idx="2">
                  <c:v>Neubau (EnEV)</c:v>
                </c:pt>
                <c:pt idx="3">
                  <c:v>Neubau (Passivhaus)</c:v>
                </c:pt>
              </c:strCache>
            </c:strRef>
          </c:cat>
          <c:val>
            <c:numRef>
              <c:f>buildings_data!$H$154:$H$157</c:f>
              <c:numCache>
                <c:formatCode>#,##0</c:formatCode>
                <c:ptCount val="4"/>
                <c:pt idx="0">
                  <c:v>3234601.5826735729</c:v>
                </c:pt>
                <c:pt idx="1">
                  <c:v>29375.796411768064</c:v>
                </c:pt>
                <c:pt idx="2">
                  <c:v>19441.399219720719</c:v>
                </c:pt>
                <c:pt idx="3">
                  <c:v>2160.1554688578581</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buildings_data!$B$232</c:f>
              <c:strCache>
                <c:ptCount val="1"/>
                <c:pt idx="0">
                  <c:v>old_r</c:v>
                </c:pt>
              </c:strCache>
            </c:strRef>
          </c:tx>
          <c:invertIfNegative val="0"/>
          <c:cat>
            <c:strRef>
              <c:f>buildings_data!$C$230:$G$230</c:f>
              <c:strCache>
                <c:ptCount val="5"/>
                <c:pt idx="0">
                  <c:v>gas</c:v>
                </c:pt>
                <c:pt idx="1">
                  <c:v>hoi</c:v>
                </c:pt>
                <c:pt idx="2">
                  <c:v>col</c:v>
                </c:pt>
                <c:pt idx="3">
                  <c:v>ele</c:v>
                </c:pt>
                <c:pt idx="4">
                  <c:v>bio</c:v>
                </c:pt>
              </c:strCache>
            </c:strRef>
          </c:cat>
          <c:val>
            <c:numRef>
              <c:f>buildings_data!$C$232:$G$232</c:f>
              <c:numCache>
                <c:formatCode>#,##0</c:formatCode>
                <c:ptCount val="5"/>
                <c:pt idx="0">
                  <c:v>19585.660479920272</c:v>
                </c:pt>
                <c:pt idx="1">
                  <c:v>2086.3742273575058</c:v>
                </c:pt>
                <c:pt idx="2" formatCode="General">
                  <c:v>0</c:v>
                </c:pt>
                <c:pt idx="3">
                  <c:v>5705.0749593344708</c:v>
                </c:pt>
                <c:pt idx="4">
                  <c:v>1998.6867451558169</c:v>
                </c:pt>
              </c:numCache>
            </c:numRef>
          </c:val>
        </c:ser>
        <c:ser>
          <c:idx val="1"/>
          <c:order val="1"/>
          <c:tx>
            <c:strRef>
              <c:f>buildings_data!$B$233</c:f>
              <c:strCache>
                <c:ptCount val="1"/>
                <c:pt idx="0">
                  <c:v>new_e</c:v>
                </c:pt>
              </c:strCache>
            </c:strRef>
          </c:tx>
          <c:invertIfNegative val="0"/>
          <c:cat>
            <c:strRef>
              <c:f>buildings_data!$C$230:$G$230</c:f>
              <c:strCache>
                <c:ptCount val="5"/>
                <c:pt idx="0">
                  <c:v>gas</c:v>
                </c:pt>
                <c:pt idx="1">
                  <c:v>hoi</c:v>
                </c:pt>
                <c:pt idx="2">
                  <c:v>col</c:v>
                </c:pt>
                <c:pt idx="3">
                  <c:v>ele</c:v>
                </c:pt>
                <c:pt idx="4">
                  <c:v>bio</c:v>
                </c:pt>
              </c:strCache>
            </c:strRef>
          </c:cat>
          <c:val>
            <c:numRef>
              <c:f>buildings_data!$C$233:$G$233</c:f>
              <c:numCache>
                <c:formatCode>#,##0</c:formatCode>
                <c:ptCount val="5"/>
                <c:pt idx="0">
                  <c:v>12962.121572285198</c:v>
                </c:pt>
                <c:pt idx="1">
                  <c:v>1380.7977733514083</c:v>
                </c:pt>
                <c:pt idx="2" formatCode="General">
                  <c:v>0</c:v>
                </c:pt>
                <c:pt idx="3">
                  <c:v>3775.7151604720593</c:v>
                </c:pt>
                <c:pt idx="4">
                  <c:v>1322.7647136120559</c:v>
                </c:pt>
              </c:numCache>
            </c:numRef>
          </c:val>
        </c:ser>
        <c:ser>
          <c:idx val="2"/>
          <c:order val="2"/>
          <c:tx>
            <c:strRef>
              <c:f>buildings_data!$B$234</c:f>
              <c:strCache>
                <c:ptCount val="1"/>
                <c:pt idx="0">
                  <c:v>new_p</c:v>
                </c:pt>
              </c:strCache>
            </c:strRef>
          </c:tx>
          <c:invertIfNegative val="0"/>
          <c:cat>
            <c:strRef>
              <c:f>buildings_data!$C$230:$G$230</c:f>
              <c:strCache>
                <c:ptCount val="5"/>
                <c:pt idx="0">
                  <c:v>gas</c:v>
                </c:pt>
                <c:pt idx="1">
                  <c:v>hoi</c:v>
                </c:pt>
                <c:pt idx="2">
                  <c:v>col</c:v>
                </c:pt>
                <c:pt idx="3">
                  <c:v>ele</c:v>
                </c:pt>
                <c:pt idx="4">
                  <c:v>bio</c:v>
                </c:pt>
              </c:strCache>
            </c:strRef>
          </c:cat>
          <c:val>
            <c:numRef>
              <c:f>buildings_data!$C$234:$G$234</c:f>
              <c:numCache>
                <c:formatCode>#,##0</c:formatCode>
                <c:ptCount val="5"/>
                <c:pt idx="0">
                  <c:v>1440.235730253911</c:v>
                </c:pt>
                <c:pt idx="1">
                  <c:v>0</c:v>
                </c:pt>
                <c:pt idx="2" formatCode="General">
                  <c:v>0</c:v>
                </c:pt>
                <c:pt idx="3">
                  <c:v>496.23489412752934</c:v>
                </c:pt>
                <c:pt idx="4">
                  <c:v>223.68484447641782</c:v>
                </c:pt>
              </c:numCache>
            </c:numRef>
          </c:val>
        </c:ser>
        <c:dLbls>
          <c:showLegendKey val="0"/>
          <c:showVal val="0"/>
          <c:showCatName val="0"/>
          <c:showSerName val="0"/>
          <c:showPercent val="0"/>
          <c:showBubbleSize val="0"/>
        </c:dLbls>
        <c:gapWidth val="150"/>
        <c:axId val="52469248"/>
        <c:axId val="53089920"/>
      </c:barChart>
      <c:catAx>
        <c:axId val="52469248"/>
        <c:scaling>
          <c:orientation val="minMax"/>
        </c:scaling>
        <c:delete val="0"/>
        <c:axPos val="b"/>
        <c:majorTickMark val="out"/>
        <c:minorTickMark val="none"/>
        <c:tickLblPos val="nextTo"/>
        <c:crossAx val="53089920"/>
        <c:crosses val="autoZero"/>
        <c:auto val="1"/>
        <c:lblAlgn val="ctr"/>
        <c:lblOffset val="100"/>
        <c:noMultiLvlLbl val="0"/>
      </c:catAx>
      <c:valAx>
        <c:axId val="53089920"/>
        <c:scaling>
          <c:orientation val="minMax"/>
        </c:scaling>
        <c:delete val="0"/>
        <c:axPos val="l"/>
        <c:majorGridlines/>
        <c:numFmt formatCode="#,##0" sourceLinked="1"/>
        <c:majorTickMark val="out"/>
        <c:minorTickMark val="none"/>
        <c:tickLblPos val="nextTo"/>
        <c:crossAx val="52469248"/>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buildings_data!$B$231</c:f>
              <c:strCache>
                <c:ptCount val="1"/>
                <c:pt idx="0">
                  <c:v>old_x</c:v>
                </c:pt>
              </c:strCache>
            </c:strRef>
          </c:tx>
          <c:invertIfNegative val="0"/>
          <c:cat>
            <c:strRef>
              <c:f>buildings_data!$C$230:$G$230</c:f>
              <c:strCache>
                <c:ptCount val="5"/>
                <c:pt idx="0">
                  <c:v>gas</c:v>
                </c:pt>
                <c:pt idx="1">
                  <c:v>hoi</c:v>
                </c:pt>
                <c:pt idx="2">
                  <c:v>col</c:v>
                </c:pt>
                <c:pt idx="3">
                  <c:v>ele</c:v>
                </c:pt>
                <c:pt idx="4">
                  <c:v>bio</c:v>
                </c:pt>
              </c:strCache>
            </c:strRef>
          </c:cat>
          <c:val>
            <c:numRef>
              <c:f>buildings_data!$C$231:$G$231</c:f>
              <c:numCache>
                <c:formatCode>#,##0</c:formatCode>
                <c:ptCount val="5"/>
                <c:pt idx="0">
                  <c:v>1570854.845897011</c:v>
                </c:pt>
                <c:pt idx="1">
                  <c:v>975272.18773081375</c:v>
                </c:pt>
                <c:pt idx="2">
                  <c:v>33110.22571628225</c:v>
                </c:pt>
                <c:pt idx="3">
                  <c:v>559034.52505442302</c:v>
                </c:pt>
                <c:pt idx="4">
                  <c:v>96329.798275042805</c:v>
                </c:pt>
              </c:numCache>
            </c:numRef>
          </c:val>
        </c:ser>
        <c:dLbls>
          <c:showLegendKey val="0"/>
          <c:showVal val="0"/>
          <c:showCatName val="0"/>
          <c:showSerName val="0"/>
          <c:showPercent val="0"/>
          <c:showBubbleSize val="0"/>
        </c:dLbls>
        <c:gapWidth val="150"/>
        <c:axId val="53858304"/>
        <c:axId val="53567488"/>
      </c:barChart>
      <c:catAx>
        <c:axId val="53858304"/>
        <c:scaling>
          <c:orientation val="minMax"/>
        </c:scaling>
        <c:delete val="0"/>
        <c:axPos val="b"/>
        <c:majorTickMark val="out"/>
        <c:minorTickMark val="none"/>
        <c:tickLblPos val="nextTo"/>
        <c:crossAx val="53567488"/>
        <c:crosses val="autoZero"/>
        <c:auto val="1"/>
        <c:lblAlgn val="ctr"/>
        <c:lblOffset val="100"/>
        <c:noMultiLvlLbl val="0"/>
      </c:catAx>
      <c:valAx>
        <c:axId val="53567488"/>
        <c:scaling>
          <c:orientation val="minMax"/>
        </c:scaling>
        <c:delete val="0"/>
        <c:axPos val="l"/>
        <c:majorGridlines/>
        <c:numFmt formatCode="#,##0" sourceLinked="1"/>
        <c:majorTickMark val="out"/>
        <c:minorTickMark val="none"/>
        <c:tickLblPos val="nextTo"/>
        <c:crossAx val="53858304"/>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buildings_data!$B$241</c:f>
              <c:strCache>
                <c:ptCount val="1"/>
                <c:pt idx="0">
                  <c:v>old_r</c:v>
                </c:pt>
              </c:strCache>
            </c:strRef>
          </c:tx>
          <c:invertIfNegative val="0"/>
          <c:cat>
            <c:strRef>
              <c:f>buildings_data!$C$230:$G$230</c:f>
              <c:strCache>
                <c:ptCount val="5"/>
                <c:pt idx="0">
                  <c:v>gas</c:v>
                </c:pt>
                <c:pt idx="1">
                  <c:v>hoi</c:v>
                </c:pt>
                <c:pt idx="2">
                  <c:v>col</c:v>
                </c:pt>
                <c:pt idx="3">
                  <c:v>ele</c:v>
                </c:pt>
                <c:pt idx="4">
                  <c:v>bio</c:v>
                </c:pt>
              </c:strCache>
            </c:strRef>
          </c:cat>
          <c:val>
            <c:numRef>
              <c:f>buildings_data!$C$241:$G$241</c:f>
              <c:numCache>
                <c:formatCode>#,##0</c:formatCode>
                <c:ptCount val="5"/>
                <c:pt idx="0">
                  <c:v>1273.0679311948177</c:v>
                </c:pt>
                <c:pt idx="1">
                  <c:v>135.61432477823789</c:v>
                </c:pt>
                <c:pt idx="2">
                  <c:v>0</c:v>
                </c:pt>
                <c:pt idx="3">
                  <c:v>370.82987235674068</c:v>
                </c:pt>
                <c:pt idx="4">
                  <c:v>129.9146384351281</c:v>
                </c:pt>
              </c:numCache>
            </c:numRef>
          </c:val>
        </c:ser>
        <c:ser>
          <c:idx val="1"/>
          <c:order val="1"/>
          <c:tx>
            <c:strRef>
              <c:f>buildings_data!$B$242</c:f>
              <c:strCache>
                <c:ptCount val="1"/>
                <c:pt idx="0">
                  <c:v>new_e</c:v>
                </c:pt>
              </c:strCache>
            </c:strRef>
          </c:tx>
          <c:invertIfNegative val="0"/>
          <c:cat>
            <c:strRef>
              <c:f>buildings_data!$C$230:$G$230</c:f>
              <c:strCache>
                <c:ptCount val="5"/>
                <c:pt idx="0">
                  <c:v>gas</c:v>
                </c:pt>
                <c:pt idx="1">
                  <c:v>hoi</c:v>
                </c:pt>
                <c:pt idx="2">
                  <c:v>col</c:v>
                </c:pt>
                <c:pt idx="3">
                  <c:v>ele</c:v>
                </c:pt>
                <c:pt idx="4">
                  <c:v>bio</c:v>
                </c:pt>
              </c:strCache>
            </c:strRef>
          </c:cat>
          <c:val>
            <c:numRef>
              <c:f>buildings_data!$C$242:$G$242</c:f>
              <c:numCache>
                <c:formatCode>#,##0</c:formatCode>
                <c:ptCount val="5"/>
                <c:pt idx="0">
                  <c:v>842.53790219853784</c:v>
                </c:pt>
                <c:pt idx="1">
                  <c:v>89.751855267841535</c:v>
                </c:pt>
                <c:pt idx="2">
                  <c:v>0</c:v>
                </c:pt>
                <c:pt idx="3">
                  <c:v>245.42148543068384</c:v>
                </c:pt>
                <c:pt idx="4">
                  <c:v>85.979706384783626</c:v>
                </c:pt>
              </c:numCache>
            </c:numRef>
          </c:val>
        </c:ser>
        <c:ser>
          <c:idx val="2"/>
          <c:order val="2"/>
          <c:tx>
            <c:strRef>
              <c:f>buildings_data!$B$243</c:f>
              <c:strCache>
                <c:ptCount val="1"/>
                <c:pt idx="0">
                  <c:v>new_p</c:v>
                </c:pt>
              </c:strCache>
            </c:strRef>
          </c:tx>
          <c:invertIfNegative val="0"/>
          <c:cat>
            <c:strRef>
              <c:f>buildings_data!$C$230:$G$230</c:f>
              <c:strCache>
                <c:ptCount val="5"/>
                <c:pt idx="0">
                  <c:v>gas</c:v>
                </c:pt>
                <c:pt idx="1">
                  <c:v>hoi</c:v>
                </c:pt>
                <c:pt idx="2">
                  <c:v>col</c:v>
                </c:pt>
                <c:pt idx="3">
                  <c:v>ele</c:v>
                </c:pt>
                <c:pt idx="4">
                  <c:v>bio</c:v>
                </c:pt>
              </c:strCache>
            </c:strRef>
          </c:cat>
          <c:val>
            <c:numRef>
              <c:f>buildings_data!$C$243:$G$243</c:f>
              <c:numCache>
                <c:formatCode>#,##0.0</c:formatCode>
                <c:ptCount val="5"/>
                <c:pt idx="0">
                  <c:v>21.603535953808667</c:v>
                </c:pt>
                <c:pt idx="1">
                  <c:v>0</c:v>
                </c:pt>
                <c:pt idx="2">
                  <c:v>0</c:v>
                </c:pt>
                <c:pt idx="3">
                  <c:v>7.4435234119129401</c:v>
                </c:pt>
                <c:pt idx="4">
                  <c:v>3.3552726671462674</c:v>
                </c:pt>
              </c:numCache>
            </c:numRef>
          </c:val>
        </c:ser>
        <c:dLbls>
          <c:showLegendKey val="0"/>
          <c:showVal val="0"/>
          <c:showCatName val="0"/>
          <c:showSerName val="0"/>
          <c:showPercent val="0"/>
          <c:showBubbleSize val="0"/>
        </c:dLbls>
        <c:gapWidth val="150"/>
        <c:axId val="53858816"/>
        <c:axId val="53569216"/>
      </c:barChart>
      <c:catAx>
        <c:axId val="53858816"/>
        <c:scaling>
          <c:orientation val="minMax"/>
        </c:scaling>
        <c:delete val="0"/>
        <c:axPos val="b"/>
        <c:majorTickMark val="out"/>
        <c:minorTickMark val="none"/>
        <c:tickLblPos val="nextTo"/>
        <c:crossAx val="53569216"/>
        <c:crosses val="autoZero"/>
        <c:auto val="1"/>
        <c:lblAlgn val="ctr"/>
        <c:lblOffset val="100"/>
        <c:noMultiLvlLbl val="0"/>
      </c:catAx>
      <c:valAx>
        <c:axId val="53569216"/>
        <c:scaling>
          <c:orientation val="minMax"/>
        </c:scaling>
        <c:delete val="0"/>
        <c:axPos val="l"/>
        <c:majorGridlines/>
        <c:numFmt formatCode="#,##0" sourceLinked="1"/>
        <c:majorTickMark val="out"/>
        <c:minorTickMark val="none"/>
        <c:tickLblPos val="nextTo"/>
        <c:crossAx val="53858816"/>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buildings_data!$B$231</c:f>
              <c:strCache>
                <c:ptCount val="1"/>
                <c:pt idx="0">
                  <c:v>old_x</c:v>
                </c:pt>
              </c:strCache>
            </c:strRef>
          </c:tx>
          <c:invertIfNegative val="0"/>
          <c:cat>
            <c:strRef>
              <c:f>buildings_data!$C$230:$G$230</c:f>
              <c:strCache>
                <c:ptCount val="5"/>
                <c:pt idx="0">
                  <c:v>gas</c:v>
                </c:pt>
                <c:pt idx="1">
                  <c:v>hoi</c:v>
                </c:pt>
                <c:pt idx="2">
                  <c:v>col</c:v>
                </c:pt>
                <c:pt idx="3">
                  <c:v>ele</c:v>
                </c:pt>
                <c:pt idx="4">
                  <c:v>bio</c:v>
                </c:pt>
              </c:strCache>
            </c:strRef>
          </c:cat>
          <c:val>
            <c:numRef>
              <c:f>buildings_data!$C$240:$G$240</c:f>
              <c:numCache>
                <c:formatCode>#,##0</c:formatCode>
                <c:ptCount val="5"/>
                <c:pt idx="0">
                  <c:v>251230.44086065481</c:v>
                </c:pt>
                <c:pt idx="1">
                  <c:v>155977.53180233153</c:v>
                </c:pt>
                <c:pt idx="2">
                  <c:v>5295.3948134828161</c:v>
                </c:pt>
                <c:pt idx="3">
                  <c:v>89407.681780775747</c:v>
                </c:pt>
                <c:pt idx="4">
                  <c:v>15406.246956469982</c:v>
                </c:pt>
              </c:numCache>
            </c:numRef>
          </c:val>
        </c:ser>
        <c:dLbls>
          <c:showLegendKey val="0"/>
          <c:showVal val="0"/>
          <c:showCatName val="0"/>
          <c:showSerName val="0"/>
          <c:showPercent val="0"/>
          <c:showBubbleSize val="0"/>
        </c:dLbls>
        <c:gapWidth val="150"/>
        <c:axId val="53859840"/>
        <c:axId val="53571520"/>
      </c:barChart>
      <c:catAx>
        <c:axId val="53859840"/>
        <c:scaling>
          <c:orientation val="minMax"/>
        </c:scaling>
        <c:delete val="0"/>
        <c:axPos val="b"/>
        <c:majorTickMark val="out"/>
        <c:minorTickMark val="none"/>
        <c:tickLblPos val="nextTo"/>
        <c:crossAx val="53571520"/>
        <c:crosses val="autoZero"/>
        <c:auto val="1"/>
        <c:lblAlgn val="ctr"/>
        <c:lblOffset val="100"/>
        <c:noMultiLvlLbl val="0"/>
      </c:catAx>
      <c:valAx>
        <c:axId val="53571520"/>
        <c:scaling>
          <c:orientation val="minMax"/>
        </c:scaling>
        <c:delete val="0"/>
        <c:axPos val="l"/>
        <c:majorGridlines/>
        <c:numFmt formatCode="#,##0" sourceLinked="1"/>
        <c:majorTickMark val="out"/>
        <c:minorTickMark val="none"/>
        <c:tickLblPos val="nextTo"/>
        <c:crossAx val="53859840"/>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buildings_data!$D$267:$D$268</c:f>
              <c:strCache>
                <c:ptCount val="1"/>
                <c:pt idx="0">
                  <c:v>Wohnfläche: 1000 m²</c:v>
                </c:pt>
              </c:strCache>
            </c:strRef>
          </c:tx>
          <c:invertIfNegative val="0"/>
          <c:cat>
            <c:multiLvlStrRef>
              <c:f>buildings_data!$B$270:$C$289</c:f>
              <c:multiLvlStrCache>
                <c:ptCount val="20"/>
                <c:lvl>
                  <c:pt idx="0">
                    <c:v>Erdgas</c:v>
                  </c:pt>
                  <c:pt idx="1">
                    <c:v>Heizöl</c:v>
                  </c:pt>
                  <c:pt idx="2">
                    <c:v>Kohle</c:v>
                  </c:pt>
                  <c:pt idx="3">
                    <c:v>Strom</c:v>
                  </c:pt>
                  <c:pt idx="4">
                    <c:v>Biomasse</c:v>
                  </c:pt>
                  <c:pt idx="5">
                    <c:v>Erdgas</c:v>
                  </c:pt>
                  <c:pt idx="6">
                    <c:v>Heizöl</c:v>
                  </c:pt>
                  <c:pt idx="7">
                    <c:v>Kohle</c:v>
                  </c:pt>
                  <c:pt idx="8">
                    <c:v>Strom</c:v>
                  </c:pt>
                  <c:pt idx="9">
                    <c:v>Biomasse</c:v>
                  </c:pt>
                  <c:pt idx="10">
                    <c:v>Erdgas</c:v>
                  </c:pt>
                  <c:pt idx="11">
                    <c:v>Heizöl</c:v>
                  </c:pt>
                  <c:pt idx="12">
                    <c:v>Kohle</c:v>
                  </c:pt>
                  <c:pt idx="13">
                    <c:v>Strom</c:v>
                  </c:pt>
                  <c:pt idx="14">
                    <c:v>Biomasse</c:v>
                  </c:pt>
                  <c:pt idx="15">
                    <c:v>Erdgas</c:v>
                  </c:pt>
                  <c:pt idx="16">
                    <c:v>Heizöl</c:v>
                  </c:pt>
                  <c:pt idx="17">
                    <c:v>Kohle</c:v>
                  </c:pt>
                  <c:pt idx="18">
                    <c:v>Strom</c:v>
                  </c:pt>
                  <c:pt idx="19">
                    <c:v>Biomasse</c:v>
                  </c:pt>
                </c:lvl>
                <c:lvl>
                  <c:pt idx="0">
                    <c:v>Altbau</c:v>
                  </c:pt>
                  <c:pt idx="5">
                    <c:v>Sanierter Altbau</c:v>
                  </c:pt>
                  <c:pt idx="10">
                    <c:v>Neubau (EnEV)</c:v>
                  </c:pt>
                  <c:pt idx="15">
                    <c:v>Neubau (Passivhaus)</c:v>
                  </c:pt>
                </c:lvl>
              </c:multiLvlStrCache>
            </c:multiLvlStrRef>
          </c:cat>
          <c:val>
            <c:numRef>
              <c:f>buildings_data!$D$270:$D$289</c:f>
              <c:numCache>
                <c:formatCode>#,##0</c:formatCode>
                <c:ptCount val="20"/>
                <c:pt idx="0">
                  <c:v>1570854.845897011</c:v>
                </c:pt>
                <c:pt idx="1">
                  <c:v>975272.18773081375</c:v>
                </c:pt>
                <c:pt idx="2">
                  <c:v>33110.22571628225</c:v>
                </c:pt>
                <c:pt idx="3">
                  <c:v>559034.52505442302</c:v>
                </c:pt>
                <c:pt idx="4">
                  <c:v>96329.798275042805</c:v>
                </c:pt>
                <c:pt idx="5">
                  <c:v>19585.660479920272</c:v>
                </c:pt>
                <c:pt idx="6">
                  <c:v>2086.3742273575058</c:v>
                </c:pt>
                <c:pt idx="7">
                  <c:v>0</c:v>
                </c:pt>
                <c:pt idx="8">
                  <c:v>5705.0749593344708</c:v>
                </c:pt>
                <c:pt idx="9">
                  <c:v>1998.6867451558169</c:v>
                </c:pt>
                <c:pt idx="10">
                  <c:v>12962.121572285198</c:v>
                </c:pt>
                <c:pt idx="11">
                  <c:v>1380.7977733514083</c:v>
                </c:pt>
                <c:pt idx="12">
                  <c:v>0</c:v>
                </c:pt>
                <c:pt idx="13">
                  <c:v>3775.7151604720593</c:v>
                </c:pt>
                <c:pt idx="14">
                  <c:v>1322.7647136120559</c:v>
                </c:pt>
                <c:pt idx="15">
                  <c:v>1440.235730253911</c:v>
                </c:pt>
                <c:pt idx="16">
                  <c:v>0</c:v>
                </c:pt>
                <c:pt idx="17">
                  <c:v>0</c:v>
                </c:pt>
                <c:pt idx="18">
                  <c:v>496.23489412752934</c:v>
                </c:pt>
                <c:pt idx="19">
                  <c:v>223.68484447641782</c:v>
                </c:pt>
              </c:numCache>
            </c:numRef>
          </c:val>
        </c:ser>
        <c:dLbls>
          <c:showLegendKey val="0"/>
          <c:showVal val="0"/>
          <c:showCatName val="0"/>
          <c:showSerName val="0"/>
          <c:showPercent val="0"/>
          <c:showBubbleSize val="0"/>
        </c:dLbls>
        <c:gapWidth val="150"/>
        <c:axId val="124423168"/>
        <c:axId val="152102016"/>
      </c:barChart>
      <c:catAx>
        <c:axId val="124423168"/>
        <c:scaling>
          <c:orientation val="minMax"/>
        </c:scaling>
        <c:delete val="0"/>
        <c:axPos val="b"/>
        <c:majorTickMark val="out"/>
        <c:minorTickMark val="none"/>
        <c:tickLblPos val="nextTo"/>
        <c:crossAx val="152102016"/>
        <c:crosses val="autoZero"/>
        <c:auto val="1"/>
        <c:lblAlgn val="ctr"/>
        <c:lblOffset val="100"/>
        <c:noMultiLvlLbl val="0"/>
      </c:catAx>
      <c:valAx>
        <c:axId val="152102016"/>
        <c:scaling>
          <c:orientation val="minMax"/>
        </c:scaling>
        <c:delete val="0"/>
        <c:axPos val="l"/>
        <c:majorGridlines/>
        <c:numFmt formatCode="#,##0" sourceLinked="1"/>
        <c:majorTickMark val="out"/>
        <c:minorTickMark val="none"/>
        <c:tickLblPos val="nextTo"/>
        <c:crossAx val="124423168"/>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7.7438537444817837E-2"/>
          <c:y val="0.11949037330358929"/>
          <c:w val="0.89839147330797264"/>
          <c:h val="0.58705179537425156"/>
        </c:manualLayout>
      </c:layout>
      <c:barChart>
        <c:barDir val="col"/>
        <c:grouping val="clustered"/>
        <c:varyColors val="0"/>
        <c:ser>
          <c:idx val="0"/>
          <c:order val="0"/>
          <c:tx>
            <c:strRef>
              <c:f>buildings_data!$D$267:$D$268</c:f>
              <c:strCache>
                <c:ptCount val="1"/>
                <c:pt idx="0">
                  <c:v>Wohnfläche: 1000 m²</c:v>
                </c:pt>
              </c:strCache>
            </c:strRef>
          </c:tx>
          <c:invertIfNegative val="0"/>
          <c:dLbls>
            <c:showLegendKey val="0"/>
            <c:showVal val="1"/>
            <c:showCatName val="0"/>
            <c:showSerName val="0"/>
            <c:showPercent val="0"/>
            <c:showBubbleSize val="0"/>
            <c:showLeaderLines val="0"/>
          </c:dLbls>
          <c:cat>
            <c:multiLvlStrRef>
              <c:f>buildings_data!$B$275:$C$289</c:f>
              <c:multiLvlStrCache>
                <c:ptCount val="15"/>
                <c:lvl>
                  <c:pt idx="0">
                    <c:v>Erdgas</c:v>
                  </c:pt>
                  <c:pt idx="1">
                    <c:v>Heizöl</c:v>
                  </c:pt>
                  <c:pt idx="2">
                    <c:v>Kohle</c:v>
                  </c:pt>
                  <c:pt idx="3">
                    <c:v>Strom</c:v>
                  </c:pt>
                  <c:pt idx="4">
                    <c:v>Biomasse</c:v>
                  </c:pt>
                  <c:pt idx="5">
                    <c:v>Erdgas</c:v>
                  </c:pt>
                  <c:pt idx="6">
                    <c:v>Heizöl</c:v>
                  </c:pt>
                  <c:pt idx="7">
                    <c:v>Kohle</c:v>
                  </c:pt>
                  <c:pt idx="8">
                    <c:v>Strom</c:v>
                  </c:pt>
                  <c:pt idx="9">
                    <c:v>Biomasse</c:v>
                  </c:pt>
                  <c:pt idx="10">
                    <c:v>Erdgas</c:v>
                  </c:pt>
                  <c:pt idx="11">
                    <c:v>Heizöl</c:v>
                  </c:pt>
                  <c:pt idx="12">
                    <c:v>Kohle</c:v>
                  </c:pt>
                  <c:pt idx="13">
                    <c:v>Strom</c:v>
                  </c:pt>
                  <c:pt idx="14">
                    <c:v>Biomasse</c:v>
                  </c:pt>
                </c:lvl>
                <c:lvl>
                  <c:pt idx="0">
                    <c:v>Sanierter Altbau</c:v>
                  </c:pt>
                  <c:pt idx="5">
                    <c:v>Neubau (EnEV)</c:v>
                  </c:pt>
                  <c:pt idx="10">
                    <c:v>Neubau (Passivhaus)</c:v>
                  </c:pt>
                </c:lvl>
              </c:multiLvlStrCache>
            </c:multiLvlStrRef>
          </c:cat>
          <c:val>
            <c:numRef>
              <c:f>buildings_data!$D$275:$D$289</c:f>
              <c:numCache>
                <c:formatCode>#,##0</c:formatCode>
                <c:ptCount val="15"/>
                <c:pt idx="0">
                  <c:v>19585.660479920272</c:v>
                </c:pt>
                <c:pt idx="1">
                  <c:v>2086.3742273575058</c:v>
                </c:pt>
                <c:pt idx="2">
                  <c:v>0</c:v>
                </c:pt>
                <c:pt idx="3">
                  <c:v>5705.0749593344708</c:v>
                </c:pt>
                <c:pt idx="4">
                  <c:v>1998.6867451558169</c:v>
                </c:pt>
                <c:pt idx="5">
                  <c:v>12962.121572285198</c:v>
                </c:pt>
                <c:pt idx="6">
                  <c:v>1380.7977733514083</c:v>
                </c:pt>
                <c:pt idx="7">
                  <c:v>0</c:v>
                </c:pt>
                <c:pt idx="8">
                  <c:v>3775.7151604720593</c:v>
                </c:pt>
                <c:pt idx="9">
                  <c:v>1322.7647136120559</c:v>
                </c:pt>
                <c:pt idx="10">
                  <c:v>1440.235730253911</c:v>
                </c:pt>
                <c:pt idx="11">
                  <c:v>0</c:v>
                </c:pt>
                <c:pt idx="12">
                  <c:v>0</c:v>
                </c:pt>
                <c:pt idx="13">
                  <c:v>496.23489412752934</c:v>
                </c:pt>
                <c:pt idx="14">
                  <c:v>223.68484447641782</c:v>
                </c:pt>
              </c:numCache>
            </c:numRef>
          </c:val>
        </c:ser>
        <c:dLbls>
          <c:showLegendKey val="0"/>
          <c:showVal val="0"/>
          <c:showCatName val="0"/>
          <c:showSerName val="0"/>
          <c:showPercent val="0"/>
          <c:showBubbleSize val="0"/>
        </c:dLbls>
        <c:gapWidth val="150"/>
        <c:axId val="221406720"/>
        <c:axId val="152107200"/>
      </c:barChart>
      <c:catAx>
        <c:axId val="221406720"/>
        <c:scaling>
          <c:orientation val="minMax"/>
        </c:scaling>
        <c:delete val="0"/>
        <c:axPos val="b"/>
        <c:majorTickMark val="out"/>
        <c:minorTickMark val="none"/>
        <c:tickLblPos val="nextTo"/>
        <c:crossAx val="152107200"/>
        <c:crosses val="autoZero"/>
        <c:auto val="1"/>
        <c:lblAlgn val="ctr"/>
        <c:lblOffset val="100"/>
        <c:noMultiLvlLbl val="0"/>
      </c:catAx>
      <c:valAx>
        <c:axId val="152107200"/>
        <c:scaling>
          <c:orientation val="minMax"/>
        </c:scaling>
        <c:delete val="0"/>
        <c:axPos val="l"/>
        <c:majorGridlines/>
        <c:numFmt formatCode="#,##0" sourceLinked="1"/>
        <c:majorTickMark val="out"/>
        <c:minorTickMark val="none"/>
        <c:tickLblPos val="nextTo"/>
        <c:crossAx val="221406720"/>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buildings_data!$E$267:$E$268</c:f>
              <c:strCache>
                <c:ptCount val="1"/>
                <c:pt idx="0">
                  <c:v>Energieverbrauch: GWh</c:v>
                </c:pt>
              </c:strCache>
            </c:strRef>
          </c:tx>
          <c:invertIfNegative val="0"/>
          <c:cat>
            <c:multiLvlStrRef>
              <c:f>buildings_data!$B$270:$C$289</c:f>
              <c:multiLvlStrCache>
                <c:ptCount val="20"/>
                <c:lvl>
                  <c:pt idx="0">
                    <c:v>Erdgas</c:v>
                  </c:pt>
                  <c:pt idx="1">
                    <c:v>Heizöl</c:v>
                  </c:pt>
                  <c:pt idx="2">
                    <c:v>Kohle</c:v>
                  </c:pt>
                  <c:pt idx="3">
                    <c:v>Strom</c:v>
                  </c:pt>
                  <c:pt idx="4">
                    <c:v>Biomasse</c:v>
                  </c:pt>
                  <c:pt idx="5">
                    <c:v>Erdgas</c:v>
                  </c:pt>
                  <c:pt idx="6">
                    <c:v>Heizöl</c:v>
                  </c:pt>
                  <c:pt idx="7">
                    <c:v>Kohle</c:v>
                  </c:pt>
                  <c:pt idx="8">
                    <c:v>Strom</c:v>
                  </c:pt>
                  <c:pt idx="9">
                    <c:v>Biomasse</c:v>
                  </c:pt>
                  <c:pt idx="10">
                    <c:v>Erdgas</c:v>
                  </c:pt>
                  <c:pt idx="11">
                    <c:v>Heizöl</c:v>
                  </c:pt>
                  <c:pt idx="12">
                    <c:v>Kohle</c:v>
                  </c:pt>
                  <c:pt idx="13">
                    <c:v>Strom</c:v>
                  </c:pt>
                  <c:pt idx="14">
                    <c:v>Biomasse</c:v>
                  </c:pt>
                  <c:pt idx="15">
                    <c:v>Erdgas</c:v>
                  </c:pt>
                  <c:pt idx="16">
                    <c:v>Heizöl</c:v>
                  </c:pt>
                  <c:pt idx="17">
                    <c:v>Kohle</c:v>
                  </c:pt>
                  <c:pt idx="18">
                    <c:v>Strom</c:v>
                  </c:pt>
                  <c:pt idx="19">
                    <c:v>Biomasse</c:v>
                  </c:pt>
                </c:lvl>
                <c:lvl>
                  <c:pt idx="0">
                    <c:v>Altbau</c:v>
                  </c:pt>
                  <c:pt idx="5">
                    <c:v>Sanierter Altbau</c:v>
                  </c:pt>
                  <c:pt idx="10">
                    <c:v>Neubau (EnEV)</c:v>
                  </c:pt>
                  <c:pt idx="15">
                    <c:v>Neubau (Passivhaus)</c:v>
                  </c:pt>
                </c:lvl>
              </c:multiLvlStrCache>
            </c:multiLvlStrRef>
          </c:cat>
          <c:val>
            <c:numRef>
              <c:f>buildings_data!$E$270:$E$289</c:f>
              <c:numCache>
                <c:formatCode>#,##0</c:formatCode>
                <c:ptCount val="20"/>
                <c:pt idx="0">
                  <c:v>251230.44086065481</c:v>
                </c:pt>
                <c:pt idx="1">
                  <c:v>155977.53180233153</c:v>
                </c:pt>
                <c:pt idx="2">
                  <c:v>5295.3948134828161</c:v>
                </c:pt>
                <c:pt idx="3">
                  <c:v>89407.681780775747</c:v>
                </c:pt>
                <c:pt idx="4">
                  <c:v>15406.246956469982</c:v>
                </c:pt>
                <c:pt idx="5">
                  <c:v>1273.0679311948177</c:v>
                </c:pt>
                <c:pt idx="6">
                  <c:v>135.61432477823789</c:v>
                </c:pt>
                <c:pt idx="7">
                  <c:v>0</c:v>
                </c:pt>
                <c:pt idx="8">
                  <c:v>370.82987235674068</c:v>
                </c:pt>
                <c:pt idx="9">
                  <c:v>129.9146384351281</c:v>
                </c:pt>
                <c:pt idx="10">
                  <c:v>842.53790219853784</c:v>
                </c:pt>
                <c:pt idx="11">
                  <c:v>89.751855267841535</c:v>
                </c:pt>
                <c:pt idx="12">
                  <c:v>0</c:v>
                </c:pt>
                <c:pt idx="13">
                  <c:v>245.42148543068384</c:v>
                </c:pt>
                <c:pt idx="14">
                  <c:v>85.979706384783626</c:v>
                </c:pt>
                <c:pt idx="15">
                  <c:v>21.603535953808667</c:v>
                </c:pt>
                <c:pt idx="16">
                  <c:v>0</c:v>
                </c:pt>
                <c:pt idx="17">
                  <c:v>0</c:v>
                </c:pt>
                <c:pt idx="18">
                  <c:v>7.4435234119129401</c:v>
                </c:pt>
                <c:pt idx="19">
                  <c:v>3.3552726671462674</c:v>
                </c:pt>
              </c:numCache>
            </c:numRef>
          </c:val>
        </c:ser>
        <c:dLbls>
          <c:showLegendKey val="0"/>
          <c:showVal val="0"/>
          <c:showCatName val="0"/>
          <c:showSerName val="0"/>
          <c:showPercent val="0"/>
          <c:showBubbleSize val="0"/>
        </c:dLbls>
        <c:gapWidth val="150"/>
        <c:axId val="204572160"/>
        <c:axId val="152106048"/>
      </c:barChart>
      <c:catAx>
        <c:axId val="204572160"/>
        <c:scaling>
          <c:orientation val="minMax"/>
        </c:scaling>
        <c:delete val="0"/>
        <c:axPos val="b"/>
        <c:majorTickMark val="out"/>
        <c:minorTickMark val="none"/>
        <c:tickLblPos val="nextTo"/>
        <c:crossAx val="152106048"/>
        <c:crosses val="autoZero"/>
        <c:auto val="1"/>
        <c:lblAlgn val="ctr"/>
        <c:lblOffset val="100"/>
        <c:noMultiLvlLbl val="0"/>
      </c:catAx>
      <c:valAx>
        <c:axId val="152106048"/>
        <c:scaling>
          <c:orientation val="minMax"/>
        </c:scaling>
        <c:delete val="0"/>
        <c:axPos val="l"/>
        <c:majorGridlines/>
        <c:numFmt formatCode="#,##0" sourceLinked="1"/>
        <c:majorTickMark val="out"/>
        <c:minorTickMark val="none"/>
        <c:tickLblPos val="nextTo"/>
        <c:crossAx val="204572160"/>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7.7438537444817837E-2"/>
          <c:y val="0.11949037330358929"/>
          <c:w val="0.89839147330797264"/>
          <c:h val="0.59698791991535782"/>
        </c:manualLayout>
      </c:layout>
      <c:barChart>
        <c:barDir val="col"/>
        <c:grouping val="clustered"/>
        <c:varyColors val="0"/>
        <c:ser>
          <c:idx val="0"/>
          <c:order val="0"/>
          <c:tx>
            <c:strRef>
              <c:f>buildings_data!$E$267:$E$268</c:f>
              <c:strCache>
                <c:ptCount val="1"/>
                <c:pt idx="0">
                  <c:v>Energieverbrauch: GWh</c:v>
                </c:pt>
              </c:strCache>
            </c:strRef>
          </c:tx>
          <c:invertIfNegative val="0"/>
          <c:dLbls>
            <c:showLegendKey val="0"/>
            <c:showVal val="1"/>
            <c:showCatName val="0"/>
            <c:showSerName val="0"/>
            <c:showPercent val="0"/>
            <c:showBubbleSize val="0"/>
            <c:showLeaderLines val="0"/>
          </c:dLbls>
          <c:cat>
            <c:multiLvlStrRef>
              <c:f>buildings_data!$B$275:$C$289</c:f>
              <c:multiLvlStrCache>
                <c:ptCount val="15"/>
                <c:lvl>
                  <c:pt idx="0">
                    <c:v>Erdgas</c:v>
                  </c:pt>
                  <c:pt idx="1">
                    <c:v>Heizöl</c:v>
                  </c:pt>
                  <c:pt idx="2">
                    <c:v>Kohle</c:v>
                  </c:pt>
                  <c:pt idx="3">
                    <c:v>Strom</c:v>
                  </c:pt>
                  <c:pt idx="4">
                    <c:v>Biomasse</c:v>
                  </c:pt>
                  <c:pt idx="5">
                    <c:v>Erdgas</c:v>
                  </c:pt>
                  <c:pt idx="6">
                    <c:v>Heizöl</c:v>
                  </c:pt>
                  <c:pt idx="7">
                    <c:v>Kohle</c:v>
                  </c:pt>
                  <c:pt idx="8">
                    <c:v>Strom</c:v>
                  </c:pt>
                  <c:pt idx="9">
                    <c:v>Biomasse</c:v>
                  </c:pt>
                  <c:pt idx="10">
                    <c:v>Erdgas</c:v>
                  </c:pt>
                  <c:pt idx="11">
                    <c:v>Heizöl</c:v>
                  </c:pt>
                  <c:pt idx="12">
                    <c:v>Kohle</c:v>
                  </c:pt>
                  <c:pt idx="13">
                    <c:v>Strom</c:v>
                  </c:pt>
                  <c:pt idx="14">
                    <c:v>Biomasse</c:v>
                  </c:pt>
                </c:lvl>
                <c:lvl>
                  <c:pt idx="0">
                    <c:v>Sanierter Altbau</c:v>
                  </c:pt>
                  <c:pt idx="5">
                    <c:v>Neubau (EnEV)</c:v>
                  </c:pt>
                  <c:pt idx="10">
                    <c:v>Neubau (Passivhaus)</c:v>
                  </c:pt>
                </c:lvl>
              </c:multiLvlStrCache>
            </c:multiLvlStrRef>
          </c:cat>
          <c:val>
            <c:numRef>
              <c:f>buildings_data!$E$275:$E$289</c:f>
              <c:numCache>
                <c:formatCode>#,##0</c:formatCode>
                <c:ptCount val="15"/>
                <c:pt idx="0">
                  <c:v>1273.0679311948177</c:v>
                </c:pt>
                <c:pt idx="1">
                  <c:v>135.61432477823789</c:v>
                </c:pt>
                <c:pt idx="2">
                  <c:v>0</c:v>
                </c:pt>
                <c:pt idx="3">
                  <c:v>370.82987235674068</c:v>
                </c:pt>
                <c:pt idx="4">
                  <c:v>129.9146384351281</c:v>
                </c:pt>
                <c:pt idx="5">
                  <c:v>842.53790219853784</c:v>
                </c:pt>
                <c:pt idx="6">
                  <c:v>89.751855267841535</c:v>
                </c:pt>
                <c:pt idx="7">
                  <c:v>0</c:v>
                </c:pt>
                <c:pt idx="8">
                  <c:v>245.42148543068384</c:v>
                </c:pt>
                <c:pt idx="9">
                  <c:v>85.979706384783626</c:v>
                </c:pt>
                <c:pt idx="10">
                  <c:v>21.603535953808667</c:v>
                </c:pt>
                <c:pt idx="11">
                  <c:v>0</c:v>
                </c:pt>
                <c:pt idx="12">
                  <c:v>0</c:v>
                </c:pt>
                <c:pt idx="13">
                  <c:v>7.4435234119129401</c:v>
                </c:pt>
                <c:pt idx="14">
                  <c:v>3.3552726671462674</c:v>
                </c:pt>
              </c:numCache>
            </c:numRef>
          </c:val>
        </c:ser>
        <c:dLbls>
          <c:showLegendKey val="0"/>
          <c:showVal val="0"/>
          <c:showCatName val="0"/>
          <c:showSerName val="0"/>
          <c:showPercent val="0"/>
          <c:showBubbleSize val="0"/>
        </c:dLbls>
        <c:gapWidth val="150"/>
        <c:axId val="214908416"/>
        <c:axId val="187877056"/>
      </c:barChart>
      <c:catAx>
        <c:axId val="214908416"/>
        <c:scaling>
          <c:orientation val="minMax"/>
        </c:scaling>
        <c:delete val="0"/>
        <c:axPos val="b"/>
        <c:majorTickMark val="out"/>
        <c:minorTickMark val="none"/>
        <c:tickLblPos val="nextTo"/>
        <c:crossAx val="187877056"/>
        <c:crosses val="autoZero"/>
        <c:auto val="1"/>
        <c:lblAlgn val="ctr"/>
        <c:lblOffset val="100"/>
        <c:noMultiLvlLbl val="0"/>
      </c:catAx>
      <c:valAx>
        <c:axId val="187877056"/>
        <c:scaling>
          <c:orientation val="minMax"/>
        </c:scaling>
        <c:delete val="0"/>
        <c:axPos val="l"/>
        <c:majorGridlines/>
        <c:numFmt formatCode="#,##0" sourceLinked="1"/>
        <c:majorTickMark val="out"/>
        <c:minorTickMark val="none"/>
        <c:tickLblPos val="nextTo"/>
        <c:crossAx val="21490841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buildings_data!$D$292</c:f>
              <c:strCache>
                <c:ptCount val="1"/>
                <c:pt idx="0">
                  <c:v>Energiebedarf (kWh/m²a)</c:v>
                </c:pt>
              </c:strCache>
            </c:strRef>
          </c:tx>
          <c:invertIfNegative val="0"/>
          <c:cat>
            <c:strRef>
              <c:f>buildings_data!$C$293:$C$296</c:f>
              <c:strCache>
                <c:ptCount val="4"/>
                <c:pt idx="0">
                  <c:v>Altbau</c:v>
                </c:pt>
                <c:pt idx="1">
                  <c:v>Sanierter Altbau</c:v>
                </c:pt>
                <c:pt idx="2">
                  <c:v>Neubau (EnEV)</c:v>
                </c:pt>
                <c:pt idx="3">
                  <c:v>Neubau (Passivhaus)</c:v>
                </c:pt>
              </c:strCache>
            </c:strRef>
          </c:cat>
          <c:val>
            <c:numRef>
              <c:f>buildings_data!$D$293:$D$296</c:f>
              <c:numCache>
                <c:formatCode>0</c:formatCode>
                <c:ptCount val="4"/>
                <c:pt idx="0">
                  <c:v>159.93230788755264</c:v>
                </c:pt>
                <c:pt idx="1">
                  <c:v>65</c:v>
                </c:pt>
                <c:pt idx="2">
                  <c:v>65</c:v>
                </c:pt>
                <c:pt idx="3">
                  <c:v>15</c:v>
                </c:pt>
              </c:numCache>
            </c:numRef>
          </c:val>
        </c:ser>
        <c:dLbls>
          <c:showLegendKey val="0"/>
          <c:showVal val="0"/>
          <c:showCatName val="0"/>
          <c:showSerName val="0"/>
          <c:showPercent val="0"/>
          <c:showBubbleSize val="0"/>
        </c:dLbls>
        <c:gapWidth val="150"/>
        <c:axId val="187768832"/>
        <c:axId val="171955840"/>
      </c:barChart>
      <c:catAx>
        <c:axId val="187768832"/>
        <c:scaling>
          <c:orientation val="minMax"/>
        </c:scaling>
        <c:delete val="0"/>
        <c:axPos val="b"/>
        <c:majorTickMark val="out"/>
        <c:minorTickMark val="none"/>
        <c:tickLblPos val="nextTo"/>
        <c:crossAx val="171955840"/>
        <c:crosses val="autoZero"/>
        <c:auto val="1"/>
        <c:lblAlgn val="ctr"/>
        <c:lblOffset val="100"/>
        <c:noMultiLvlLbl val="0"/>
      </c:catAx>
      <c:valAx>
        <c:axId val="171955840"/>
        <c:scaling>
          <c:orientation val="minMax"/>
        </c:scaling>
        <c:delete val="0"/>
        <c:axPos val="l"/>
        <c:majorGridlines/>
        <c:numFmt formatCode="0" sourceLinked="1"/>
        <c:majorTickMark val="out"/>
        <c:minorTickMark val="none"/>
        <c:tickLblPos val="nextTo"/>
        <c:crossAx val="187768832"/>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buildings_data!$C$322</c:f>
              <c:strCache>
                <c:ptCount val="1"/>
                <c:pt idx="0">
                  <c:v>Erdgas</c:v>
                </c:pt>
              </c:strCache>
            </c:strRef>
          </c:tx>
          <c:invertIfNegative val="0"/>
          <c:cat>
            <c:strRef>
              <c:f>buildings_data!$B$324:$B$326</c:f>
              <c:strCache>
                <c:ptCount val="3"/>
                <c:pt idx="0">
                  <c:v>Sanierter Altbau</c:v>
                </c:pt>
                <c:pt idx="1">
                  <c:v>Neubau (EnEV)</c:v>
                </c:pt>
                <c:pt idx="2">
                  <c:v>Neubau (Passivhaus)</c:v>
                </c:pt>
              </c:strCache>
            </c:strRef>
          </c:cat>
          <c:val>
            <c:numRef>
              <c:f>buildings_data!$C$324:$C$326</c:f>
              <c:numCache>
                <c:formatCode>#,##0</c:formatCode>
                <c:ptCount val="3"/>
                <c:pt idx="0">
                  <c:v>1273.0679311948177</c:v>
                </c:pt>
                <c:pt idx="1">
                  <c:v>842.53790219853784</c:v>
                </c:pt>
                <c:pt idx="2">
                  <c:v>21.603535953808667</c:v>
                </c:pt>
              </c:numCache>
            </c:numRef>
          </c:val>
        </c:ser>
        <c:ser>
          <c:idx val="1"/>
          <c:order val="1"/>
          <c:tx>
            <c:strRef>
              <c:f>buildings_data!$D$322</c:f>
              <c:strCache>
                <c:ptCount val="1"/>
                <c:pt idx="0">
                  <c:v>Heizöl</c:v>
                </c:pt>
              </c:strCache>
            </c:strRef>
          </c:tx>
          <c:invertIfNegative val="0"/>
          <c:cat>
            <c:strRef>
              <c:f>buildings_data!$B$324:$B$326</c:f>
              <c:strCache>
                <c:ptCount val="3"/>
                <c:pt idx="0">
                  <c:v>Sanierter Altbau</c:v>
                </c:pt>
                <c:pt idx="1">
                  <c:v>Neubau (EnEV)</c:v>
                </c:pt>
                <c:pt idx="2">
                  <c:v>Neubau (Passivhaus)</c:v>
                </c:pt>
              </c:strCache>
            </c:strRef>
          </c:cat>
          <c:val>
            <c:numRef>
              <c:f>buildings_data!$D$324:$D$326</c:f>
              <c:numCache>
                <c:formatCode>#,##0</c:formatCode>
                <c:ptCount val="3"/>
                <c:pt idx="0">
                  <c:v>135.61432477823789</c:v>
                </c:pt>
                <c:pt idx="1">
                  <c:v>89.751855267841535</c:v>
                </c:pt>
                <c:pt idx="2">
                  <c:v>0</c:v>
                </c:pt>
              </c:numCache>
            </c:numRef>
          </c:val>
        </c:ser>
        <c:ser>
          <c:idx val="3"/>
          <c:order val="2"/>
          <c:tx>
            <c:strRef>
              <c:f>buildings_data!$F$322</c:f>
              <c:strCache>
                <c:ptCount val="1"/>
                <c:pt idx="0">
                  <c:v>Strom</c:v>
                </c:pt>
              </c:strCache>
            </c:strRef>
          </c:tx>
          <c:spPr>
            <a:solidFill>
              <a:srgbClr val="FF9933"/>
            </a:solidFill>
          </c:spPr>
          <c:invertIfNegative val="0"/>
          <c:cat>
            <c:strRef>
              <c:f>buildings_data!$B$324:$B$326</c:f>
              <c:strCache>
                <c:ptCount val="3"/>
                <c:pt idx="0">
                  <c:v>Sanierter Altbau</c:v>
                </c:pt>
                <c:pt idx="1">
                  <c:v>Neubau (EnEV)</c:v>
                </c:pt>
                <c:pt idx="2">
                  <c:v>Neubau (Passivhaus)</c:v>
                </c:pt>
              </c:strCache>
            </c:strRef>
          </c:cat>
          <c:val>
            <c:numRef>
              <c:f>buildings_data!$F$324:$F$326</c:f>
              <c:numCache>
                <c:formatCode>#,##0</c:formatCode>
                <c:ptCount val="3"/>
                <c:pt idx="0">
                  <c:v>370.82987235674068</c:v>
                </c:pt>
                <c:pt idx="1">
                  <c:v>245.42148543068384</c:v>
                </c:pt>
                <c:pt idx="2">
                  <c:v>7.4435234119129401</c:v>
                </c:pt>
              </c:numCache>
            </c:numRef>
          </c:val>
        </c:ser>
        <c:ser>
          <c:idx val="4"/>
          <c:order val="3"/>
          <c:tx>
            <c:strRef>
              <c:f>buildings_data!$G$322</c:f>
              <c:strCache>
                <c:ptCount val="1"/>
                <c:pt idx="0">
                  <c:v>Biomasse</c:v>
                </c:pt>
              </c:strCache>
            </c:strRef>
          </c:tx>
          <c:spPr>
            <a:solidFill>
              <a:schemeClr val="accent3">
                <a:lumMod val="75000"/>
              </a:schemeClr>
            </a:solidFill>
          </c:spPr>
          <c:invertIfNegative val="0"/>
          <c:cat>
            <c:strRef>
              <c:f>buildings_data!$B$324:$B$326</c:f>
              <c:strCache>
                <c:ptCount val="3"/>
                <c:pt idx="0">
                  <c:v>Sanierter Altbau</c:v>
                </c:pt>
                <c:pt idx="1">
                  <c:v>Neubau (EnEV)</c:v>
                </c:pt>
                <c:pt idx="2">
                  <c:v>Neubau (Passivhaus)</c:v>
                </c:pt>
              </c:strCache>
            </c:strRef>
          </c:cat>
          <c:val>
            <c:numRef>
              <c:f>buildings_data!$G$324:$G$326</c:f>
              <c:numCache>
                <c:formatCode>#,##0</c:formatCode>
                <c:ptCount val="3"/>
                <c:pt idx="0">
                  <c:v>129.9146384351281</c:v>
                </c:pt>
                <c:pt idx="1">
                  <c:v>85.979706384783626</c:v>
                </c:pt>
                <c:pt idx="2">
                  <c:v>3.3552726671462674</c:v>
                </c:pt>
              </c:numCache>
            </c:numRef>
          </c:val>
        </c:ser>
        <c:dLbls>
          <c:showLegendKey val="0"/>
          <c:showVal val="0"/>
          <c:showCatName val="0"/>
          <c:showSerName val="0"/>
          <c:showPercent val="0"/>
          <c:showBubbleSize val="0"/>
        </c:dLbls>
        <c:gapWidth val="150"/>
        <c:axId val="122735616"/>
        <c:axId val="187878784"/>
      </c:barChart>
      <c:catAx>
        <c:axId val="122735616"/>
        <c:scaling>
          <c:orientation val="minMax"/>
        </c:scaling>
        <c:delete val="0"/>
        <c:axPos val="b"/>
        <c:majorTickMark val="out"/>
        <c:minorTickMark val="none"/>
        <c:tickLblPos val="nextTo"/>
        <c:crossAx val="187878784"/>
        <c:crosses val="autoZero"/>
        <c:auto val="1"/>
        <c:lblAlgn val="ctr"/>
        <c:lblOffset val="100"/>
        <c:noMultiLvlLbl val="0"/>
      </c:catAx>
      <c:valAx>
        <c:axId val="187878784"/>
        <c:scaling>
          <c:orientation val="minMax"/>
        </c:scaling>
        <c:delete val="0"/>
        <c:axPos val="l"/>
        <c:majorGridlines/>
        <c:numFmt formatCode="#,##0" sourceLinked="1"/>
        <c:majorTickMark val="out"/>
        <c:minorTickMark val="none"/>
        <c:tickLblPos val="nextTo"/>
        <c:crossAx val="122735616"/>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de-DE" sz="1200"/>
              <a:t>Energieverbrauch nach </a:t>
            </a:r>
            <a:r>
              <a:rPr lang="de-DE" sz="1200" b="1" i="0" u="none" strike="noStrike" baseline="0">
                <a:effectLst/>
              </a:rPr>
              <a:t>Gebäudetypen </a:t>
            </a:r>
            <a:r>
              <a:rPr lang="de-DE" sz="1200"/>
              <a:t>in Deutschland 2007</a:t>
            </a:r>
          </a:p>
        </c:rich>
      </c:tx>
      <c:layout/>
      <c:overlay val="1"/>
    </c:title>
    <c:autoTitleDeleted val="0"/>
    <c:plotArea>
      <c:layout>
        <c:manualLayout>
          <c:layoutTarget val="inner"/>
          <c:xMode val="edge"/>
          <c:yMode val="edge"/>
          <c:x val="0.1558966559130251"/>
          <c:y val="0.21038451935081148"/>
          <c:w val="0.66624845686380163"/>
          <c:h val="0.59605867665418222"/>
        </c:manualLayout>
      </c:layout>
      <c:barChart>
        <c:barDir val="col"/>
        <c:grouping val="clustered"/>
        <c:varyColors val="0"/>
        <c:ser>
          <c:idx val="1"/>
          <c:order val="1"/>
          <c:tx>
            <c:strRef>
              <c:f>buildings_data!$B$324</c:f>
              <c:strCache>
                <c:ptCount val="1"/>
                <c:pt idx="0">
                  <c:v>Sanierter Altbau</c:v>
                </c:pt>
              </c:strCache>
            </c:strRef>
          </c:tx>
          <c:invertIfNegative val="0"/>
          <c:cat>
            <c:strRef>
              <c:f>buildings_data!$C$322:$G$322</c:f>
              <c:strCache>
                <c:ptCount val="5"/>
                <c:pt idx="0">
                  <c:v>Erdgas</c:v>
                </c:pt>
                <c:pt idx="1">
                  <c:v>Heizöl</c:v>
                </c:pt>
                <c:pt idx="2">
                  <c:v>Kohle</c:v>
                </c:pt>
                <c:pt idx="3">
                  <c:v>Strom</c:v>
                </c:pt>
                <c:pt idx="4">
                  <c:v>Biomasse</c:v>
                </c:pt>
              </c:strCache>
            </c:strRef>
          </c:cat>
          <c:val>
            <c:numRef>
              <c:f>buildings_data!$C$324:$G$324</c:f>
              <c:numCache>
                <c:formatCode>#,##0</c:formatCode>
                <c:ptCount val="5"/>
                <c:pt idx="0">
                  <c:v>1273.0679311948177</c:v>
                </c:pt>
                <c:pt idx="1">
                  <c:v>135.61432477823789</c:v>
                </c:pt>
                <c:pt idx="2">
                  <c:v>0</c:v>
                </c:pt>
                <c:pt idx="3">
                  <c:v>370.82987235674068</c:v>
                </c:pt>
                <c:pt idx="4">
                  <c:v>129.9146384351281</c:v>
                </c:pt>
              </c:numCache>
            </c:numRef>
          </c:val>
        </c:ser>
        <c:ser>
          <c:idx val="2"/>
          <c:order val="2"/>
          <c:tx>
            <c:strRef>
              <c:f>buildings_data!$B$325</c:f>
              <c:strCache>
                <c:ptCount val="1"/>
                <c:pt idx="0">
                  <c:v>Neubau (EnEV)</c:v>
                </c:pt>
              </c:strCache>
            </c:strRef>
          </c:tx>
          <c:invertIfNegative val="0"/>
          <c:cat>
            <c:strRef>
              <c:f>buildings_data!$C$322:$G$322</c:f>
              <c:strCache>
                <c:ptCount val="5"/>
                <c:pt idx="0">
                  <c:v>Erdgas</c:v>
                </c:pt>
                <c:pt idx="1">
                  <c:v>Heizöl</c:v>
                </c:pt>
                <c:pt idx="2">
                  <c:v>Kohle</c:v>
                </c:pt>
                <c:pt idx="3">
                  <c:v>Strom</c:v>
                </c:pt>
                <c:pt idx="4">
                  <c:v>Biomasse</c:v>
                </c:pt>
              </c:strCache>
            </c:strRef>
          </c:cat>
          <c:val>
            <c:numRef>
              <c:f>buildings_data!$C$325:$G$325</c:f>
              <c:numCache>
                <c:formatCode>#,##0</c:formatCode>
                <c:ptCount val="5"/>
                <c:pt idx="0">
                  <c:v>842.53790219853784</c:v>
                </c:pt>
                <c:pt idx="1">
                  <c:v>89.751855267841535</c:v>
                </c:pt>
                <c:pt idx="2">
                  <c:v>0</c:v>
                </c:pt>
                <c:pt idx="3">
                  <c:v>245.42148543068384</c:v>
                </c:pt>
                <c:pt idx="4">
                  <c:v>85.979706384783626</c:v>
                </c:pt>
              </c:numCache>
            </c:numRef>
          </c:val>
        </c:ser>
        <c:ser>
          <c:idx val="3"/>
          <c:order val="3"/>
          <c:tx>
            <c:strRef>
              <c:f>buildings_data!$B$326</c:f>
              <c:strCache>
                <c:ptCount val="1"/>
                <c:pt idx="0">
                  <c:v>Neubau (Passivhaus)</c:v>
                </c:pt>
              </c:strCache>
            </c:strRef>
          </c:tx>
          <c:spPr>
            <a:solidFill>
              <a:srgbClr val="FF9933"/>
            </a:solidFill>
          </c:spPr>
          <c:invertIfNegative val="0"/>
          <c:cat>
            <c:strRef>
              <c:f>buildings_data!$C$322:$G$322</c:f>
              <c:strCache>
                <c:ptCount val="5"/>
                <c:pt idx="0">
                  <c:v>Erdgas</c:v>
                </c:pt>
                <c:pt idx="1">
                  <c:v>Heizöl</c:v>
                </c:pt>
                <c:pt idx="2">
                  <c:v>Kohle</c:v>
                </c:pt>
                <c:pt idx="3">
                  <c:v>Strom</c:v>
                </c:pt>
                <c:pt idx="4">
                  <c:v>Biomasse</c:v>
                </c:pt>
              </c:strCache>
            </c:strRef>
          </c:cat>
          <c:val>
            <c:numRef>
              <c:f>buildings_data!$C$326:$G$326</c:f>
              <c:numCache>
                <c:formatCode>#,##0</c:formatCode>
                <c:ptCount val="5"/>
                <c:pt idx="0">
                  <c:v>21.603535953808667</c:v>
                </c:pt>
                <c:pt idx="1">
                  <c:v>0</c:v>
                </c:pt>
                <c:pt idx="2">
                  <c:v>0</c:v>
                </c:pt>
                <c:pt idx="3">
                  <c:v>7.4435234119129401</c:v>
                </c:pt>
                <c:pt idx="4">
                  <c:v>3.3552726671462674</c:v>
                </c:pt>
              </c:numCache>
            </c:numRef>
          </c:val>
        </c:ser>
        <c:dLbls>
          <c:showLegendKey val="0"/>
          <c:showVal val="0"/>
          <c:showCatName val="0"/>
          <c:showSerName val="0"/>
          <c:showPercent val="0"/>
          <c:showBubbleSize val="0"/>
        </c:dLbls>
        <c:gapWidth val="150"/>
        <c:axId val="214736384"/>
        <c:axId val="212355904"/>
      </c:barChart>
      <c:lineChart>
        <c:grouping val="standard"/>
        <c:varyColors val="0"/>
        <c:ser>
          <c:idx val="0"/>
          <c:order val="0"/>
          <c:tx>
            <c:strRef>
              <c:f>buildings_data!$B$323</c:f>
              <c:strCache>
                <c:ptCount val="1"/>
                <c:pt idx="0">
                  <c:v>Altbau</c:v>
                </c:pt>
              </c:strCache>
            </c:strRef>
          </c:tx>
          <c:spPr>
            <a:ln>
              <a:noFill/>
            </a:ln>
          </c:spPr>
          <c:dLbls>
            <c:showLegendKey val="0"/>
            <c:showVal val="1"/>
            <c:showCatName val="0"/>
            <c:showSerName val="0"/>
            <c:showPercent val="0"/>
            <c:showBubbleSize val="0"/>
            <c:showLeaderLines val="0"/>
          </c:dLbls>
          <c:cat>
            <c:strRef>
              <c:f>buildings_data!$C$322:$G$322</c:f>
              <c:strCache>
                <c:ptCount val="5"/>
                <c:pt idx="0">
                  <c:v>Erdgas</c:v>
                </c:pt>
                <c:pt idx="1">
                  <c:v>Heizöl</c:v>
                </c:pt>
                <c:pt idx="2">
                  <c:v>Kohle</c:v>
                </c:pt>
                <c:pt idx="3">
                  <c:v>Strom</c:v>
                </c:pt>
                <c:pt idx="4">
                  <c:v>Biomasse</c:v>
                </c:pt>
              </c:strCache>
            </c:strRef>
          </c:cat>
          <c:val>
            <c:numRef>
              <c:f>buildings_data!$C$323:$G$323</c:f>
              <c:numCache>
                <c:formatCode>#,##0</c:formatCode>
                <c:ptCount val="5"/>
                <c:pt idx="0">
                  <c:v>251230.44086065481</c:v>
                </c:pt>
                <c:pt idx="1">
                  <c:v>155977.53180233153</c:v>
                </c:pt>
                <c:pt idx="2">
                  <c:v>5295.3948134828161</c:v>
                </c:pt>
                <c:pt idx="3">
                  <c:v>89407.681780775747</c:v>
                </c:pt>
                <c:pt idx="4">
                  <c:v>15406.246956469982</c:v>
                </c:pt>
              </c:numCache>
            </c:numRef>
          </c:val>
          <c:smooth val="0"/>
        </c:ser>
        <c:dLbls>
          <c:showLegendKey val="0"/>
          <c:showVal val="0"/>
          <c:showCatName val="0"/>
          <c:showSerName val="0"/>
          <c:showPercent val="0"/>
          <c:showBubbleSize val="0"/>
        </c:dLbls>
        <c:marker val="1"/>
        <c:smooth val="0"/>
        <c:axId val="214906880"/>
        <c:axId val="212358784"/>
      </c:lineChart>
      <c:catAx>
        <c:axId val="214736384"/>
        <c:scaling>
          <c:orientation val="minMax"/>
        </c:scaling>
        <c:delete val="0"/>
        <c:axPos val="b"/>
        <c:majorTickMark val="out"/>
        <c:minorTickMark val="none"/>
        <c:tickLblPos val="nextTo"/>
        <c:txPr>
          <a:bodyPr rot="-5400000" vert="horz"/>
          <a:lstStyle/>
          <a:p>
            <a:pPr>
              <a:defRPr/>
            </a:pPr>
            <a:endParaRPr lang="de-DE"/>
          </a:p>
        </c:txPr>
        <c:crossAx val="212355904"/>
        <c:crosses val="autoZero"/>
        <c:auto val="1"/>
        <c:lblAlgn val="ctr"/>
        <c:lblOffset val="100"/>
        <c:noMultiLvlLbl val="0"/>
      </c:catAx>
      <c:valAx>
        <c:axId val="212355904"/>
        <c:scaling>
          <c:orientation val="minMax"/>
        </c:scaling>
        <c:delete val="0"/>
        <c:axPos val="l"/>
        <c:majorGridlines/>
        <c:title>
          <c:tx>
            <c:rich>
              <a:bodyPr rot="-5400000" vert="horz"/>
              <a:lstStyle/>
              <a:p>
                <a:pPr>
                  <a:defRPr b="0"/>
                </a:pPr>
                <a:r>
                  <a:rPr lang="de-DE" b="0"/>
                  <a:t>Sanierter Altbau und Neubau </a:t>
                </a:r>
              </a:p>
              <a:p>
                <a:pPr>
                  <a:defRPr b="0"/>
                </a:pPr>
                <a:r>
                  <a:rPr lang="de-DE" b="0"/>
                  <a:t>[GWh]</a:t>
                </a:r>
              </a:p>
            </c:rich>
          </c:tx>
          <c:layout/>
          <c:overlay val="0"/>
        </c:title>
        <c:numFmt formatCode="#,##0" sourceLinked="1"/>
        <c:majorTickMark val="out"/>
        <c:minorTickMark val="none"/>
        <c:tickLblPos val="nextTo"/>
        <c:crossAx val="214736384"/>
        <c:crosses val="autoZero"/>
        <c:crossBetween val="between"/>
      </c:valAx>
      <c:valAx>
        <c:axId val="212358784"/>
        <c:scaling>
          <c:orientation val="minMax"/>
        </c:scaling>
        <c:delete val="0"/>
        <c:axPos val="r"/>
        <c:title>
          <c:tx>
            <c:rich>
              <a:bodyPr rot="-5400000" vert="horz"/>
              <a:lstStyle/>
              <a:p>
                <a:pPr>
                  <a:defRPr b="0"/>
                </a:pPr>
                <a:r>
                  <a:rPr lang="de-DE" b="0"/>
                  <a:t>Altbau</a:t>
                </a:r>
                <a:r>
                  <a:rPr lang="de-DE" b="0" baseline="0"/>
                  <a:t> </a:t>
                </a:r>
              </a:p>
              <a:p>
                <a:pPr>
                  <a:defRPr b="0"/>
                </a:pPr>
                <a:r>
                  <a:rPr lang="de-DE" b="0" baseline="0"/>
                  <a:t>[GWh]</a:t>
                </a:r>
                <a:endParaRPr lang="de-DE" b="0"/>
              </a:p>
            </c:rich>
          </c:tx>
          <c:layout/>
          <c:overlay val="0"/>
        </c:title>
        <c:numFmt formatCode="#,##0" sourceLinked="1"/>
        <c:majorTickMark val="out"/>
        <c:minorTickMark val="none"/>
        <c:tickLblPos val="nextTo"/>
        <c:crossAx val="214906880"/>
        <c:crosses val="max"/>
        <c:crossBetween val="between"/>
      </c:valAx>
      <c:catAx>
        <c:axId val="214906880"/>
        <c:scaling>
          <c:orientation val="minMax"/>
        </c:scaling>
        <c:delete val="1"/>
        <c:axPos val="b"/>
        <c:majorTickMark val="out"/>
        <c:minorTickMark val="none"/>
        <c:tickLblPos val="nextTo"/>
        <c:crossAx val="212358784"/>
        <c:crosses val="autoZero"/>
        <c:auto val="1"/>
        <c:lblAlgn val="ctr"/>
        <c:lblOffset val="100"/>
        <c:noMultiLvlLbl val="0"/>
      </c:catAx>
    </c:plotArea>
    <c:legend>
      <c:legendPos val="t"/>
      <c:layout>
        <c:manualLayout>
          <c:xMode val="edge"/>
          <c:yMode val="edge"/>
          <c:x val="0.12205857487922708"/>
          <c:y val="0.11001342072409488"/>
          <c:w val="0.72872403381642514"/>
          <c:h val="6.8887289088863893E-2"/>
        </c:manualLayout>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de-DE" sz="1200" b="1" i="0" u="none" strike="noStrike" baseline="0">
                <a:effectLst/>
              </a:rPr>
              <a:t>Wohnfläche </a:t>
            </a:r>
            <a:r>
              <a:rPr lang="de-DE" sz="1200"/>
              <a:t>nach </a:t>
            </a:r>
            <a:r>
              <a:rPr lang="de-DE" sz="1200" b="1" i="0" u="none" strike="noStrike" baseline="0">
                <a:effectLst/>
              </a:rPr>
              <a:t>Gebäudetypen </a:t>
            </a:r>
            <a:r>
              <a:rPr lang="de-DE" sz="1200"/>
              <a:t>in Deutschland 2007</a:t>
            </a:r>
          </a:p>
        </c:rich>
      </c:tx>
      <c:layout/>
      <c:overlay val="1"/>
    </c:title>
    <c:autoTitleDeleted val="0"/>
    <c:plotArea>
      <c:layout>
        <c:manualLayout>
          <c:layoutTarget val="inner"/>
          <c:xMode val="edge"/>
          <c:yMode val="edge"/>
          <c:x val="0.1558966559130251"/>
          <c:y val="0.21038451935081148"/>
          <c:w val="0.66624845686380163"/>
          <c:h val="0.59605867665418222"/>
        </c:manualLayout>
      </c:layout>
      <c:barChart>
        <c:barDir val="col"/>
        <c:grouping val="clustered"/>
        <c:varyColors val="0"/>
        <c:ser>
          <c:idx val="1"/>
          <c:order val="1"/>
          <c:tx>
            <c:strRef>
              <c:f>buildings_data!$B$331</c:f>
              <c:strCache>
                <c:ptCount val="1"/>
                <c:pt idx="0">
                  <c:v>Sanierter Altbau</c:v>
                </c:pt>
              </c:strCache>
            </c:strRef>
          </c:tx>
          <c:invertIfNegative val="0"/>
          <c:cat>
            <c:strRef>
              <c:f>buildings_data!$C$322:$G$322</c:f>
              <c:strCache>
                <c:ptCount val="5"/>
                <c:pt idx="0">
                  <c:v>Erdgas</c:v>
                </c:pt>
                <c:pt idx="1">
                  <c:v>Heizöl</c:v>
                </c:pt>
                <c:pt idx="2">
                  <c:v>Kohle</c:v>
                </c:pt>
                <c:pt idx="3">
                  <c:v>Strom</c:v>
                </c:pt>
                <c:pt idx="4">
                  <c:v>Biomasse</c:v>
                </c:pt>
              </c:strCache>
            </c:strRef>
          </c:cat>
          <c:val>
            <c:numRef>
              <c:f>buildings_data!$C$331:$G$331</c:f>
              <c:numCache>
                <c:formatCode>#,##0</c:formatCode>
                <c:ptCount val="5"/>
                <c:pt idx="0">
                  <c:v>19.585660479920271</c:v>
                </c:pt>
                <c:pt idx="1">
                  <c:v>2.0863742273575059</c:v>
                </c:pt>
                <c:pt idx="2">
                  <c:v>0</c:v>
                </c:pt>
                <c:pt idx="3">
                  <c:v>5.7050749593344712</c:v>
                </c:pt>
                <c:pt idx="4">
                  <c:v>1.9986867451558168</c:v>
                </c:pt>
              </c:numCache>
            </c:numRef>
          </c:val>
        </c:ser>
        <c:ser>
          <c:idx val="2"/>
          <c:order val="2"/>
          <c:tx>
            <c:strRef>
              <c:f>buildings_data!$B$332</c:f>
              <c:strCache>
                <c:ptCount val="1"/>
                <c:pt idx="0">
                  <c:v>Neubau (EnEV)</c:v>
                </c:pt>
              </c:strCache>
            </c:strRef>
          </c:tx>
          <c:invertIfNegative val="0"/>
          <c:cat>
            <c:strRef>
              <c:f>buildings_data!$C$322:$G$322</c:f>
              <c:strCache>
                <c:ptCount val="5"/>
                <c:pt idx="0">
                  <c:v>Erdgas</c:v>
                </c:pt>
                <c:pt idx="1">
                  <c:v>Heizöl</c:v>
                </c:pt>
                <c:pt idx="2">
                  <c:v>Kohle</c:v>
                </c:pt>
                <c:pt idx="3">
                  <c:v>Strom</c:v>
                </c:pt>
                <c:pt idx="4">
                  <c:v>Biomasse</c:v>
                </c:pt>
              </c:strCache>
            </c:strRef>
          </c:cat>
          <c:val>
            <c:numRef>
              <c:f>buildings_data!$C$332:$G$332</c:f>
              <c:numCache>
                <c:formatCode>#,##0</c:formatCode>
                <c:ptCount val="5"/>
                <c:pt idx="0">
                  <c:v>12.962121572285197</c:v>
                </c:pt>
                <c:pt idx="1">
                  <c:v>1.3807977733514083</c:v>
                </c:pt>
                <c:pt idx="2">
                  <c:v>0</c:v>
                </c:pt>
                <c:pt idx="3">
                  <c:v>3.7757151604720591</c:v>
                </c:pt>
                <c:pt idx="4">
                  <c:v>1.3227647136120559</c:v>
                </c:pt>
              </c:numCache>
            </c:numRef>
          </c:val>
        </c:ser>
        <c:ser>
          <c:idx val="3"/>
          <c:order val="3"/>
          <c:tx>
            <c:strRef>
              <c:f>buildings_data!$B$333</c:f>
              <c:strCache>
                <c:ptCount val="1"/>
                <c:pt idx="0">
                  <c:v>Neubau (Passivhaus)</c:v>
                </c:pt>
              </c:strCache>
            </c:strRef>
          </c:tx>
          <c:spPr>
            <a:solidFill>
              <a:srgbClr val="FF9933"/>
            </a:solidFill>
          </c:spPr>
          <c:invertIfNegative val="0"/>
          <c:cat>
            <c:strRef>
              <c:f>buildings_data!$C$322:$G$322</c:f>
              <c:strCache>
                <c:ptCount val="5"/>
                <c:pt idx="0">
                  <c:v>Erdgas</c:v>
                </c:pt>
                <c:pt idx="1">
                  <c:v>Heizöl</c:v>
                </c:pt>
                <c:pt idx="2">
                  <c:v>Kohle</c:v>
                </c:pt>
                <c:pt idx="3">
                  <c:v>Strom</c:v>
                </c:pt>
                <c:pt idx="4">
                  <c:v>Biomasse</c:v>
                </c:pt>
              </c:strCache>
            </c:strRef>
          </c:cat>
          <c:val>
            <c:numRef>
              <c:f>buildings_data!$C$333:$G$333</c:f>
              <c:numCache>
                <c:formatCode>#,##0</c:formatCode>
                <c:ptCount val="5"/>
                <c:pt idx="0">
                  <c:v>1.4402357302539111</c:v>
                </c:pt>
                <c:pt idx="1">
                  <c:v>0</c:v>
                </c:pt>
                <c:pt idx="2">
                  <c:v>0</c:v>
                </c:pt>
                <c:pt idx="3">
                  <c:v>0.49623489412752936</c:v>
                </c:pt>
                <c:pt idx="4">
                  <c:v>0.22368484447641782</c:v>
                </c:pt>
              </c:numCache>
            </c:numRef>
          </c:val>
        </c:ser>
        <c:dLbls>
          <c:showLegendKey val="0"/>
          <c:showVal val="0"/>
          <c:showCatName val="0"/>
          <c:showSerName val="0"/>
          <c:showPercent val="0"/>
          <c:showBubbleSize val="0"/>
        </c:dLbls>
        <c:gapWidth val="150"/>
        <c:axId val="221405184"/>
        <c:axId val="230445568"/>
      </c:barChart>
      <c:lineChart>
        <c:grouping val="standard"/>
        <c:varyColors val="0"/>
        <c:ser>
          <c:idx val="0"/>
          <c:order val="0"/>
          <c:tx>
            <c:strRef>
              <c:f>buildings_data!$B$330</c:f>
              <c:strCache>
                <c:ptCount val="1"/>
                <c:pt idx="0">
                  <c:v>Altbau</c:v>
                </c:pt>
              </c:strCache>
            </c:strRef>
          </c:tx>
          <c:spPr>
            <a:ln>
              <a:noFill/>
            </a:ln>
          </c:spPr>
          <c:dLbls>
            <c:showLegendKey val="0"/>
            <c:showVal val="1"/>
            <c:showCatName val="0"/>
            <c:showSerName val="0"/>
            <c:showPercent val="0"/>
            <c:showBubbleSize val="0"/>
            <c:showLeaderLines val="0"/>
          </c:dLbls>
          <c:cat>
            <c:strRef>
              <c:f>buildings_data!$C$322:$G$322</c:f>
              <c:strCache>
                <c:ptCount val="5"/>
                <c:pt idx="0">
                  <c:v>Erdgas</c:v>
                </c:pt>
                <c:pt idx="1">
                  <c:v>Heizöl</c:v>
                </c:pt>
                <c:pt idx="2">
                  <c:v>Kohle</c:v>
                </c:pt>
                <c:pt idx="3">
                  <c:v>Strom</c:v>
                </c:pt>
                <c:pt idx="4">
                  <c:v>Biomasse</c:v>
                </c:pt>
              </c:strCache>
            </c:strRef>
          </c:cat>
          <c:val>
            <c:numRef>
              <c:f>buildings_data!$C$330:$G$330</c:f>
              <c:numCache>
                <c:formatCode>#,##0</c:formatCode>
                <c:ptCount val="5"/>
                <c:pt idx="0">
                  <c:v>1570.854845897011</c:v>
                </c:pt>
                <c:pt idx="1">
                  <c:v>975.2721877308137</c:v>
                </c:pt>
                <c:pt idx="2">
                  <c:v>33.110225716282251</c:v>
                </c:pt>
                <c:pt idx="3">
                  <c:v>559.03452505442306</c:v>
                </c:pt>
                <c:pt idx="4">
                  <c:v>96.329798275042805</c:v>
                </c:pt>
              </c:numCache>
            </c:numRef>
          </c:val>
          <c:smooth val="0"/>
        </c:ser>
        <c:dLbls>
          <c:showLegendKey val="0"/>
          <c:showVal val="0"/>
          <c:showCatName val="0"/>
          <c:showSerName val="0"/>
          <c:showPercent val="0"/>
          <c:showBubbleSize val="0"/>
        </c:dLbls>
        <c:marker val="1"/>
        <c:smooth val="0"/>
        <c:axId val="221407232"/>
        <c:axId val="230446144"/>
      </c:lineChart>
      <c:catAx>
        <c:axId val="221405184"/>
        <c:scaling>
          <c:orientation val="minMax"/>
        </c:scaling>
        <c:delete val="0"/>
        <c:axPos val="b"/>
        <c:majorTickMark val="out"/>
        <c:minorTickMark val="none"/>
        <c:tickLblPos val="nextTo"/>
        <c:txPr>
          <a:bodyPr rot="-5400000" vert="horz"/>
          <a:lstStyle/>
          <a:p>
            <a:pPr>
              <a:defRPr/>
            </a:pPr>
            <a:endParaRPr lang="de-DE"/>
          </a:p>
        </c:txPr>
        <c:crossAx val="230445568"/>
        <c:crosses val="autoZero"/>
        <c:auto val="1"/>
        <c:lblAlgn val="ctr"/>
        <c:lblOffset val="100"/>
        <c:noMultiLvlLbl val="0"/>
      </c:catAx>
      <c:valAx>
        <c:axId val="230445568"/>
        <c:scaling>
          <c:orientation val="minMax"/>
        </c:scaling>
        <c:delete val="0"/>
        <c:axPos val="l"/>
        <c:majorGridlines/>
        <c:title>
          <c:tx>
            <c:rich>
              <a:bodyPr rot="-5400000" vert="horz"/>
              <a:lstStyle/>
              <a:p>
                <a:pPr>
                  <a:defRPr b="0"/>
                </a:pPr>
                <a:r>
                  <a:rPr lang="de-DE" b="0"/>
                  <a:t>Sanierter Altbau und Neubau </a:t>
                </a:r>
              </a:p>
              <a:p>
                <a:pPr>
                  <a:defRPr b="0"/>
                </a:pPr>
                <a:r>
                  <a:rPr lang="de-DE" b="0"/>
                  <a:t>[Mio. m³]</a:t>
                </a:r>
              </a:p>
            </c:rich>
          </c:tx>
          <c:layout/>
          <c:overlay val="0"/>
        </c:title>
        <c:numFmt formatCode="#,##0" sourceLinked="1"/>
        <c:majorTickMark val="out"/>
        <c:minorTickMark val="none"/>
        <c:tickLblPos val="nextTo"/>
        <c:crossAx val="221405184"/>
        <c:crosses val="autoZero"/>
        <c:crossBetween val="between"/>
      </c:valAx>
      <c:valAx>
        <c:axId val="230446144"/>
        <c:scaling>
          <c:orientation val="minMax"/>
        </c:scaling>
        <c:delete val="0"/>
        <c:axPos val="r"/>
        <c:title>
          <c:tx>
            <c:rich>
              <a:bodyPr rot="-5400000" vert="horz"/>
              <a:lstStyle/>
              <a:p>
                <a:pPr>
                  <a:defRPr b="0"/>
                </a:pPr>
                <a:r>
                  <a:rPr lang="de-DE" b="0"/>
                  <a:t>Altbau</a:t>
                </a:r>
                <a:r>
                  <a:rPr lang="de-DE" b="0" baseline="0"/>
                  <a:t> </a:t>
                </a:r>
              </a:p>
              <a:p>
                <a:pPr>
                  <a:defRPr b="0"/>
                </a:pPr>
                <a:r>
                  <a:rPr lang="de-DE" b="0" baseline="0"/>
                  <a:t>[Mio. m³]</a:t>
                </a:r>
                <a:endParaRPr lang="de-DE" b="0"/>
              </a:p>
            </c:rich>
          </c:tx>
          <c:layout/>
          <c:overlay val="0"/>
        </c:title>
        <c:numFmt formatCode="#,##0" sourceLinked="1"/>
        <c:majorTickMark val="out"/>
        <c:minorTickMark val="none"/>
        <c:tickLblPos val="nextTo"/>
        <c:crossAx val="221407232"/>
        <c:crosses val="max"/>
        <c:crossBetween val="between"/>
      </c:valAx>
      <c:catAx>
        <c:axId val="221407232"/>
        <c:scaling>
          <c:orientation val="minMax"/>
        </c:scaling>
        <c:delete val="1"/>
        <c:axPos val="b"/>
        <c:majorTickMark val="out"/>
        <c:minorTickMark val="none"/>
        <c:tickLblPos val="nextTo"/>
        <c:crossAx val="230446144"/>
        <c:crosses val="autoZero"/>
        <c:auto val="1"/>
        <c:lblAlgn val="ctr"/>
        <c:lblOffset val="100"/>
        <c:noMultiLvlLbl val="0"/>
      </c:catAx>
    </c:plotArea>
    <c:legend>
      <c:legendPos val="t"/>
      <c:layout>
        <c:manualLayout>
          <c:xMode val="edge"/>
          <c:yMode val="edge"/>
          <c:x val="0.12205857487922708"/>
          <c:y val="0.11001342072409488"/>
          <c:w val="0.72872403381642514"/>
          <c:h val="6.8887289088863893E-2"/>
        </c:manualLayout>
      </c:layout>
      <c:overlay val="0"/>
    </c:legend>
    <c:plotVisOnly val="1"/>
    <c:dispBlanksAs val="gap"/>
    <c:showDLblsOverMax val="0"/>
  </c:chart>
  <c:spPr>
    <a:ln>
      <a:noFill/>
    </a:ln>
  </c:spPr>
  <c:printSettings>
    <c:headerFooter/>
    <c:pageMargins b="0.78740157499999996" l="0.7" r="0.7" t="0.78740157499999996"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6927077865266841"/>
          <c:y val="0.21834407062753519"/>
          <c:w val="0.50034733158355205"/>
          <c:h val="0.77976207519514606"/>
        </c:manualLayout>
      </c:layout>
      <c:pieChart>
        <c:varyColors val="1"/>
        <c:ser>
          <c:idx val="0"/>
          <c:order val="0"/>
          <c:dPt>
            <c:idx val="0"/>
            <c:bubble3D val="0"/>
            <c:spPr>
              <a:solidFill>
                <a:schemeClr val="accent1">
                  <a:lumMod val="40000"/>
                  <a:lumOff val="60000"/>
                </a:schemeClr>
              </a:solidFill>
            </c:spPr>
          </c:dPt>
          <c:dPt>
            <c:idx val="1"/>
            <c:bubble3D val="0"/>
            <c:spPr>
              <a:solidFill>
                <a:srgbClr val="FF9933"/>
              </a:solidFill>
            </c:spPr>
          </c:dPt>
          <c:dPt>
            <c:idx val="2"/>
            <c:bubble3D val="0"/>
            <c:spPr>
              <a:solidFill>
                <a:schemeClr val="accent1">
                  <a:lumMod val="75000"/>
                </a:schemeClr>
              </a:solidFill>
            </c:spPr>
          </c:dPt>
          <c:dPt>
            <c:idx val="3"/>
            <c:bubble3D val="0"/>
            <c:spPr>
              <a:solidFill>
                <a:schemeClr val="accent2"/>
              </a:solidFill>
            </c:spPr>
          </c:dPt>
          <c:dPt>
            <c:idx val="4"/>
            <c:bubble3D val="0"/>
            <c:spPr>
              <a:solidFill>
                <a:srgbClr val="663300"/>
              </a:solidFill>
            </c:spPr>
          </c:dPt>
          <c:dPt>
            <c:idx val="5"/>
            <c:bubble3D val="0"/>
            <c:spPr>
              <a:solidFill>
                <a:schemeClr val="tx1"/>
              </a:solidFill>
            </c:spPr>
          </c:dPt>
          <c:dPt>
            <c:idx val="6"/>
            <c:bubble3D val="0"/>
            <c:spPr>
              <a:solidFill>
                <a:schemeClr val="accent3"/>
              </a:solidFill>
            </c:spPr>
          </c:dPt>
          <c:dLbls>
            <c:dLbl>
              <c:idx val="0"/>
              <c:layout>
                <c:manualLayout>
                  <c:x val="4.7612860892388552E-2"/>
                  <c:y val="4.1501857722330164E-2"/>
                </c:manualLayout>
              </c:layout>
              <c:showLegendKey val="0"/>
              <c:showVal val="1"/>
              <c:showCatName val="1"/>
              <c:showSerName val="0"/>
              <c:showPercent val="0"/>
              <c:showBubbleSize val="0"/>
            </c:dLbl>
            <c:dLbl>
              <c:idx val="1"/>
              <c:layout>
                <c:manualLayout>
                  <c:x val="9.3419947506561685E-2"/>
                  <c:y val="-1.0087261819545284E-2"/>
                </c:manualLayout>
              </c:layout>
              <c:showLegendKey val="0"/>
              <c:showVal val="1"/>
              <c:showCatName val="1"/>
              <c:showSerName val="0"/>
              <c:showPercent val="0"/>
              <c:showBubbleSize val="0"/>
            </c:dLbl>
            <c:dLbl>
              <c:idx val="2"/>
              <c:layout>
                <c:manualLayout>
                  <c:x val="-0.10579680664916885"/>
                  <c:y val="8.390087602686027E-3"/>
                </c:manualLayout>
              </c:layout>
              <c:showLegendKey val="0"/>
              <c:showVal val="1"/>
              <c:showCatName val="1"/>
              <c:showSerName val="0"/>
              <c:showPercent val="0"/>
              <c:showBubbleSize val="0"/>
            </c:dLbl>
            <c:dLbl>
              <c:idx val="3"/>
              <c:layout>
                <c:manualLayout>
                  <c:x val="-7.1008092738407705E-2"/>
                  <c:y val="-3.7299655724852575E-2"/>
                </c:manualLayout>
              </c:layout>
              <c:showLegendKey val="0"/>
              <c:showVal val="1"/>
              <c:showCatName val="1"/>
              <c:showSerName val="0"/>
              <c:showPercent val="0"/>
              <c:showBubbleSize val="0"/>
            </c:dLbl>
            <c:dLbl>
              <c:idx val="4"/>
              <c:layout>
                <c:manualLayout>
                  <c:x val="-0.12712357830271215"/>
                  <c:y val="6.3558986944813711E-2"/>
                </c:manualLayout>
              </c:layout>
              <c:showLegendKey val="0"/>
              <c:showVal val="1"/>
              <c:showCatName val="1"/>
              <c:showSerName val="0"/>
              <c:showPercent val="0"/>
              <c:showBubbleSize val="0"/>
            </c:dLbl>
            <c:dLbl>
              <c:idx val="5"/>
              <c:layout>
                <c:manualLayout>
                  <c:x val="-6.3950787401574796E-2"/>
                  <c:y val="-5.7097181034188906E-2"/>
                </c:manualLayout>
              </c:layout>
              <c:showLegendKey val="0"/>
              <c:showVal val="1"/>
              <c:showCatName val="1"/>
              <c:showSerName val="0"/>
              <c:showPercent val="0"/>
              <c:showBubbleSize val="0"/>
            </c:dLbl>
            <c:dLbl>
              <c:idx val="6"/>
              <c:layout>
                <c:manualLayout>
                  <c:x val="0.14715857392825896"/>
                  <c:y val="-8.5863926100146579E-2"/>
                </c:manualLayout>
              </c:layout>
              <c:showLegendKey val="0"/>
              <c:showVal val="1"/>
              <c:showCatName val="1"/>
              <c:showSerName val="0"/>
              <c:showPercent val="0"/>
              <c:showBubbleSize val="0"/>
            </c:dLbl>
            <c:showLegendKey val="0"/>
            <c:showVal val="1"/>
            <c:showCatName val="1"/>
            <c:showSerName val="0"/>
            <c:showPercent val="0"/>
            <c:showBubbleSize val="0"/>
            <c:showLeaderLines val="1"/>
          </c:dLbls>
          <c:cat>
            <c:strRef>
              <c:f>buildings_data_BAW!$H$71:$N$71</c:f>
              <c:strCache>
                <c:ptCount val="7"/>
                <c:pt idx="0">
                  <c:v>Fernwärme</c:v>
                </c:pt>
                <c:pt idx="1">
                  <c:v>Gas</c:v>
                </c:pt>
                <c:pt idx="2">
                  <c:v>Strom</c:v>
                </c:pt>
                <c:pt idx="3">
                  <c:v>Heizöl</c:v>
                </c:pt>
                <c:pt idx="4">
                  <c:v>Braunkohle/Briketts</c:v>
                </c:pt>
                <c:pt idx="5">
                  <c:v>Steinkohle/Koks</c:v>
                </c:pt>
                <c:pt idx="6">
                  <c:v>Holz oder sonstige EE</c:v>
                </c:pt>
              </c:strCache>
            </c:strRef>
          </c:cat>
          <c:val>
            <c:numRef>
              <c:f>buildings_data_BAW!$H$72:$N$72</c:f>
              <c:numCache>
                <c:formatCode>0.0%</c:formatCode>
                <c:ptCount val="7"/>
                <c:pt idx="0">
                  <c:v>6.2777284826974269E-2</c:v>
                </c:pt>
                <c:pt idx="1">
                  <c:v>0.38087843833185447</c:v>
                </c:pt>
                <c:pt idx="2">
                  <c:v>6.6104702750665489E-2</c:v>
                </c:pt>
                <c:pt idx="3">
                  <c:v>0.43367346938775508</c:v>
                </c:pt>
                <c:pt idx="4">
                  <c:v>1.9964507542147292E-3</c:v>
                </c:pt>
                <c:pt idx="5">
                  <c:v>0</c:v>
                </c:pt>
                <c:pt idx="6">
                  <c:v>5.3682342502218282E-2</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6927077865266841"/>
          <c:y val="0.21834407062753519"/>
          <c:w val="0.50034733158355205"/>
          <c:h val="0.77976207519514606"/>
        </c:manualLayout>
      </c:layout>
      <c:pieChart>
        <c:varyColors val="1"/>
        <c:ser>
          <c:idx val="0"/>
          <c:order val="0"/>
          <c:dPt>
            <c:idx val="0"/>
            <c:bubble3D val="0"/>
            <c:spPr>
              <a:solidFill>
                <a:schemeClr val="tx1"/>
              </a:solidFill>
            </c:spPr>
          </c:dPt>
          <c:dPt>
            <c:idx val="1"/>
            <c:bubble3D val="0"/>
            <c:spPr>
              <a:solidFill>
                <a:schemeClr val="accent2"/>
              </a:solidFill>
            </c:spPr>
          </c:dPt>
          <c:dPt>
            <c:idx val="2"/>
            <c:bubble3D val="0"/>
            <c:spPr>
              <a:solidFill>
                <a:srgbClr val="FF9933"/>
              </a:solidFill>
            </c:spPr>
          </c:dPt>
          <c:dPt>
            <c:idx val="3"/>
            <c:bubble3D val="0"/>
            <c:spPr>
              <a:solidFill>
                <a:schemeClr val="accent1">
                  <a:lumMod val="75000"/>
                </a:schemeClr>
              </a:solidFill>
            </c:spPr>
          </c:dPt>
          <c:dPt>
            <c:idx val="4"/>
            <c:bubble3D val="0"/>
            <c:spPr>
              <a:solidFill>
                <a:schemeClr val="accent1">
                  <a:lumMod val="60000"/>
                  <a:lumOff val="40000"/>
                </a:schemeClr>
              </a:solidFill>
            </c:spPr>
          </c:dPt>
          <c:dPt>
            <c:idx val="5"/>
            <c:bubble3D val="0"/>
            <c:spPr>
              <a:solidFill>
                <a:schemeClr val="accent5">
                  <a:lumMod val="75000"/>
                </a:schemeClr>
              </a:solidFill>
            </c:spPr>
          </c:dPt>
          <c:dPt>
            <c:idx val="6"/>
            <c:bubble3D val="0"/>
            <c:spPr>
              <a:solidFill>
                <a:schemeClr val="accent6">
                  <a:lumMod val="50000"/>
                </a:schemeClr>
              </a:solidFill>
            </c:spPr>
          </c:dPt>
          <c:dPt>
            <c:idx val="7"/>
            <c:bubble3D val="0"/>
            <c:spPr>
              <a:solidFill>
                <a:schemeClr val="accent3"/>
              </a:solidFill>
            </c:spPr>
          </c:dPt>
          <c:dLbls>
            <c:dLbl>
              <c:idx val="0"/>
              <c:layout>
                <c:manualLayout>
                  <c:x val="9.0916010498687666E-2"/>
                  <c:y val="-8.1935780754678389E-2"/>
                </c:manualLayout>
              </c:layout>
              <c:showLegendKey val="0"/>
              <c:showVal val="1"/>
              <c:showCatName val="1"/>
              <c:showSerName val="0"/>
              <c:showPercent val="0"/>
              <c:showBubbleSize val="0"/>
            </c:dLbl>
            <c:dLbl>
              <c:idx val="1"/>
              <c:layout>
                <c:manualLayout>
                  <c:x val="6.5642169728783908E-2"/>
                  <c:y val="-9.6789037733919624E-3"/>
                </c:manualLayout>
              </c:layout>
              <c:showLegendKey val="0"/>
              <c:showVal val="1"/>
              <c:showCatName val="1"/>
              <c:showSerName val="0"/>
              <c:showPercent val="0"/>
              <c:showBubbleSize val="0"/>
            </c:dLbl>
            <c:dLbl>
              <c:idx val="2"/>
              <c:layout>
                <c:manualLayout>
                  <c:x val="-0.11135236220472441"/>
                  <c:y val="-0.20346320346320346"/>
                </c:manualLayout>
              </c:layout>
              <c:showLegendKey val="0"/>
              <c:showVal val="1"/>
              <c:showCatName val="1"/>
              <c:showSerName val="0"/>
              <c:showPercent val="0"/>
              <c:showBubbleSize val="0"/>
            </c:dLbl>
            <c:dLbl>
              <c:idx val="3"/>
              <c:layout>
                <c:manualLayout>
                  <c:x val="-7.0564085739282592E-2"/>
                  <c:y val="1.5126631898285442E-2"/>
                </c:manualLayout>
              </c:layout>
              <c:showLegendKey val="0"/>
              <c:showVal val="1"/>
              <c:showCatName val="1"/>
              <c:showSerName val="0"/>
              <c:showPercent val="0"/>
              <c:showBubbleSize val="0"/>
            </c:dLbl>
            <c:dLbl>
              <c:idx val="4"/>
              <c:layout>
                <c:manualLayout>
                  <c:x val="-8.7250218722659673E-2"/>
                  <c:y val="-3.600811262228585E-2"/>
                </c:manualLayout>
              </c:layout>
              <c:showLegendKey val="0"/>
              <c:showVal val="1"/>
              <c:showCatName val="1"/>
              <c:showSerName val="0"/>
              <c:showPercent val="0"/>
              <c:showBubbleSize val="0"/>
            </c:dLbl>
            <c:dLbl>
              <c:idx val="5"/>
              <c:layout>
                <c:manualLayout>
                  <c:x val="-8.3395231846019241E-2"/>
                  <c:y val="-1.8136142073149949E-2"/>
                </c:manualLayout>
              </c:layout>
              <c:showLegendKey val="0"/>
              <c:showVal val="1"/>
              <c:showCatName val="1"/>
              <c:showSerName val="0"/>
              <c:showPercent val="0"/>
              <c:showBubbleSize val="0"/>
            </c:dLbl>
            <c:dLbl>
              <c:idx val="6"/>
              <c:layout>
                <c:manualLayout>
                  <c:x val="-0.1333969816272966"/>
                  <c:y val="-5.123189146811194E-2"/>
                </c:manualLayout>
              </c:layout>
              <c:showLegendKey val="0"/>
              <c:showVal val="1"/>
              <c:showCatName val="1"/>
              <c:showSerName val="0"/>
              <c:showPercent val="0"/>
              <c:showBubbleSize val="0"/>
            </c:dLbl>
            <c:dLbl>
              <c:idx val="7"/>
              <c:layout>
                <c:manualLayout>
                  <c:x val="-3.0066272965879264E-2"/>
                  <c:y val="-0.11787674267989229"/>
                </c:manualLayout>
              </c:layout>
              <c:showLegendKey val="0"/>
              <c:showVal val="1"/>
              <c:showCatName val="1"/>
              <c:showSerName val="0"/>
              <c:showPercent val="0"/>
              <c:showBubbleSize val="0"/>
            </c:dLbl>
            <c:showLegendKey val="0"/>
            <c:showVal val="1"/>
            <c:showCatName val="1"/>
            <c:showSerName val="0"/>
            <c:showPercent val="0"/>
            <c:showBubbleSize val="0"/>
            <c:showLeaderLines val="1"/>
          </c:dLbls>
          <c:cat>
            <c:strRef>
              <c:f>buildings_data_BAW!$D$114:$K$114</c:f>
              <c:strCache>
                <c:ptCount val="8"/>
                <c:pt idx="0">
                  <c:v>Koks/       Kohle</c:v>
                </c:pt>
                <c:pt idx="1">
                  <c:v>Öl</c:v>
                </c:pt>
                <c:pt idx="2">
                  <c:v>Gas</c:v>
                </c:pt>
                <c:pt idx="3">
                  <c:v>Strom</c:v>
                </c:pt>
                <c:pt idx="4">
                  <c:v>Fernwärme</c:v>
                </c:pt>
                <c:pt idx="5">
                  <c:v>Wärme-pumpe</c:v>
                </c:pt>
                <c:pt idx="6">
                  <c:v>Solarenergie</c:v>
                </c:pt>
                <c:pt idx="7">
                  <c:v>Sonstige</c:v>
                </c:pt>
              </c:strCache>
            </c:strRef>
          </c:cat>
          <c:val>
            <c:numRef>
              <c:f>buildings_data_BAW!$D$120:$K$120</c:f>
              <c:numCache>
                <c:formatCode>0.0%</c:formatCode>
                <c:ptCount val="8"/>
                <c:pt idx="0">
                  <c:v>2.196412526207195E-3</c:v>
                </c:pt>
                <c:pt idx="1">
                  <c:v>7.0867582947851837E-2</c:v>
                </c:pt>
                <c:pt idx="2">
                  <c:v>0.66526340310825649</c:v>
                </c:pt>
                <c:pt idx="3">
                  <c:v>1.278744716962295E-2</c:v>
                </c:pt>
                <c:pt idx="4">
                  <c:v>4.3528902792106229E-2</c:v>
                </c:pt>
                <c:pt idx="5">
                  <c:v>0.13746713700955107</c:v>
                </c:pt>
                <c:pt idx="6">
                  <c:v>4.5259409630936135E-3</c:v>
                </c:pt>
                <c:pt idx="7">
                  <c:v>6.3363173483310595E-2</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295393238786868"/>
          <c:y val="6.2124449809884255E-2"/>
          <c:w val="0.86548253744151848"/>
          <c:h val="0.72940471522291783"/>
        </c:manualLayout>
      </c:layout>
      <c:barChart>
        <c:barDir val="col"/>
        <c:grouping val="clustered"/>
        <c:varyColors val="0"/>
        <c:ser>
          <c:idx val="0"/>
          <c:order val="0"/>
          <c:tx>
            <c:strRef>
              <c:f>buildings_data_BAW!$B$134</c:f>
              <c:strCache>
                <c:ptCount val="1"/>
                <c:pt idx="0">
                  <c:v>bis 2006</c:v>
                </c:pt>
              </c:strCache>
            </c:strRef>
          </c:tx>
          <c:invertIfNegative val="0"/>
          <c:cat>
            <c:strRef>
              <c:f>buildings_data_BAW!$C$133:$G$133</c:f>
              <c:strCache>
                <c:ptCount val="5"/>
                <c:pt idx="0">
                  <c:v>Gas</c:v>
                </c:pt>
                <c:pt idx="1">
                  <c:v>Öl</c:v>
                </c:pt>
                <c:pt idx="2">
                  <c:v>Kohle</c:v>
                </c:pt>
                <c:pt idx="3">
                  <c:v>Strom + FW</c:v>
                </c:pt>
                <c:pt idx="4">
                  <c:v>Holz und EE</c:v>
                </c:pt>
              </c:strCache>
            </c:strRef>
          </c:cat>
          <c:val>
            <c:numRef>
              <c:f>buildings_data_BAW!$C$134:$G$134</c:f>
              <c:numCache>
                <c:formatCode>0%</c:formatCode>
                <c:ptCount val="5"/>
                <c:pt idx="0">
                  <c:v>0.38120996629236714</c:v>
                </c:pt>
                <c:pt idx="1">
                  <c:v>0.43405095171903191</c:v>
                </c:pt>
                <c:pt idx="2">
                  <c:v>2.0158424669829921E-3</c:v>
                </c:pt>
                <c:pt idx="3">
                  <c:v>0.12899417030626986</c:v>
                </c:pt>
                <c:pt idx="4">
                  <c:v>5.3729069215348195E-2</c:v>
                </c:pt>
              </c:numCache>
            </c:numRef>
          </c:val>
        </c:ser>
        <c:ser>
          <c:idx val="1"/>
          <c:order val="1"/>
          <c:tx>
            <c:strRef>
              <c:f>buildings_data_BAW!$B$135</c:f>
              <c:strCache>
                <c:ptCount val="1"/>
                <c:pt idx="0">
                  <c:v>ab 2007</c:v>
                </c:pt>
              </c:strCache>
            </c:strRef>
          </c:tx>
          <c:invertIfNegative val="0"/>
          <c:cat>
            <c:strRef>
              <c:f>buildings_data_BAW!$C$133:$G$133</c:f>
              <c:strCache>
                <c:ptCount val="5"/>
                <c:pt idx="0">
                  <c:v>Gas</c:v>
                </c:pt>
                <c:pt idx="1">
                  <c:v>Öl</c:v>
                </c:pt>
                <c:pt idx="2">
                  <c:v>Kohle</c:v>
                </c:pt>
                <c:pt idx="3">
                  <c:v>Strom + FW</c:v>
                </c:pt>
                <c:pt idx="4">
                  <c:v>Holz und EE</c:v>
                </c:pt>
              </c:strCache>
            </c:strRef>
          </c:cat>
          <c:val>
            <c:numRef>
              <c:f>buildings_data_BAW!$C$135:$G$135</c:f>
              <c:numCache>
                <c:formatCode>0%</c:formatCode>
                <c:ptCount val="5"/>
                <c:pt idx="0">
                  <c:v>0.66672781242704204</c:v>
                </c:pt>
                <c:pt idx="1">
                  <c:v>7.102358002868292E-2</c:v>
                </c:pt>
                <c:pt idx="2" formatCode="#,##0">
                  <c:v>0</c:v>
                </c:pt>
                <c:pt idx="3">
                  <c:v>0.19421005236300573</c:v>
                </c:pt>
                <c:pt idx="4">
                  <c:v>6.8038555181269403E-2</c:v>
                </c:pt>
              </c:numCache>
            </c:numRef>
          </c:val>
        </c:ser>
        <c:dLbls>
          <c:showLegendKey val="0"/>
          <c:showVal val="0"/>
          <c:showCatName val="0"/>
          <c:showSerName val="0"/>
          <c:showPercent val="0"/>
          <c:showBubbleSize val="0"/>
        </c:dLbls>
        <c:gapWidth val="150"/>
        <c:axId val="54227968"/>
        <c:axId val="54272000"/>
      </c:barChart>
      <c:catAx>
        <c:axId val="54227968"/>
        <c:scaling>
          <c:orientation val="minMax"/>
        </c:scaling>
        <c:delete val="0"/>
        <c:axPos val="b"/>
        <c:majorTickMark val="out"/>
        <c:minorTickMark val="none"/>
        <c:tickLblPos val="nextTo"/>
        <c:crossAx val="54272000"/>
        <c:crosses val="autoZero"/>
        <c:auto val="1"/>
        <c:lblAlgn val="ctr"/>
        <c:lblOffset val="100"/>
        <c:noMultiLvlLbl val="0"/>
      </c:catAx>
      <c:valAx>
        <c:axId val="54272000"/>
        <c:scaling>
          <c:orientation val="minMax"/>
        </c:scaling>
        <c:delete val="0"/>
        <c:axPos val="l"/>
        <c:majorGridlines/>
        <c:numFmt formatCode="0%" sourceLinked="1"/>
        <c:majorTickMark val="out"/>
        <c:minorTickMark val="none"/>
        <c:tickLblPos val="nextTo"/>
        <c:crossAx val="54227968"/>
        <c:crosses val="autoZero"/>
        <c:crossBetween val="between"/>
      </c:valAx>
    </c:plotArea>
    <c:legend>
      <c:legendPos val="r"/>
      <c:layout>
        <c:manualLayout>
          <c:xMode val="edge"/>
          <c:yMode val="edge"/>
          <c:x val="0.30098703136066624"/>
          <c:y val="7.9871523172972289E-2"/>
          <c:w val="0.43500235551223526"/>
          <c:h val="9.0456321844144733E-2"/>
        </c:manualLayout>
      </c:layout>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7405074365704281E-2"/>
          <c:y val="8.3807961504811887E-2"/>
          <c:w val="0.81055096237970259"/>
          <c:h val="0.63817512394284048"/>
        </c:manualLayout>
      </c:layout>
      <c:areaChart>
        <c:grouping val="standard"/>
        <c:varyColors val="0"/>
        <c:ser>
          <c:idx val="0"/>
          <c:order val="0"/>
          <c:tx>
            <c:strRef>
              <c:f>buildings_data_BAW!$N$14</c:f>
              <c:strCache>
                <c:ptCount val="1"/>
                <c:pt idx="0">
                  <c:v>kumuliert</c:v>
                </c:pt>
              </c:strCache>
            </c:strRef>
          </c:tx>
          <c:spPr>
            <a:solidFill>
              <a:schemeClr val="bg1">
                <a:lumMod val="65000"/>
              </a:schemeClr>
            </a:solidFill>
          </c:spPr>
          <c:cat>
            <c:strRef>
              <c:f>buildings_data_BAW!$M$16:$M$23</c:f>
              <c:strCache>
                <c:ptCount val="8"/>
                <c:pt idx="0">
                  <c:v>             bis 1918          </c:v>
                </c:pt>
                <c:pt idx="1">
                  <c:v>        1919  -  1948          </c:v>
                </c:pt>
                <c:pt idx="2">
                  <c:v>        1949  -  1978          </c:v>
                </c:pt>
                <c:pt idx="3">
                  <c:v>        1979  -  1990          </c:v>
                </c:pt>
                <c:pt idx="4">
                  <c:v>        1991  -  1995          </c:v>
                </c:pt>
                <c:pt idx="5">
                  <c:v>        1996  -  2000          </c:v>
                </c:pt>
                <c:pt idx="6">
                  <c:v>        2001  -  2004          </c:v>
                </c:pt>
                <c:pt idx="7">
                  <c:v>        2005 und später        </c:v>
                </c:pt>
              </c:strCache>
            </c:strRef>
          </c:cat>
          <c:val>
            <c:numRef>
              <c:f>buildings_data_BAW!$N$16:$N$23</c:f>
              <c:numCache>
                <c:formatCode>0%</c:formatCode>
                <c:ptCount val="8"/>
                <c:pt idx="0">
                  <c:v>0.11797520661157025</c:v>
                </c:pt>
                <c:pt idx="1">
                  <c:v>0.22190082644628101</c:v>
                </c:pt>
                <c:pt idx="2">
                  <c:v>0.72500000000000009</c:v>
                </c:pt>
                <c:pt idx="3">
                  <c:v>0.87623966942148768</c:v>
                </c:pt>
                <c:pt idx="4">
                  <c:v>0.92252066115702491</c:v>
                </c:pt>
                <c:pt idx="5">
                  <c:v>0.96570247933884312</c:v>
                </c:pt>
                <c:pt idx="6">
                  <c:v>0.99214876033057864</c:v>
                </c:pt>
                <c:pt idx="7">
                  <c:v>1.0000000000000002</c:v>
                </c:pt>
              </c:numCache>
            </c:numRef>
          </c:val>
        </c:ser>
        <c:dLbls>
          <c:showLegendKey val="0"/>
          <c:showVal val="0"/>
          <c:showCatName val="0"/>
          <c:showSerName val="0"/>
          <c:showPercent val="0"/>
          <c:showBubbleSize val="0"/>
        </c:dLbls>
        <c:axId val="54230016"/>
        <c:axId val="54273728"/>
      </c:areaChart>
      <c:barChart>
        <c:barDir val="col"/>
        <c:grouping val="clustered"/>
        <c:varyColors val="0"/>
        <c:ser>
          <c:idx val="1"/>
          <c:order val="1"/>
          <c:tx>
            <c:strRef>
              <c:f>buildings_data_BAW!$O$14</c:f>
              <c:strCache>
                <c:ptCount val="1"/>
                <c:pt idx="0">
                  <c:v>Anteil</c:v>
                </c:pt>
              </c:strCache>
            </c:strRef>
          </c:tx>
          <c:invertIfNegative val="0"/>
          <c:cat>
            <c:strRef>
              <c:f>buildings_data_BAW!$M$16:$M$23</c:f>
              <c:strCache>
                <c:ptCount val="8"/>
                <c:pt idx="0">
                  <c:v>             bis 1918          </c:v>
                </c:pt>
                <c:pt idx="1">
                  <c:v>        1919  -  1948          </c:v>
                </c:pt>
                <c:pt idx="2">
                  <c:v>        1949  -  1978          </c:v>
                </c:pt>
                <c:pt idx="3">
                  <c:v>        1979  -  1990          </c:v>
                </c:pt>
                <c:pt idx="4">
                  <c:v>        1991  -  1995          </c:v>
                </c:pt>
                <c:pt idx="5">
                  <c:v>        1996  -  2000          </c:v>
                </c:pt>
                <c:pt idx="6">
                  <c:v>        2001  -  2004          </c:v>
                </c:pt>
                <c:pt idx="7">
                  <c:v>        2005 und später        </c:v>
                </c:pt>
              </c:strCache>
            </c:strRef>
          </c:cat>
          <c:val>
            <c:numRef>
              <c:f>buildings_data_BAW!$O$16:$O$23</c:f>
              <c:numCache>
                <c:formatCode>0%</c:formatCode>
                <c:ptCount val="8"/>
                <c:pt idx="0">
                  <c:v>0.11797520661157025</c:v>
                </c:pt>
                <c:pt idx="1">
                  <c:v>0.10392561983471074</c:v>
                </c:pt>
                <c:pt idx="2">
                  <c:v>0.50309917355371903</c:v>
                </c:pt>
                <c:pt idx="3">
                  <c:v>0.15123966942148762</c:v>
                </c:pt>
                <c:pt idx="4">
                  <c:v>4.6280991735537187E-2</c:v>
                </c:pt>
                <c:pt idx="5">
                  <c:v>4.3181818181818182E-2</c:v>
                </c:pt>
                <c:pt idx="6">
                  <c:v>2.6446280991735537E-2</c:v>
                </c:pt>
                <c:pt idx="7" formatCode="0.0%">
                  <c:v>7.8512396694214882E-3</c:v>
                </c:pt>
              </c:numCache>
            </c:numRef>
          </c:val>
        </c:ser>
        <c:dLbls>
          <c:showLegendKey val="0"/>
          <c:showVal val="0"/>
          <c:showCatName val="0"/>
          <c:showSerName val="0"/>
          <c:showPercent val="0"/>
          <c:showBubbleSize val="0"/>
        </c:dLbls>
        <c:gapWidth val="150"/>
        <c:axId val="54228992"/>
        <c:axId val="54273152"/>
      </c:barChart>
      <c:catAx>
        <c:axId val="54228992"/>
        <c:scaling>
          <c:orientation val="minMax"/>
        </c:scaling>
        <c:delete val="0"/>
        <c:axPos val="b"/>
        <c:majorTickMark val="out"/>
        <c:minorTickMark val="none"/>
        <c:tickLblPos val="nextTo"/>
        <c:crossAx val="54273152"/>
        <c:crosses val="autoZero"/>
        <c:auto val="1"/>
        <c:lblAlgn val="ctr"/>
        <c:lblOffset val="100"/>
        <c:noMultiLvlLbl val="0"/>
      </c:catAx>
      <c:valAx>
        <c:axId val="54273152"/>
        <c:scaling>
          <c:orientation val="minMax"/>
        </c:scaling>
        <c:delete val="0"/>
        <c:axPos val="l"/>
        <c:majorGridlines/>
        <c:numFmt formatCode="0%" sourceLinked="1"/>
        <c:majorTickMark val="out"/>
        <c:minorTickMark val="none"/>
        <c:tickLblPos val="nextTo"/>
        <c:crossAx val="54228992"/>
        <c:crosses val="autoZero"/>
        <c:crossBetween val="between"/>
        <c:majorUnit val="0.1"/>
      </c:valAx>
      <c:valAx>
        <c:axId val="54273728"/>
        <c:scaling>
          <c:orientation val="minMax"/>
          <c:max val="1"/>
        </c:scaling>
        <c:delete val="0"/>
        <c:axPos val="r"/>
        <c:numFmt formatCode="0%" sourceLinked="1"/>
        <c:majorTickMark val="out"/>
        <c:minorTickMark val="none"/>
        <c:tickLblPos val="nextTo"/>
        <c:crossAx val="54230016"/>
        <c:crosses val="max"/>
        <c:crossBetween val="between"/>
        <c:majorUnit val="0.2"/>
      </c:valAx>
      <c:catAx>
        <c:axId val="54230016"/>
        <c:scaling>
          <c:orientation val="minMax"/>
        </c:scaling>
        <c:delete val="1"/>
        <c:axPos val="b"/>
        <c:majorTickMark val="out"/>
        <c:minorTickMark val="none"/>
        <c:tickLblPos val="nextTo"/>
        <c:crossAx val="54273728"/>
        <c:crosses val="autoZero"/>
        <c:auto val="1"/>
        <c:lblAlgn val="ctr"/>
        <c:lblOffset val="100"/>
        <c:noMultiLvlLbl val="0"/>
      </c:catAx>
    </c:plotArea>
    <c:legend>
      <c:legendPos val="r"/>
      <c:layout>
        <c:manualLayout>
          <c:xMode val="edge"/>
          <c:yMode val="edge"/>
          <c:x val="0.12380621172353456"/>
          <c:y val="4.2457713619130973E-3"/>
          <c:w val="0.52341601049868769"/>
          <c:h val="0.10261956838728492"/>
        </c:manualLayout>
      </c:layout>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056397027839988E-2"/>
          <c:y val="7.8810849493951021E-2"/>
          <c:w val="0.60591635875173466"/>
          <c:h val="0.72940471522291783"/>
        </c:manualLayout>
      </c:layout>
      <c:barChart>
        <c:barDir val="col"/>
        <c:grouping val="clustered"/>
        <c:varyColors val="0"/>
        <c:ser>
          <c:idx val="0"/>
          <c:order val="0"/>
          <c:tx>
            <c:strRef>
              <c:f>buildings_data_BAW!$C$133</c:f>
              <c:strCache>
                <c:ptCount val="1"/>
                <c:pt idx="0">
                  <c:v>Gas</c:v>
                </c:pt>
              </c:strCache>
            </c:strRef>
          </c:tx>
          <c:invertIfNegative val="0"/>
          <c:cat>
            <c:strRef>
              <c:f>buildings_data_BAW!$B$163:$B$166</c:f>
              <c:strCache>
                <c:ptCount val="4"/>
                <c:pt idx="0">
                  <c:v>Altbau</c:v>
                </c:pt>
                <c:pt idx="1">
                  <c:v>Altbau (saniert)</c:v>
                </c:pt>
                <c:pt idx="2">
                  <c:v>Neubau (EnEV)</c:v>
                </c:pt>
                <c:pt idx="3">
                  <c:v>Neubau (Passivhaus)</c:v>
                </c:pt>
              </c:strCache>
            </c:strRef>
          </c:cat>
          <c:val>
            <c:numRef>
              <c:f>buildings_data_BAW!$C$163:$C$166</c:f>
              <c:numCache>
                <c:formatCode>0%</c:formatCode>
                <c:ptCount val="4"/>
                <c:pt idx="0">
                  <c:v>0.38120996629236709</c:v>
                </c:pt>
                <c:pt idx="1">
                  <c:v>0.66672781242704204</c:v>
                </c:pt>
                <c:pt idx="2">
                  <c:v>0.66672781242704182</c:v>
                </c:pt>
                <c:pt idx="3">
                  <c:v>0.66672781242704193</c:v>
                </c:pt>
              </c:numCache>
            </c:numRef>
          </c:val>
        </c:ser>
        <c:ser>
          <c:idx val="1"/>
          <c:order val="1"/>
          <c:tx>
            <c:strRef>
              <c:f>buildings_data_BAW!$D$133</c:f>
              <c:strCache>
                <c:ptCount val="1"/>
                <c:pt idx="0">
                  <c:v>Öl</c:v>
                </c:pt>
              </c:strCache>
            </c:strRef>
          </c:tx>
          <c:invertIfNegative val="0"/>
          <c:cat>
            <c:strRef>
              <c:f>buildings_data_BAW!$B$163:$B$166</c:f>
              <c:strCache>
                <c:ptCount val="4"/>
                <c:pt idx="0">
                  <c:v>Altbau</c:v>
                </c:pt>
                <c:pt idx="1">
                  <c:v>Altbau (saniert)</c:v>
                </c:pt>
                <c:pt idx="2">
                  <c:v>Neubau (EnEV)</c:v>
                </c:pt>
                <c:pt idx="3">
                  <c:v>Neubau (Passivhaus)</c:v>
                </c:pt>
              </c:strCache>
            </c:strRef>
          </c:cat>
          <c:val>
            <c:numRef>
              <c:f>buildings_data_BAW!$D$163:$D$166</c:f>
              <c:numCache>
                <c:formatCode>0%</c:formatCode>
                <c:ptCount val="4"/>
                <c:pt idx="0">
                  <c:v>0.43405095171903185</c:v>
                </c:pt>
                <c:pt idx="1">
                  <c:v>7.102358002868292E-2</c:v>
                </c:pt>
                <c:pt idx="2">
                  <c:v>7.1023580028682906E-2</c:v>
                </c:pt>
                <c:pt idx="3">
                  <c:v>0</c:v>
                </c:pt>
              </c:numCache>
            </c:numRef>
          </c:val>
        </c:ser>
        <c:ser>
          <c:idx val="2"/>
          <c:order val="2"/>
          <c:tx>
            <c:strRef>
              <c:f>buildings_data_BAW!$E$133</c:f>
              <c:strCache>
                <c:ptCount val="1"/>
                <c:pt idx="0">
                  <c:v>Kohle</c:v>
                </c:pt>
              </c:strCache>
            </c:strRef>
          </c:tx>
          <c:invertIfNegative val="0"/>
          <c:cat>
            <c:strRef>
              <c:f>buildings_data_BAW!$B$163:$B$166</c:f>
              <c:strCache>
                <c:ptCount val="4"/>
                <c:pt idx="0">
                  <c:v>Altbau</c:v>
                </c:pt>
                <c:pt idx="1">
                  <c:v>Altbau (saniert)</c:v>
                </c:pt>
                <c:pt idx="2">
                  <c:v>Neubau (EnEV)</c:v>
                </c:pt>
                <c:pt idx="3">
                  <c:v>Neubau (Passivhaus)</c:v>
                </c:pt>
              </c:strCache>
            </c:strRef>
          </c:cat>
          <c:val>
            <c:numRef>
              <c:f>buildings_data_BAW!$E$163:$E$166</c:f>
              <c:numCache>
                <c:formatCode>0%</c:formatCode>
                <c:ptCount val="4"/>
                <c:pt idx="0">
                  <c:v>2.0158424669829921E-3</c:v>
                </c:pt>
                <c:pt idx="1">
                  <c:v>0</c:v>
                </c:pt>
                <c:pt idx="2" formatCode="0.0%">
                  <c:v>0</c:v>
                </c:pt>
                <c:pt idx="3">
                  <c:v>0</c:v>
                </c:pt>
              </c:numCache>
            </c:numRef>
          </c:val>
        </c:ser>
        <c:ser>
          <c:idx val="3"/>
          <c:order val="3"/>
          <c:tx>
            <c:strRef>
              <c:f>buildings_data_BAW!$F$133</c:f>
              <c:strCache>
                <c:ptCount val="1"/>
                <c:pt idx="0">
                  <c:v>Strom + FW</c:v>
                </c:pt>
              </c:strCache>
            </c:strRef>
          </c:tx>
          <c:invertIfNegative val="0"/>
          <c:cat>
            <c:strRef>
              <c:f>buildings_data_BAW!$B$163:$B$166</c:f>
              <c:strCache>
                <c:ptCount val="4"/>
                <c:pt idx="0">
                  <c:v>Altbau</c:v>
                </c:pt>
                <c:pt idx="1">
                  <c:v>Altbau (saniert)</c:v>
                </c:pt>
                <c:pt idx="2">
                  <c:v>Neubau (EnEV)</c:v>
                </c:pt>
                <c:pt idx="3">
                  <c:v>Neubau (Passivhaus)</c:v>
                </c:pt>
              </c:strCache>
            </c:strRef>
          </c:cat>
          <c:val>
            <c:numRef>
              <c:f>buildings_data_BAW!$F$163:$F$166</c:f>
              <c:numCache>
                <c:formatCode>0%</c:formatCode>
                <c:ptCount val="4"/>
                <c:pt idx="0">
                  <c:v>0.12899417030626983</c:v>
                </c:pt>
                <c:pt idx="1">
                  <c:v>0.19421005236300573</c:v>
                </c:pt>
                <c:pt idx="2">
                  <c:v>0.19421005236300568</c:v>
                </c:pt>
                <c:pt idx="3">
                  <c:v>0.22972184237734714</c:v>
                </c:pt>
              </c:numCache>
            </c:numRef>
          </c:val>
        </c:ser>
        <c:ser>
          <c:idx val="4"/>
          <c:order val="4"/>
          <c:tx>
            <c:strRef>
              <c:f>buildings_data_BAW!$G$133</c:f>
              <c:strCache>
                <c:ptCount val="1"/>
                <c:pt idx="0">
                  <c:v>Holz und EE</c:v>
                </c:pt>
              </c:strCache>
            </c:strRef>
          </c:tx>
          <c:invertIfNegative val="0"/>
          <c:cat>
            <c:strRef>
              <c:f>buildings_data_BAW!$B$163:$B$166</c:f>
              <c:strCache>
                <c:ptCount val="4"/>
                <c:pt idx="0">
                  <c:v>Altbau</c:v>
                </c:pt>
                <c:pt idx="1">
                  <c:v>Altbau (saniert)</c:v>
                </c:pt>
                <c:pt idx="2">
                  <c:v>Neubau (EnEV)</c:v>
                </c:pt>
                <c:pt idx="3">
                  <c:v>Neubau (Passivhaus)</c:v>
                </c:pt>
              </c:strCache>
            </c:strRef>
          </c:cat>
          <c:val>
            <c:numRef>
              <c:f>buildings_data_BAW!$G$163:$G$166</c:f>
              <c:numCache>
                <c:formatCode>0%</c:formatCode>
                <c:ptCount val="4"/>
                <c:pt idx="0">
                  <c:v>5.3729069215348188E-2</c:v>
                </c:pt>
                <c:pt idx="1">
                  <c:v>6.8038555181269403E-2</c:v>
                </c:pt>
                <c:pt idx="2">
                  <c:v>6.8038555181269375E-2</c:v>
                </c:pt>
                <c:pt idx="3">
                  <c:v>0.10355034519561085</c:v>
                </c:pt>
              </c:numCache>
            </c:numRef>
          </c:val>
        </c:ser>
        <c:dLbls>
          <c:showLegendKey val="0"/>
          <c:showVal val="0"/>
          <c:showCatName val="0"/>
          <c:showSerName val="0"/>
          <c:showPercent val="0"/>
          <c:showBubbleSize val="0"/>
        </c:dLbls>
        <c:gapWidth val="150"/>
        <c:axId val="54230528"/>
        <c:axId val="54276032"/>
      </c:barChart>
      <c:catAx>
        <c:axId val="54230528"/>
        <c:scaling>
          <c:orientation val="minMax"/>
        </c:scaling>
        <c:delete val="0"/>
        <c:axPos val="b"/>
        <c:majorTickMark val="out"/>
        <c:minorTickMark val="none"/>
        <c:tickLblPos val="nextTo"/>
        <c:crossAx val="54276032"/>
        <c:crosses val="autoZero"/>
        <c:auto val="1"/>
        <c:lblAlgn val="ctr"/>
        <c:lblOffset val="100"/>
        <c:noMultiLvlLbl val="0"/>
      </c:catAx>
      <c:valAx>
        <c:axId val="54276032"/>
        <c:scaling>
          <c:orientation val="minMax"/>
        </c:scaling>
        <c:delete val="0"/>
        <c:axPos val="l"/>
        <c:majorGridlines/>
        <c:numFmt formatCode="0%" sourceLinked="1"/>
        <c:majorTickMark val="out"/>
        <c:minorTickMark val="none"/>
        <c:tickLblPos val="nextTo"/>
        <c:crossAx val="54230528"/>
        <c:crosses val="autoZero"/>
        <c:crossBetween val="between"/>
      </c:valAx>
    </c:plotArea>
    <c:legend>
      <c:legendPos val="r"/>
      <c:layout>
        <c:manualLayout>
          <c:xMode val="edge"/>
          <c:yMode val="edge"/>
          <c:x val="0.72071097365767278"/>
          <c:y val="5.2060700475675972E-2"/>
          <c:w val="0.16387657126468946"/>
          <c:h val="0.50290218838975731"/>
        </c:manualLayout>
      </c:layout>
      <c:overlay val="0"/>
    </c:legend>
    <c:plotVisOnly val="1"/>
    <c:dispBlanksAs val="gap"/>
    <c:showDLblsOverMax val="0"/>
  </c:chart>
  <c:spPr>
    <a:noFill/>
    <a:ln>
      <a:noFill/>
    </a:ln>
  </c:spPr>
  <c:printSettings>
    <c:headerFooter/>
    <c:pageMargins b="0.78740157499999996" l="0.7" r="0.7" t="0.78740157499999996"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874625237888922E-2"/>
          <c:y val="0.24558417697787777"/>
          <c:w val="0.53728988870378069"/>
          <c:h val="0.737403074615673"/>
        </c:manualLayout>
      </c:layout>
      <c:pieChart>
        <c:varyColors val="1"/>
        <c:ser>
          <c:idx val="0"/>
          <c:order val="0"/>
          <c:dLbls>
            <c:dLbl>
              <c:idx val="0"/>
              <c:layout>
                <c:manualLayout>
                  <c:x val="-3.5903945062756772E-2"/>
                  <c:y val="-0.16114285714285714"/>
                </c:manualLayout>
              </c:layout>
              <c:showLegendKey val="0"/>
              <c:showVal val="0"/>
              <c:showCatName val="1"/>
              <c:showSerName val="0"/>
              <c:showPercent val="1"/>
              <c:showBubbleSize val="0"/>
            </c:dLbl>
            <c:dLbl>
              <c:idx val="1"/>
              <c:layout>
                <c:manualLayout>
                  <c:x val="-0.19478095096551615"/>
                  <c:y val="3.3071991001124859E-2"/>
                </c:manualLayout>
              </c:layout>
              <c:showLegendKey val="0"/>
              <c:showVal val="0"/>
              <c:showCatName val="1"/>
              <c:showSerName val="0"/>
              <c:showPercent val="1"/>
              <c:showBubbleSize val="0"/>
            </c:dLbl>
            <c:dLbl>
              <c:idx val="2"/>
              <c:layout>
                <c:manualLayout>
                  <c:x val="-1.9582293579635889E-2"/>
                  <c:y val="-3.5133483314585677E-2"/>
                </c:manualLayout>
              </c:layout>
              <c:showLegendKey val="0"/>
              <c:showVal val="0"/>
              <c:showCatName val="1"/>
              <c:showSerName val="0"/>
              <c:showPercent val="1"/>
              <c:showBubbleSize val="0"/>
            </c:dLbl>
            <c:dLbl>
              <c:idx val="3"/>
              <c:layout>
                <c:manualLayout>
                  <c:x val="0.24582208887633383"/>
                  <c:y val="-1.7169103862017248E-3"/>
                </c:manualLayout>
              </c:layout>
              <c:showLegendKey val="0"/>
              <c:showVal val="0"/>
              <c:showCatName val="1"/>
              <c:showSerName val="0"/>
              <c:showPercent val="1"/>
              <c:showBubbleSize val="0"/>
            </c:dLbl>
            <c:showLegendKey val="0"/>
            <c:showVal val="0"/>
            <c:showCatName val="1"/>
            <c:showSerName val="0"/>
            <c:showPercent val="1"/>
            <c:showBubbleSize val="0"/>
            <c:showLeaderLines val="1"/>
          </c:dLbls>
          <c:cat>
            <c:strRef>
              <c:f>buildings_data_BAW!$B$154:$B$157</c:f>
              <c:strCache>
                <c:ptCount val="4"/>
                <c:pt idx="0">
                  <c:v>Altbau</c:v>
                </c:pt>
                <c:pt idx="1">
                  <c:v>Altbau (saniert)</c:v>
                </c:pt>
                <c:pt idx="2">
                  <c:v>Neubau (EnEV)</c:v>
                </c:pt>
                <c:pt idx="3">
                  <c:v>Neubau (Passivhaus)</c:v>
                </c:pt>
              </c:strCache>
            </c:strRef>
          </c:cat>
          <c:val>
            <c:numRef>
              <c:f>buildings_data_BAW!$H$154:$H$157</c:f>
              <c:numCache>
                <c:formatCode>#,##0</c:formatCode>
                <c:ptCount val="4"/>
                <c:pt idx="0">
                  <c:v>420912.08595774003</c:v>
                </c:pt>
                <c:pt idx="1">
                  <c:v>3822.6122841772544</c:v>
                </c:pt>
                <c:pt idx="2">
                  <c:v>3065.7243737086765</c:v>
                </c:pt>
                <c:pt idx="3">
                  <c:v>340.63604152318624</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8740157499999996" l="0.7" r="0.7" t="0.78740157499999996"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buildings_data_BAW!$B$231</c:f>
              <c:strCache>
                <c:ptCount val="1"/>
                <c:pt idx="0">
                  <c:v>old_r</c:v>
                </c:pt>
              </c:strCache>
            </c:strRef>
          </c:tx>
          <c:invertIfNegative val="0"/>
          <c:cat>
            <c:strRef>
              <c:f>buildings_data_BAW!$C$229:$G$229</c:f>
              <c:strCache>
                <c:ptCount val="5"/>
                <c:pt idx="0">
                  <c:v>gas</c:v>
                </c:pt>
                <c:pt idx="1">
                  <c:v>hoi</c:v>
                </c:pt>
                <c:pt idx="2">
                  <c:v>col</c:v>
                </c:pt>
                <c:pt idx="3">
                  <c:v>ele</c:v>
                </c:pt>
                <c:pt idx="4">
                  <c:v>bio</c:v>
                </c:pt>
              </c:strCache>
            </c:strRef>
          </c:cat>
          <c:val>
            <c:numRef>
              <c:f>buildings_data_BAW!$C$231:$G$231</c:f>
              <c:numCache>
                <c:formatCode>#,##0</c:formatCode>
                <c:ptCount val="5"/>
                <c:pt idx="0">
                  <c:v>2548.6419259862391</c:v>
                </c:pt>
                <c:pt idx="1">
                  <c:v>271.49560948388967</c:v>
                </c:pt>
                <c:pt idx="2" formatCode="General">
                  <c:v>0</c:v>
                </c:pt>
                <c:pt idx="3">
                  <c:v>742.38973187353349</c:v>
                </c:pt>
                <c:pt idx="4">
                  <c:v>260.08501683359242</c:v>
                </c:pt>
              </c:numCache>
            </c:numRef>
          </c:val>
        </c:ser>
        <c:ser>
          <c:idx val="1"/>
          <c:order val="1"/>
          <c:tx>
            <c:strRef>
              <c:f>buildings_data_BAW!$B$232</c:f>
              <c:strCache>
                <c:ptCount val="1"/>
                <c:pt idx="0">
                  <c:v>new_e</c:v>
                </c:pt>
              </c:strCache>
            </c:strRef>
          </c:tx>
          <c:invertIfNegative val="0"/>
          <c:cat>
            <c:strRef>
              <c:f>buildings_data_BAW!$C$229:$G$229</c:f>
              <c:strCache>
                <c:ptCount val="5"/>
                <c:pt idx="0">
                  <c:v>gas</c:v>
                </c:pt>
                <c:pt idx="1">
                  <c:v>hoi</c:v>
                </c:pt>
                <c:pt idx="2">
                  <c:v>col</c:v>
                </c:pt>
                <c:pt idx="3">
                  <c:v>ele</c:v>
                </c:pt>
                <c:pt idx="4">
                  <c:v>bio</c:v>
                </c:pt>
              </c:strCache>
            </c:strRef>
          </c:cat>
          <c:val>
            <c:numRef>
              <c:f>buildings_data_BAW!$C$232:$G$232</c:f>
              <c:numCache>
                <c:formatCode>#,##0</c:formatCode>
                <c:ptCount val="5"/>
                <c:pt idx="0">
                  <c:v>2044.0037051870488</c:v>
                </c:pt>
                <c:pt idx="1">
                  <c:v>217.73872040198196</c:v>
                </c:pt>
                <c:pt idx="2" formatCode="General">
                  <c:v>0</c:v>
                </c:pt>
                <c:pt idx="3">
                  <c:v>595.39449114850481</c:v>
                </c:pt>
                <c:pt idx="4">
                  <c:v>208.58745697114028</c:v>
                </c:pt>
              </c:numCache>
            </c:numRef>
          </c:val>
        </c:ser>
        <c:ser>
          <c:idx val="2"/>
          <c:order val="2"/>
          <c:tx>
            <c:strRef>
              <c:f>buildings_data_BAW!$B$233</c:f>
              <c:strCache>
                <c:ptCount val="1"/>
                <c:pt idx="0">
                  <c:v>new_p</c:v>
                </c:pt>
              </c:strCache>
            </c:strRef>
          </c:tx>
          <c:invertIfNegative val="0"/>
          <c:cat>
            <c:strRef>
              <c:f>buildings_data_BAW!$C$229:$G$229</c:f>
              <c:strCache>
                <c:ptCount val="5"/>
                <c:pt idx="0">
                  <c:v>gas</c:v>
                </c:pt>
                <c:pt idx="1">
                  <c:v>hoi</c:v>
                </c:pt>
                <c:pt idx="2">
                  <c:v>col</c:v>
                </c:pt>
                <c:pt idx="3">
                  <c:v>ele</c:v>
                </c:pt>
                <c:pt idx="4">
                  <c:v>bio</c:v>
                </c:pt>
              </c:strCache>
            </c:strRef>
          </c:cat>
          <c:val>
            <c:numRef>
              <c:f>buildings_data_BAW!$C$233:$G$233</c:f>
              <c:numCache>
                <c:formatCode>#,##0</c:formatCode>
                <c:ptCount val="5"/>
                <c:pt idx="0">
                  <c:v>227.11152279856097</c:v>
                </c:pt>
                <c:pt idx="1">
                  <c:v>0</c:v>
                </c:pt>
                <c:pt idx="2" formatCode="General">
                  <c:v>0</c:v>
                </c:pt>
                <c:pt idx="3">
                  <c:v>78.25153903883286</c:v>
                </c:pt>
                <c:pt idx="4">
                  <c:v>35.272979685792365</c:v>
                </c:pt>
              </c:numCache>
            </c:numRef>
          </c:val>
        </c:ser>
        <c:dLbls>
          <c:showLegendKey val="0"/>
          <c:showVal val="0"/>
          <c:showCatName val="0"/>
          <c:showSerName val="0"/>
          <c:showPercent val="0"/>
          <c:showBubbleSize val="0"/>
        </c:dLbls>
        <c:gapWidth val="150"/>
        <c:axId val="54424064"/>
        <c:axId val="54279488"/>
      </c:barChart>
      <c:catAx>
        <c:axId val="54424064"/>
        <c:scaling>
          <c:orientation val="minMax"/>
        </c:scaling>
        <c:delete val="0"/>
        <c:axPos val="b"/>
        <c:majorTickMark val="out"/>
        <c:minorTickMark val="none"/>
        <c:tickLblPos val="nextTo"/>
        <c:crossAx val="54279488"/>
        <c:crosses val="autoZero"/>
        <c:auto val="1"/>
        <c:lblAlgn val="ctr"/>
        <c:lblOffset val="100"/>
        <c:noMultiLvlLbl val="0"/>
      </c:catAx>
      <c:valAx>
        <c:axId val="54279488"/>
        <c:scaling>
          <c:orientation val="minMax"/>
        </c:scaling>
        <c:delete val="0"/>
        <c:axPos val="l"/>
        <c:majorGridlines/>
        <c:numFmt formatCode="#,##0" sourceLinked="1"/>
        <c:majorTickMark val="out"/>
        <c:minorTickMark val="none"/>
        <c:tickLblPos val="nextTo"/>
        <c:crossAx val="54424064"/>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buildings_data_BAW!$B$230</c:f>
              <c:strCache>
                <c:ptCount val="1"/>
                <c:pt idx="0">
                  <c:v>old_x</c:v>
                </c:pt>
              </c:strCache>
            </c:strRef>
          </c:tx>
          <c:invertIfNegative val="0"/>
          <c:cat>
            <c:strRef>
              <c:f>buildings_data_BAW!$C$229:$G$229</c:f>
              <c:strCache>
                <c:ptCount val="5"/>
                <c:pt idx="0">
                  <c:v>gas</c:v>
                </c:pt>
                <c:pt idx="1">
                  <c:v>hoi</c:v>
                </c:pt>
                <c:pt idx="2">
                  <c:v>col</c:v>
                </c:pt>
                <c:pt idx="3">
                  <c:v>ele</c:v>
                </c:pt>
                <c:pt idx="4">
                  <c:v>bio</c:v>
                </c:pt>
              </c:strCache>
            </c:strRef>
          </c:cat>
          <c:val>
            <c:numRef>
              <c:f>buildings_data_BAW!$C$230:$G$230</c:f>
              <c:numCache>
                <c:formatCode>#,##0</c:formatCode>
                <c:ptCount val="5"/>
                <c:pt idx="0">
                  <c:v>160455.88209999999</c:v>
                </c:pt>
                <c:pt idx="1">
                  <c:v>182697.29149999999</c:v>
                </c:pt>
                <c:pt idx="2">
                  <c:v>848.49245774000781</c:v>
                </c:pt>
                <c:pt idx="3">
                  <c:v>54295.205300000009</c:v>
                </c:pt>
                <c:pt idx="4">
                  <c:v>22615.214599999999</c:v>
                </c:pt>
              </c:numCache>
            </c:numRef>
          </c:val>
        </c:ser>
        <c:dLbls>
          <c:showLegendKey val="0"/>
          <c:showVal val="0"/>
          <c:showCatName val="0"/>
          <c:showSerName val="0"/>
          <c:showPercent val="0"/>
          <c:showBubbleSize val="0"/>
        </c:dLbls>
        <c:gapWidth val="150"/>
        <c:axId val="54425600"/>
        <c:axId val="54494912"/>
      </c:barChart>
      <c:catAx>
        <c:axId val="54425600"/>
        <c:scaling>
          <c:orientation val="minMax"/>
        </c:scaling>
        <c:delete val="0"/>
        <c:axPos val="b"/>
        <c:majorTickMark val="out"/>
        <c:minorTickMark val="none"/>
        <c:tickLblPos val="nextTo"/>
        <c:crossAx val="54494912"/>
        <c:crosses val="autoZero"/>
        <c:auto val="1"/>
        <c:lblAlgn val="ctr"/>
        <c:lblOffset val="100"/>
        <c:noMultiLvlLbl val="0"/>
      </c:catAx>
      <c:valAx>
        <c:axId val="54494912"/>
        <c:scaling>
          <c:orientation val="minMax"/>
        </c:scaling>
        <c:delete val="0"/>
        <c:axPos val="l"/>
        <c:majorGridlines/>
        <c:numFmt formatCode="#,##0" sourceLinked="1"/>
        <c:majorTickMark val="out"/>
        <c:minorTickMark val="none"/>
        <c:tickLblPos val="nextTo"/>
        <c:crossAx val="54425600"/>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buildings_data_BAW!$B$240</c:f>
              <c:strCache>
                <c:ptCount val="1"/>
                <c:pt idx="0">
                  <c:v>old_r</c:v>
                </c:pt>
              </c:strCache>
            </c:strRef>
          </c:tx>
          <c:invertIfNegative val="0"/>
          <c:cat>
            <c:strRef>
              <c:f>buildings_data_BAW!$C$229:$G$229</c:f>
              <c:strCache>
                <c:ptCount val="5"/>
                <c:pt idx="0">
                  <c:v>gas</c:v>
                </c:pt>
                <c:pt idx="1">
                  <c:v>hoi</c:v>
                </c:pt>
                <c:pt idx="2">
                  <c:v>col</c:v>
                </c:pt>
                <c:pt idx="3">
                  <c:v>ele</c:v>
                </c:pt>
                <c:pt idx="4">
                  <c:v>bio</c:v>
                </c:pt>
              </c:strCache>
            </c:strRef>
          </c:cat>
          <c:val>
            <c:numRef>
              <c:f>buildings_data_BAW!$C$240:$G$240</c:f>
              <c:numCache>
                <c:formatCode>#,##0</c:formatCode>
                <c:ptCount val="5"/>
                <c:pt idx="0">
                  <c:v>165.66172518910554</c:v>
                </c:pt>
                <c:pt idx="1">
                  <c:v>17.647214616452828</c:v>
                </c:pt>
                <c:pt idx="2">
                  <c:v>0</c:v>
                </c:pt>
                <c:pt idx="3">
                  <c:v>48.255332571779675</c:v>
                </c:pt>
                <c:pt idx="4">
                  <c:v>16.905526094183507</c:v>
                </c:pt>
              </c:numCache>
            </c:numRef>
          </c:val>
        </c:ser>
        <c:ser>
          <c:idx val="1"/>
          <c:order val="1"/>
          <c:tx>
            <c:strRef>
              <c:f>buildings_data_BAW!$B$241</c:f>
              <c:strCache>
                <c:ptCount val="1"/>
                <c:pt idx="0">
                  <c:v>new_e</c:v>
                </c:pt>
              </c:strCache>
            </c:strRef>
          </c:tx>
          <c:invertIfNegative val="0"/>
          <c:cat>
            <c:strRef>
              <c:f>buildings_data_BAW!$C$229:$G$229</c:f>
              <c:strCache>
                <c:ptCount val="5"/>
                <c:pt idx="0">
                  <c:v>gas</c:v>
                </c:pt>
                <c:pt idx="1">
                  <c:v>hoi</c:v>
                </c:pt>
                <c:pt idx="2">
                  <c:v>col</c:v>
                </c:pt>
                <c:pt idx="3">
                  <c:v>ele</c:v>
                </c:pt>
                <c:pt idx="4">
                  <c:v>bio</c:v>
                </c:pt>
              </c:strCache>
            </c:strRef>
          </c:cat>
          <c:val>
            <c:numRef>
              <c:f>buildings_data_BAW!$C$241:$G$241</c:f>
              <c:numCache>
                <c:formatCode>#,##0</c:formatCode>
                <c:ptCount val="5"/>
                <c:pt idx="0">
                  <c:v>132.86024083715819</c:v>
                </c:pt>
                <c:pt idx="1">
                  <c:v>14.153016826128827</c:v>
                </c:pt>
                <c:pt idx="2">
                  <c:v>0</c:v>
                </c:pt>
                <c:pt idx="3">
                  <c:v>38.700641924652807</c:v>
                </c:pt>
                <c:pt idx="4">
                  <c:v>13.55818470312412</c:v>
                </c:pt>
              </c:numCache>
            </c:numRef>
          </c:val>
        </c:ser>
        <c:ser>
          <c:idx val="2"/>
          <c:order val="2"/>
          <c:tx>
            <c:strRef>
              <c:f>buildings_data_BAW!$B$242</c:f>
              <c:strCache>
                <c:ptCount val="1"/>
                <c:pt idx="0">
                  <c:v>new_p</c:v>
                </c:pt>
              </c:strCache>
            </c:strRef>
          </c:tx>
          <c:invertIfNegative val="0"/>
          <c:cat>
            <c:strRef>
              <c:f>buildings_data_BAW!$C$229:$G$229</c:f>
              <c:strCache>
                <c:ptCount val="5"/>
                <c:pt idx="0">
                  <c:v>gas</c:v>
                </c:pt>
                <c:pt idx="1">
                  <c:v>hoi</c:v>
                </c:pt>
                <c:pt idx="2">
                  <c:v>col</c:v>
                </c:pt>
                <c:pt idx="3">
                  <c:v>ele</c:v>
                </c:pt>
                <c:pt idx="4">
                  <c:v>bio</c:v>
                </c:pt>
              </c:strCache>
            </c:strRef>
          </c:cat>
          <c:val>
            <c:numRef>
              <c:f>buildings_data_BAW!$C$242:$G$242</c:f>
              <c:numCache>
                <c:formatCode>#,##0.0</c:formatCode>
                <c:ptCount val="5"/>
                <c:pt idx="0">
                  <c:v>3.4066728419784145</c:v>
                </c:pt>
                <c:pt idx="1">
                  <c:v>0</c:v>
                </c:pt>
                <c:pt idx="2">
                  <c:v>0</c:v>
                </c:pt>
                <c:pt idx="3">
                  <c:v>1.173773085582493</c:v>
                </c:pt>
                <c:pt idx="4">
                  <c:v>0.52909469528688546</c:v>
                </c:pt>
              </c:numCache>
            </c:numRef>
          </c:val>
        </c:ser>
        <c:dLbls>
          <c:showLegendKey val="0"/>
          <c:showVal val="0"/>
          <c:showCatName val="0"/>
          <c:showSerName val="0"/>
          <c:showPercent val="0"/>
          <c:showBubbleSize val="0"/>
        </c:dLbls>
        <c:gapWidth val="150"/>
        <c:axId val="54427136"/>
        <c:axId val="54496640"/>
      </c:barChart>
      <c:catAx>
        <c:axId val="54427136"/>
        <c:scaling>
          <c:orientation val="minMax"/>
        </c:scaling>
        <c:delete val="0"/>
        <c:axPos val="b"/>
        <c:majorTickMark val="out"/>
        <c:minorTickMark val="none"/>
        <c:tickLblPos val="nextTo"/>
        <c:crossAx val="54496640"/>
        <c:crosses val="autoZero"/>
        <c:auto val="1"/>
        <c:lblAlgn val="ctr"/>
        <c:lblOffset val="100"/>
        <c:noMultiLvlLbl val="0"/>
      </c:catAx>
      <c:valAx>
        <c:axId val="54496640"/>
        <c:scaling>
          <c:orientation val="minMax"/>
        </c:scaling>
        <c:delete val="0"/>
        <c:axPos val="l"/>
        <c:majorGridlines/>
        <c:numFmt formatCode="#,##0" sourceLinked="1"/>
        <c:majorTickMark val="out"/>
        <c:minorTickMark val="none"/>
        <c:tickLblPos val="nextTo"/>
        <c:crossAx val="54427136"/>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buildings_data_BAW!$B$230</c:f>
              <c:strCache>
                <c:ptCount val="1"/>
                <c:pt idx="0">
                  <c:v>old_x</c:v>
                </c:pt>
              </c:strCache>
            </c:strRef>
          </c:tx>
          <c:invertIfNegative val="0"/>
          <c:cat>
            <c:strRef>
              <c:f>buildings_data_BAW!$C$229:$G$229</c:f>
              <c:strCache>
                <c:ptCount val="5"/>
                <c:pt idx="0">
                  <c:v>gas</c:v>
                </c:pt>
                <c:pt idx="1">
                  <c:v>hoi</c:v>
                </c:pt>
                <c:pt idx="2">
                  <c:v>col</c:v>
                </c:pt>
                <c:pt idx="3">
                  <c:v>ele</c:v>
                </c:pt>
                <c:pt idx="4">
                  <c:v>bio</c:v>
                </c:pt>
              </c:strCache>
            </c:strRef>
          </c:cat>
          <c:val>
            <c:numRef>
              <c:f>buildings_data_BAW!$C$239:$G$239</c:f>
              <c:numCache>
                <c:formatCode>#,##0</c:formatCode>
                <c:ptCount val="5"/>
                <c:pt idx="0">
                  <c:v>-172.63147584421148</c:v>
                </c:pt>
                <c:pt idx="1">
                  <c:v>-196.56059130776558</c:v>
                </c:pt>
                <c:pt idx="2">
                  <c:v>-0.91287713049405128</c:v>
                </c:pt>
                <c:pt idx="3">
                  <c:v>-58.415193631617299</c:v>
                </c:pt>
                <c:pt idx="4">
                  <c:v>-24.331285471344891</c:v>
                </c:pt>
              </c:numCache>
            </c:numRef>
          </c:val>
        </c:ser>
        <c:dLbls>
          <c:showLegendKey val="0"/>
          <c:showVal val="0"/>
          <c:showCatName val="0"/>
          <c:showSerName val="0"/>
          <c:showPercent val="0"/>
          <c:showBubbleSize val="0"/>
        </c:dLbls>
        <c:gapWidth val="150"/>
        <c:axId val="54808576"/>
        <c:axId val="54498944"/>
      </c:barChart>
      <c:catAx>
        <c:axId val="54808576"/>
        <c:scaling>
          <c:orientation val="minMax"/>
        </c:scaling>
        <c:delete val="0"/>
        <c:axPos val="b"/>
        <c:majorTickMark val="out"/>
        <c:minorTickMark val="none"/>
        <c:tickLblPos val="nextTo"/>
        <c:crossAx val="54498944"/>
        <c:crosses val="autoZero"/>
        <c:auto val="1"/>
        <c:lblAlgn val="ctr"/>
        <c:lblOffset val="100"/>
        <c:noMultiLvlLbl val="0"/>
      </c:catAx>
      <c:valAx>
        <c:axId val="54498944"/>
        <c:scaling>
          <c:orientation val="minMax"/>
        </c:scaling>
        <c:delete val="0"/>
        <c:axPos val="l"/>
        <c:majorGridlines/>
        <c:numFmt formatCode="#,##0" sourceLinked="1"/>
        <c:majorTickMark val="out"/>
        <c:minorTickMark val="none"/>
        <c:tickLblPos val="nextTo"/>
        <c:crossAx val="54808576"/>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[energy_data.xlsx]kWh pro km!PivotTable1</c:name>
    <c:fmtId val="0"/>
  </c:pivotSource>
  <c:chart>
    <c:title>
      <c:tx>
        <c:rich>
          <a:bodyPr/>
          <a:lstStyle/>
          <a:p>
            <a:pPr>
              <a:defRPr/>
            </a:pPr>
            <a:r>
              <a:rPr lang="en-US"/>
              <a:t>kWh/km</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s>
    <c:plotArea>
      <c:layout/>
      <c:barChart>
        <c:barDir val="col"/>
        <c:grouping val="clustered"/>
        <c:varyColors val="0"/>
        <c:ser>
          <c:idx val="0"/>
          <c:order val="0"/>
          <c:tx>
            <c:strRef>
              <c:f>'kWh pro km'!$B$3</c:f>
              <c:strCache>
                <c:ptCount val="1"/>
                <c:pt idx="0">
                  <c:v>Ergebnis</c:v>
                </c:pt>
              </c:strCache>
            </c:strRef>
          </c:tx>
          <c:invertIfNegative val="0"/>
          <c:cat>
            <c:multiLvlStrRef>
              <c:f>'kWh pro km'!$A$4:$A$19</c:f>
              <c:multiLvlStrCache>
                <c:ptCount val="11"/>
                <c:lvl>
                  <c:pt idx="0">
                    <c:v>Benzin</c:v>
                  </c:pt>
                  <c:pt idx="1">
                    <c:v>Diesel</c:v>
                  </c:pt>
                  <c:pt idx="2">
                    <c:v>Gas</c:v>
                  </c:pt>
                  <c:pt idx="3">
                    <c:v>Strom</c:v>
                  </c:pt>
                  <c:pt idx="4">
                    <c:v>Benzin</c:v>
                  </c:pt>
                  <c:pt idx="5">
                    <c:v>Diesel</c:v>
                  </c:pt>
                  <c:pt idx="6">
                    <c:v>Gas</c:v>
                  </c:pt>
                  <c:pt idx="7">
                    <c:v>PHEV</c:v>
                  </c:pt>
                  <c:pt idx="8">
                    <c:v>Benzin</c:v>
                  </c:pt>
                  <c:pt idx="9">
                    <c:v>Diesel</c:v>
                  </c:pt>
                  <c:pt idx="10">
                    <c:v>PHEV</c:v>
                  </c:pt>
                </c:lvl>
                <c:lvl>
                  <c:pt idx="0">
                    <c:v>Klein</c:v>
                  </c:pt>
                  <c:pt idx="4">
                    <c:v>Mittel</c:v>
                  </c:pt>
                  <c:pt idx="8">
                    <c:v>Groß</c:v>
                  </c:pt>
                </c:lvl>
                <c:lvl>
                  <c:pt idx="0">
                    <c:v>Verkehr</c:v>
                  </c:pt>
                </c:lvl>
              </c:multiLvlStrCache>
            </c:multiLvlStrRef>
          </c:cat>
          <c:val>
            <c:numRef>
              <c:f>'kWh pro km'!$B$4:$B$19</c:f>
              <c:numCache>
                <c:formatCode>General</c:formatCode>
                <c:ptCount val="11"/>
                <c:pt idx="0">
                  <c:v>0.57523603461378803</c:v>
                </c:pt>
                <c:pt idx="1">
                  <c:v>0.49784000000000006</c:v>
                </c:pt>
                <c:pt idx="2">
                  <c:v>0.47785000000000005</c:v>
                </c:pt>
                <c:pt idx="3">
                  <c:v>0.19699999999999998</c:v>
                </c:pt>
                <c:pt idx="4">
                  <c:v>0.73907814785144565</c:v>
                </c:pt>
                <c:pt idx="5">
                  <c:v>0.60452433880523837</c:v>
                </c:pt>
                <c:pt idx="6">
                  <c:v>0.58865000000000012</c:v>
                </c:pt>
                <c:pt idx="7">
                  <c:v>0.35780000000000001</c:v>
                </c:pt>
                <c:pt idx="8">
                  <c:v>0.98091000212075419</c:v>
                </c:pt>
                <c:pt idx="9">
                  <c:v>0.80052339009534645</c:v>
                </c:pt>
                <c:pt idx="10">
                  <c:v>0.62150000000000005</c:v>
                </c:pt>
              </c:numCache>
            </c:numRef>
          </c:val>
        </c:ser>
        <c:dLbls>
          <c:showLegendKey val="0"/>
          <c:showVal val="0"/>
          <c:showCatName val="0"/>
          <c:showSerName val="0"/>
          <c:showPercent val="0"/>
          <c:showBubbleSize val="0"/>
        </c:dLbls>
        <c:gapWidth val="150"/>
        <c:axId val="55092224"/>
        <c:axId val="52314112"/>
      </c:barChart>
      <c:catAx>
        <c:axId val="55092224"/>
        <c:scaling>
          <c:orientation val="minMax"/>
        </c:scaling>
        <c:delete val="0"/>
        <c:axPos val="b"/>
        <c:majorTickMark val="out"/>
        <c:minorTickMark val="none"/>
        <c:tickLblPos val="nextTo"/>
        <c:crossAx val="52314112"/>
        <c:crosses val="autoZero"/>
        <c:auto val="1"/>
        <c:lblAlgn val="ctr"/>
        <c:lblOffset val="100"/>
        <c:noMultiLvlLbl val="0"/>
      </c:catAx>
      <c:valAx>
        <c:axId val="52314112"/>
        <c:scaling>
          <c:orientation val="minMax"/>
        </c:scaling>
        <c:delete val="0"/>
        <c:axPos val="l"/>
        <c:majorGridlines/>
        <c:numFmt formatCode="General" sourceLinked="1"/>
        <c:majorTickMark val="out"/>
        <c:minorTickMark val="none"/>
        <c:tickLblPos val="nextTo"/>
        <c:crossAx val="55092224"/>
        <c:crosses val="autoZero"/>
        <c:crossBetween val="between"/>
      </c:valAx>
    </c:plotArea>
    <c:plotVisOnly val="1"/>
    <c:dispBlanksAs val="gap"/>
    <c:showDLblsOverMax val="0"/>
  </c:chart>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[energy_data.xlsx]kWh pro m²!PivotTable1</c:name>
    <c:fmtId val="2"/>
  </c:pivotSource>
  <c:chart>
    <c:title>
      <c:tx>
        <c:rich>
          <a:bodyPr/>
          <a:lstStyle/>
          <a:p>
            <a:pPr>
              <a:defRPr/>
            </a:pPr>
            <a:r>
              <a:rPr lang="en-US"/>
              <a:t>kWh/m²</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s>
    <c:plotArea>
      <c:layout/>
      <c:barChart>
        <c:barDir val="col"/>
        <c:grouping val="clustered"/>
        <c:varyColors val="0"/>
        <c:ser>
          <c:idx val="0"/>
          <c:order val="0"/>
          <c:tx>
            <c:strRef>
              <c:f>'kWh pro m²'!$B$3</c:f>
              <c:strCache>
                <c:ptCount val="1"/>
                <c:pt idx="0">
                  <c:v>Ergebnis</c:v>
                </c:pt>
              </c:strCache>
            </c:strRef>
          </c:tx>
          <c:invertIfNegative val="0"/>
          <c:cat>
            <c:multiLvlStrRef>
              <c:f>'kWh pro m²'!$A$4:$A$26</c:f>
              <c:multiLvlStrCache>
                <c:ptCount val="17"/>
                <c:lvl>
                  <c:pt idx="0">
                    <c:v>Biomasse </c:v>
                  </c:pt>
                  <c:pt idx="1">
                    <c:v>Gas</c:v>
                  </c:pt>
                  <c:pt idx="2">
                    <c:v>Heizöl</c:v>
                  </c:pt>
                  <c:pt idx="3">
                    <c:v>Kohle</c:v>
                  </c:pt>
                  <c:pt idx="4">
                    <c:v>Strom</c:v>
                  </c:pt>
                  <c:pt idx="5">
                    <c:v>Biomasse </c:v>
                  </c:pt>
                  <c:pt idx="6">
                    <c:v>Gas</c:v>
                  </c:pt>
                  <c:pt idx="7">
                    <c:v>Heizöl</c:v>
                  </c:pt>
                  <c:pt idx="8">
                    <c:v>Strom</c:v>
                  </c:pt>
                  <c:pt idx="9">
                    <c:v>Biomasse </c:v>
                  </c:pt>
                  <c:pt idx="10">
                    <c:v>Gas</c:v>
                  </c:pt>
                  <c:pt idx="11">
                    <c:v>Heizöl</c:v>
                  </c:pt>
                  <c:pt idx="12">
                    <c:v>Strom</c:v>
                  </c:pt>
                  <c:pt idx="13">
                    <c:v>Biomasse </c:v>
                  </c:pt>
                  <c:pt idx="14">
                    <c:v>Gas</c:v>
                  </c:pt>
                  <c:pt idx="15">
                    <c:v>Heizöl</c:v>
                  </c:pt>
                  <c:pt idx="16">
                    <c:v>Strom</c:v>
                  </c:pt>
                </c:lvl>
                <c:lvl>
                  <c:pt idx="0">
                    <c:v>Altbau (bis 2005)</c:v>
                  </c:pt>
                  <c:pt idx="5">
                    <c:v>Altbau (saniert)</c:v>
                  </c:pt>
                  <c:pt idx="9">
                    <c:v>Neubau (EnEV)</c:v>
                  </c:pt>
                  <c:pt idx="13">
                    <c:v>Neubau (Nullenergie)</c:v>
                  </c:pt>
                </c:lvl>
                <c:lvl>
                  <c:pt idx="0">
                    <c:v>Wohnen</c:v>
                  </c:pt>
                </c:lvl>
              </c:multiLvlStrCache>
            </c:multiLvlStrRef>
          </c:cat>
          <c:val>
            <c:numRef>
              <c:f>'kWh pro m²'!$B$4:$B$26</c:f>
              <c:numCache>
                <c:formatCode>General</c:formatCode>
                <c:ptCount val="17"/>
                <c:pt idx="0">
                  <c:v>184</c:v>
                </c:pt>
                <c:pt idx="1">
                  <c:v>184</c:v>
                </c:pt>
                <c:pt idx="2">
                  <c:v>184</c:v>
                </c:pt>
                <c:pt idx="3">
                  <c:v>184</c:v>
                </c:pt>
                <c:pt idx="4">
                  <c:v>184</c:v>
                </c:pt>
                <c:pt idx="5">
                  <c:v>80</c:v>
                </c:pt>
                <c:pt idx="6">
                  <c:v>80</c:v>
                </c:pt>
                <c:pt idx="7">
                  <c:v>80</c:v>
                </c:pt>
                <c:pt idx="8">
                  <c:v>80</c:v>
                </c:pt>
                <c:pt idx="9">
                  <c:v>50</c:v>
                </c:pt>
                <c:pt idx="10">
                  <c:v>50</c:v>
                </c:pt>
                <c:pt idx="11">
                  <c:v>50</c:v>
                </c:pt>
                <c:pt idx="12">
                  <c:v>50</c:v>
                </c:pt>
                <c:pt idx="13">
                  <c:v>10</c:v>
                </c:pt>
                <c:pt idx="14">
                  <c:v>10</c:v>
                </c:pt>
                <c:pt idx="15">
                  <c:v>10</c:v>
                </c:pt>
                <c:pt idx="16">
                  <c:v>10</c:v>
                </c:pt>
              </c:numCache>
            </c:numRef>
          </c:val>
        </c:ser>
        <c:dLbls>
          <c:showLegendKey val="0"/>
          <c:showVal val="0"/>
          <c:showCatName val="0"/>
          <c:showSerName val="0"/>
          <c:showPercent val="0"/>
          <c:showBubbleSize val="0"/>
        </c:dLbls>
        <c:gapWidth val="150"/>
        <c:axId val="53860352"/>
        <c:axId val="52316416"/>
      </c:barChart>
      <c:catAx>
        <c:axId val="53860352"/>
        <c:scaling>
          <c:orientation val="minMax"/>
        </c:scaling>
        <c:delete val="0"/>
        <c:axPos val="b"/>
        <c:majorTickMark val="out"/>
        <c:minorTickMark val="none"/>
        <c:tickLblPos val="nextTo"/>
        <c:crossAx val="52316416"/>
        <c:crosses val="autoZero"/>
        <c:auto val="1"/>
        <c:lblAlgn val="ctr"/>
        <c:lblOffset val="100"/>
        <c:noMultiLvlLbl val="0"/>
      </c:catAx>
      <c:valAx>
        <c:axId val="52316416"/>
        <c:scaling>
          <c:orientation val="minMax"/>
        </c:scaling>
        <c:delete val="0"/>
        <c:axPos val="l"/>
        <c:majorGridlines/>
        <c:numFmt formatCode="General" sourceLinked="1"/>
        <c:majorTickMark val="out"/>
        <c:minorTickMark val="none"/>
        <c:tickLblPos val="nextTo"/>
        <c:crossAx val="53860352"/>
        <c:crosses val="autoZero"/>
        <c:crossBetween val="between"/>
      </c:valAx>
    </c:plotArea>
    <c:plotVisOnly val="1"/>
    <c:dispBlanksAs val="gap"/>
    <c:showDLblsOverMax val="0"/>
  </c:chart>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[energy_data.xlsx]PJ!PivotTable1</c:name>
    <c:fmtId val="3"/>
  </c:pivotSource>
  <c:chart>
    <c:title>
      <c:tx>
        <c:rich>
          <a:bodyPr/>
          <a:lstStyle/>
          <a:p>
            <a:pPr>
              <a:defRPr/>
            </a:pPr>
            <a:r>
              <a:rPr lang="en-US"/>
              <a:t>Energieverbrauch</a:t>
            </a:r>
            <a:r>
              <a:rPr lang="en-US" baseline="0"/>
              <a:t> (PJ und TWh)</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s>
    <c:plotArea>
      <c:layout>
        <c:manualLayout>
          <c:layoutTarget val="inner"/>
          <c:xMode val="edge"/>
          <c:yMode val="edge"/>
          <c:x val="7.5233858678463314E-2"/>
          <c:y val="0.12853016911908663"/>
          <c:w val="0.92154646313382615"/>
          <c:h val="0.53990800598990485"/>
        </c:manualLayout>
      </c:layout>
      <c:barChart>
        <c:barDir val="col"/>
        <c:grouping val="clustered"/>
        <c:varyColors val="0"/>
        <c:ser>
          <c:idx val="0"/>
          <c:order val="0"/>
          <c:tx>
            <c:strRef>
              <c:f>PJ!$B$3</c:f>
              <c:strCache>
                <c:ptCount val="1"/>
                <c:pt idx="0">
                  <c:v>Summe von PJ</c:v>
                </c:pt>
              </c:strCache>
            </c:strRef>
          </c:tx>
          <c:invertIfNegative val="0"/>
          <c:cat>
            <c:multiLvlStrRef>
              <c:f>PJ!$A$4:$A$20</c:f>
              <c:multiLvlStrCache>
                <c:ptCount val="12"/>
                <c:lvl>
                  <c:pt idx="0">
                    <c:v>Biomasse </c:v>
                  </c:pt>
                  <c:pt idx="1">
                    <c:v>Gas</c:v>
                  </c:pt>
                  <c:pt idx="2">
                    <c:v>Heizöl</c:v>
                  </c:pt>
                  <c:pt idx="3">
                    <c:v>Strom</c:v>
                  </c:pt>
                  <c:pt idx="4">
                    <c:v>Biomasse </c:v>
                  </c:pt>
                  <c:pt idx="5">
                    <c:v>Gas</c:v>
                  </c:pt>
                  <c:pt idx="6">
                    <c:v>Heizöl</c:v>
                  </c:pt>
                  <c:pt idx="7">
                    <c:v>Strom</c:v>
                  </c:pt>
                  <c:pt idx="8">
                    <c:v>Biomasse </c:v>
                  </c:pt>
                  <c:pt idx="9">
                    <c:v>Gas</c:v>
                  </c:pt>
                  <c:pt idx="10">
                    <c:v>Heizöl</c:v>
                  </c:pt>
                  <c:pt idx="11">
                    <c:v>Strom</c:v>
                  </c:pt>
                </c:lvl>
                <c:lvl>
                  <c:pt idx="0">
                    <c:v>Altbau (saniert)</c:v>
                  </c:pt>
                  <c:pt idx="4">
                    <c:v>Neubau (EnEV)</c:v>
                  </c:pt>
                  <c:pt idx="8">
                    <c:v>Neubau (Nullenergie)</c:v>
                  </c:pt>
                </c:lvl>
                <c:lvl>
                  <c:pt idx="0">
                    <c:v>Wohnen</c:v>
                  </c:pt>
                </c:lvl>
              </c:multiLvlStrCache>
            </c:multiLvlStrRef>
          </c:cat>
          <c:val>
            <c:numRef>
              <c:f>PJ!$B$4:$B$20</c:f>
              <c:numCache>
                <c:formatCode>General</c:formatCode>
                <c:ptCount val="12"/>
                <c:pt idx="0">
                  <c:v>1.1080196969016094</c:v>
                </c:pt>
                <c:pt idx="1">
                  <c:v>14.192691769996985</c:v>
                </c:pt>
                <c:pt idx="2">
                  <c:v>2.332536894828773</c:v>
                </c:pt>
                <c:pt idx="3">
                  <c:v>1.0204309982726365</c:v>
                </c:pt>
                <c:pt idx="4">
                  <c:v>0.42517039655172423</c:v>
                </c:pt>
                <c:pt idx="5">
                  <c:v>5.4460334999999995</c:v>
                </c:pt>
                <c:pt idx="6">
                  <c:v>0.89504332758620686</c:v>
                </c:pt>
                <c:pt idx="7">
                  <c:v>0.39156077586206905</c:v>
                </c:pt>
                <c:pt idx="8">
                  <c:v>9.44823103448276E-3</c:v>
                </c:pt>
                <c:pt idx="9">
                  <c:v>0.12102296666666663</c:v>
                </c:pt>
                <c:pt idx="10">
                  <c:v>1.988985172413793E-2</c:v>
                </c:pt>
                <c:pt idx="11">
                  <c:v>8.7013505747126456E-3</c:v>
                </c:pt>
              </c:numCache>
            </c:numRef>
          </c:val>
        </c:ser>
        <c:ser>
          <c:idx val="1"/>
          <c:order val="1"/>
          <c:tx>
            <c:strRef>
              <c:f>PJ!$C$3</c:f>
              <c:strCache>
                <c:ptCount val="1"/>
                <c:pt idx="0">
                  <c:v>Summe von TWh</c:v>
                </c:pt>
              </c:strCache>
            </c:strRef>
          </c:tx>
          <c:invertIfNegative val="0"/>
          <c:cat>
            <c:multiLvlStrRef>
              <c:f>PJ!$A$4:$A$20</c:f>
              <c:multiLvlStrCache>
                <c:ptCount val="12"/>
                <c:lvl>
                  <c:pt idx="0">
                    <c:v>Biomasse </c:v>
                  </c:pt>
                  <c:pt idx="1">
                    <c:v>Gas</c:v>
                  </c:pt>
                  <c:pt idx="2">
                    <c:v>Heizöl</c:v>
                  </c:pt>
                  <c:pt idx="3">
                    <c:v>Strom</c:v>
                  </c:pt>
                  <c:pt idx="4">
                    <c:v>Biomasse </c:v>
                  </c:pt>
                  <c:pt idx="5">
                    <c:v>Gas</c:v>
                  </c:pt>
                  <c:pt idx="6">
                    <c:v>Heizöl</c:v>
                  </c:pt>
                  <c:pt idx="7">
                    <c:v>Strom</c:v>
                  </c:pt>
                  <c:pt idx="8">
                    <c:v>Biomasse </c:v>
                  </c:pt>
                  <c:pt idx="9">
                    <c:v>Gas</c:v>
                  </c:pt>
                  <c:pt idx="10">
                    <c:v>Heizöl</c:v>
                  </c:pt>
                  <c:pt idx="11">
                    <c:v>Strom</c:v>
                  </c:pt>
                </c:lvl>
                <c:lvl>
                  <c:pt idx="0">
                    <c:v>Altbau (saniert)</c:v>
                  </c:pt>
                  <c:pt idx="4">
                    <c:v>Neubau (EnEV)</c:v>
                  </c:pt>
                  <c:pt idx="8">
                    <c:v>Neubau (Nullenergie)</c:v>
                  </c:pt>
                </c:lvl>
                <c:lvl>
                  <c:pt idx="0">
                    <c:v>Wohnen</c:v>
                  </c:pt>
                </c:lvl>
              </c:multiLvlStrCache>
            </c:multiLvlStrRef>
          </c:cat>
          <c:val>
            <c:numRef>
              <c:f>PJ!$C$4:$C$20</c:f>
              <c:numCache>
                <c:formatCode>General</c:formatCode>
                <c:ptCount val="12"/>
                <c:pt idx="0">
                  <c:v>0.30778324913933591</c:v>
                </c:pt>
                <c:pt idx="1">
                  <c:v>3.9424143805547183</c:v>
                </c:pt>
                <c:pt idx="2">
                  <c:v>0.64792691523021473</c:v>
                </c:pt>
                <c:pt idx="3">
                  <c:v>0.28345305507573237</c:v>
                </c:pt>
                <c:pt idx="4">
                  <c:v>0.1181028879310345</c:v>
                </c:pt>
                <c:pt idx="5">
                  <c:v>1.5127870833333332</c:v>
                </c:pt>
                <c:pt idx="6">
                  <c:v>0.24862314655172413</c:v>
                </c:pt>
                <c:pt idx="7">
                  <c:v>0.10876688218390806</c:v>
                </c:pt>
                <c:pt idx="8">
                  <c:v>2.6245086206896557E-3</c:v>
                </c:pt>
                <c:pt idx="9">
                  <c:v>3.3617490740740733E-2</c:v>
                </c:pt>
                <c:pt idx="10">
                  <c:v>5.5249588122605357E-3</c:v>
                </c:pt>
                <c:pt idx="11">
                  <c:v>2.417041826309068E-3</c:v>
                </c:pt>
              </c:numCache>
            </c:numRef>
          </c:val>
        </c:ser>
        <c:dLbls>
          <c:showLegendKey val="0"/>
          <c:showVal val="0"/>
          <c:showCatName val="0"/>
          <c:showSerName val="0"/>
          <c:showPercent val="0"/>
          <c:showBubbleSize val="0"/>
        </c:dLbls>
        <c:gapWidth val="150"/>
        <c:axId val="53041664"/>
        <c:axId val="52317568"/>
      </c:barChart>
      <c:catAx>
        <c:axId val="53041664"/>
        <c:scaling>
          <c:orientation val="minMax"/>
        </c:scaling>
        <c:delete val="0"/>
        <c:axPos val="b"/>
        <c:majorTickMark val="out"/>
        <c:minorTickMark val="none"/>
        <c:tickLblPos val="nextTo"/>
        <c:crossAx val="52317568"/>
        <c:crosses val="autoZero"/>
        <c:auto val="1"/>
        <c:lblAlgn val="ctr"/>
        <c:lblOffset val="100"/>
        <c:noMultiLvlLbl val="0"/>
      </c:catAx>
      <c:valAx>
        <c:axId val="52317568"/>
        <c:scaling>
          <c:orientation val="minMax"/>
        </c:scaling>
        <c:delete val="0"/>
        <c:axPos val="l"/>
        <c:majorGridlines/>
        <c:numFmt formatCode="General" sourceLinked="1"/>
        <c:majorTickMark val="out"/>
        <c:minorTickMark val="none"/>
        <c:tickLblPos val="nextTo"/>
        <c:crossAx val="53041664"/>
        <c:crosses val="autoZero"/>
        <c:crossBetween val="between"/>
      </c:valAx>
    </c:plotArea>
    <c:legend>
      <c:legendPos val="r"/>
      <c:layout>
        <c:manualLayout>
          <c:xMode val="edge"/>
          <c:yMode val="edge"/>
          <c:x val="7.5043202421783167E-2"/>
          <c:y val="0.13162902612093047"/>
          <c:w val="0.92495679757821681"/>
          <c:h val="6.46531632441502E-2"/>
        </c:manualLayout>
      </c:layout>
      <c:overlay val="0"/>
    </c:legend>
    <c:plotVisOnly val="1"/>
    <c:dispBlanksAs val="gap"/>
    <c:showDLblsOverMax val="0"/>
  </c:chart>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 Id="rId5" Type="http://schemas.openxmlformats.org/officeDocument/2006/relationships/chart" Target="../charts/chart25.xml"/><Relationship Id="rId4" Type="http://schemas.openxmlformats.org/officeDocument/2006/relationships/chart" Target="../charts/chart24.xml"/></Relationships>
</file>

<file path=xl/drawings/_rels/drawing8.xml.rels><?xml version="1.0" encoding="UTF-8" standalone="yes"?>
<Relationships xmlns="http://schemas.openxmlformats.org/package/2006/relationships"><Relationship Id="rId8" Type="http://schemas.openxmlformats.org/officeDocument/2006/relationships/chart" Target="../charts/chart33.xml"/><Relationship Id="rId13" Type="http://schemas.openxmlformats.org/officeDocument/2006/relationships/chart" Target="../charts/chart38.xml"/><Relationship Id="rId18" Type="http://schemas.openxmlformats.org/officeDocument/2006/relationships/chart" Target="../charts/chart43.xml"/><Relationship Id="rId3" Type="http://schemas.openxmlformats.org/officeDocument/2006/relationships/chart" Target="../charts/chart28.xml"/><Relationship Id="rId7" Type="http://schemas.openxmlformats.org/officeDocument/2006/relationships/chart" Target="../charts/chart32.xml"/><Relationship Id="rId12" Type="http://schemas.openxmlformats.org/officeDocument/2006/relationships/chart" Target="../charts/chart37.xml"/><Relationship Id="rId17" Type="http://schemas.openxmlformats.org/officeDocument/2006/relationships/chart" Target="../charts/chart42.xml"/><Relationship Id="rId2" Type="http://schemas.openxmlformats.org/officeDocument/2006/relationships/chart" Target="../charts/chart27.xml"/><Relationship Id="rId16" Type="http://schemas.openxmlformats.org/officeDocument/2006/relationships/chart" Target="../charts/chart41.xml"/><Relationship Id="rId1" Type="http://schemas.openxmlformats.org/officeDocument/2006/relationships/chart" Target="../charts/chart26.xml"/><Relationship Id="rId6" Type="http://schemas.openxmlformats.org/officeDocument/2006/relationships/chart" Target="../charts/chart31.xml"/><Relationship Id="rId11" Type="http://schemas.openxmlformats.org/officeDocument/2006/relationships/chart" Target="../charts/chart36.xml"/><Relationship Id="rId5" Type="http://schemas.openxmlformats.org/officeDocument/2006/relationships/chart" Target="../charts/chart30.xml"/><Relationship Id="rId15" Type="http://schemas.openxmlformats.org/officeDocument/2006/relationships/chart" Target="../charts/chart40.xml"/><Relationship Id="rId10" Type="http://schemas.openxmlformats.org/officeDocument/2006/relationships/chart" Target="../charts/chart35.xml"/><Relationship Id="rId4" Type="http://schemas.openxmlformats.org/officeDocument/2006/relationships/chart" Target="../charts/chart29.xml"/><Relationship Id="rId9" Type="http://schemas.openxmlformats.org/officeDocument/2006/relationships/chart" Target="../charts/chart34.xml"/><Relationship Id="rId14" Type="http://schemas.openxmlformats.org/officeDocument/2006/relationships/chart" Target="../charts/chart39.xml"/></Relationships>
</file>

<file path=xl/drawings/_rels/drawing9.xml.rels><?xml version="1.0" encoding="UTF-8" standalone="yes"?>
<Relationships xmlns="http://schemas.openxmlformats.org/package/2006/relationships"><Relationship Id="rId8" Type="http://schemas.openxmlformats.org/officeDocument/2006/relationships/chart" Target="../charts/chart51.xml"/><Relationship Id="rId3" Type="http://schemas.openxmlformats.org/officeDocument/2006/relationships/chart" Target="../charts/chart46.xml"/><Relationship Id="rId7" Type="http://schemas.openxmlformats.org/officeDocument/2006/relationships/chart" Target="../charts/chart50.xml"/><Relationship Id="rId2" Type="http://schemas.openxmlformats.org/officeDocument/2006/relationships/chart" Target="../charts/chart45.xml"/><Relationship Id="rId1" Type="http://schemas.openxmlformats.org/officeDocument/2006/relationships/chart" Target="../charts/chart44.xml"/><Relationship Id="rId6" Type="http://schemas.openxmlformats.org/officeDocument/2006/relationships/chart" Target="../charts/chart49.xml"/><Relationship Id="rId5" Type="http://schemas.openxmlformats.org/officeDocument/2006/relationships/chart" Target="../charts/chart48.xml"/><Relationship Id="rId10" Type="http://schemas.openxmlformats.org/officeDocument/2006/relationships/chart" Target="../charts/chart53.xml"/><Relationship Id="rId4" Type="http://schemas.openxmlformats.org/officeDocument/2006/relationships/chart" Target="../charts/chart47.xml"/><Relationship Id="rId9" Type="http://schemas.openxmlformats.org/officeDocument/2006/relationships/chart" Target="../charts/chart5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5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56.xml"/></Relationships>
</file>

<file path=xl/drawings/drawing1.xml><?xml version="1.0" encoding="utf-8"?>
<xdr:wsDr xmlns:xdr="http://schemas.openxmlformats.org/drawingml/2006/spreadsheetDrawing" xmlns:a="http://schemas.openxmlformats.org/drawingml/2006/main">
  <xdr:twoCellAnchor>
    <xdr:from>
      <xdr:col>36</xdr:col>
      <xdr:colOff>1</xdr:colOff>
      <xdr:row>30</xdr:row>
      <xdr:rowOff>57149</xdr:rowOff>
    </xdr:from>
    <xdr:to>
      <xdr:col>42</xdr:col>
      <xdr:colOff>1</xdr:colOff>
      <xdr:row>43</xdr:row>
      <xdr:rowOff>189379</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156882</xdr:colOff>
      <xdr:row>30</xdr:row>
      <xdr:rowOff>100853</xdr:rowOff>
    </xdr:from>
    <xdr:to>
      <xdr:col>48</xdr:col>
      <xdr:colOff>156882</xdr:colOff>
      <xdr:row>44</xdr:row>
      <xdr:rowOff>42583</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22412</xdr:colOff>
      <xdr:row>15</xdr:row>
      <xdr:rowOff>11206</xdr:rowOff>
    </xdr:from>
    <xdr:to>
      <xdr:col>42</xdr:col>
      <xdr:colOff>22412</xdr:colOff>
      <xdr:row>29</xdr:row>
      <xdr:rowOff>87406</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42</xdr:col>
      <xdr:colOff>179294</xdr:colOff>
      <xdr:row>15</xdr:row>
      <xdr:rowOff>33618</xdr:rowOff>
    </xdr:from>
    <xdr:to>
      <xdr:col>48</xdr:col>
      <xdr:colOff>179294</xdr:colOff>
      <xdr:row>29</xdr:row>
      <xdr:rowOff>109818</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36</xdr:col>
      <xdr:colOff>1</xdr:colOff>
      <xdr:row>30</xdr:row>
      <xdr:rowOff>57149</xdr:rowOff>
    </xdr:from>
    <xdr:to>
      <xdr:col>42</xdr:col>
      <xdr:colOff>1</xdr:colOff>
      <xdr:row>43</xdr:row>
      <xdr:rowOff>189379</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156882</xdr:colOff>
      <xdr:row>30</xdr:row>
      <xdr:rowOff>100853</xdr:rowOff>
    </xdr:from>
    <xdr:to>
      <xdr:col>48</xdr:col>
      <xdr:colOff>156882</xdr:colOff>
      <xdr:row>44</xdr:row>
      <xdr:rowOff>42583</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22412</xdr:colOff>
      <xdr:row>15</xdr:row>
      <xdr:rowOff>11206</xdr:rowOff>
    </xdr:from>
    <xdr:to>
      <xdr:col>42</xdr:col>
      <xdr:colOff>22412</xdr:colOff>
      <xdr:row>29</xdr:row>
      <xdr:rowOff>87406</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42</xdr:col>
      <xdr:colOff>179294</xdr:colOff>
      <xdr:row>15</xdr:row>
      <xdr:rowOff>33618</xdr:rowOff>
    </xdr:from>
    <xdr:to>
      <xdr:col>48</xdr:col>
      <xdr:colOff>179294</xdr:colOff>
      <xdr:row>29</xdr:row>
      <xdr:rowOff>109818</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224124</xdr:colOff>
      <xdr:row>15</xdr:row>
      <xdr:rowOff>118782</xdr:rowOff>
    </xdr:from>
    <xdr:to>
      <xdr:col>13</xdr:col>
      <xdr:colOff>6</xdr:colOff>
      <xdr:row>30</xdr:row>
      <xdr:rowOff>4482</xdr:rowOff>
    </xdr:to>
    <xdr:graphicFrame macro="">
      <xdr:nvGraphicFramePr>
        <xdr:cNvPr id="6" name="Diagramm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36</xdr:col>
      <xdr:colOff>1</xdr:colOff>
      <xdr:row>30</xdr:row>
      <xdr:rowOff>57149</xdr:rowOff>
    </xdr:from>
    <xdr:to>
      <xdr:col>42</xdr:col>
      <xdr:colOff>1</xdr:colOff>
      <xdr:row>43</xdr:row>
      <xdr:rowOff>189379</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156882</xdr:colOff>
      <xdr:row>30</xdr:row>
      <xdr:rowOff>100853</xdr:rowOff>
    </xdr:from>
    <xdr:to>
      <xdr:col>48</xdr:col>
      <xdr:colOff>156882</xdr:colOff>
      <xdr:row>44</xdr:row>
      <xdr:rowOff>42583</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22412</xdr:colOff>
      <xdr:row>15</xdr:row>
      <xdr:rowOff>11206</xdr:rowOff>
    </xdr:from>
    <xdr:to>
      <xdr:col>42</xdr:col>
      <xdr:colOff>22412</xdr:colOff>
      <xdr:row>29</xdr:row>
      <xdr:rowOff>87406</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42</xdr:col>
      <xdr:colOff>179294</xdr:colOff>
      <xdr:row>15</xdr:row>
      <xdr:rowOff>33618</xdr:rowOff>
    </xdr:from>
    <xdr:to>
      <xdr:col>48</xdr:col>
      <xdr:colOff>179294</xdr:colOff>
      <xdr:row>29</xdr:row>
      <xdr:rowOff>109818</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134478</xdr:colOff>
      <xdr:row>15</xdr:row>
      <xdr:rowOff>141194</xdr:rowOff>
    </xdr:from>
    <xdr:to>
      <xdr:col>12</xdr:col>
      <xdr:colOff>717184</xdr:colOff>
      <xdr:row>30</xdr:row>
      <xdr:rowOff>26894</xdr:rowOff>
    </xdr:to>
    <xdr:graphicFrame macro="">
      <xdr:nvGraphicFramePr>
        <xdr:cNvPr id="6" name="Diagramm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36</xdr:col>
      <xdr:colOff>1</xdr:colOff>
      <xdr:row>58</xdr:row>
      <xdr:rowOff>57149</xdr:rowOff>
    </xdr:from>
    <xdr:to>
      <xdr:col>42</xdr:col>
      <xdr:colOff>1</xdr:colOff>
      <xdr:row>71</xdr:row>
      <xdr:rowOff>189379</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156882</xdr:colOff>
      <xdr:row>58</xdr:row>
      <xdr:rowOff>100853</xdr:rowOff>
    </xdr:from>
    <xdr:to>
      <xdr:col>48</xdr:col>
      <xdr:colOff>156882</xdr:colOff>
      <xdr:row>72</xdr:row>
      <xdr:rowOff>42583</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22412</xdr:colOff>
      <xdr:row>43</xdr:row>
      <xdr:rowOff>11206</xdr:rowOff>
    </xdr:from>
    <xdr:to>
      <xdr:col>42</xdr:col>
      <xdr:colOff>22412</xdr:colOff>
      <xdr:row>57</xdr:row>
      <xdr:rowOff>87406</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42</xdr:col>
      <xdr:colOff>179294</xdr:colOff>
      <xdr:row>43</xdr:row>
      <xdr:rowOff>33618</xdr:rowOff>
    </xdr:from>
    <xdr:to>
      <xdr:col>48</xdr:col>
      <xdr:colOff>179294</xdr:colOff>
      <xdr:row>57</xdr:row>
      <xdr:rowOff>109818</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104775</xdr:colOff>
      <xdr:row>27</xdr:row>
      <xdr:rowOff>47624</xdr:rowOff>
    </xdr:from>
    <xdr:to>
      <xdr:col>13</xdr:col>
      <xdr:colOff>428625</xdr:colOff>
      <xdr:row>36</xdr:row>
      <xdr:rowOff>61911</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27215</xdr:colOff>
      <xdr:row>62</xdr:row>
      <xdr:rowOff>151719</xdr:rowOff>
    </xdr:from>
    <xdr:to>
      <xdr:col>6</xdr:col>
      <xdr:colOff>665390</xdr:colOff>
      <xdr:row>71</xdr:row>
      <xdr:rowOff>42182</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493057</xdr:colOff>
      <xdr:row>63</xdr:row>
      <xdr:rowOff>156882</xdr:rowOff>
    </xdr:from>
    <xdr:to>
      <xdr:col>7</xdr:col>
      <xdr:colOff>459440</xdr:colOff>
      <xdr:row>72</xdr:row>
      <xdr:rowOff>66114</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89647</xdr:colOff>
      <xdr:row>33</xdr:row>
      <xdr:rowOff>89647</xdr:rowOff>
    </xdr:from>
    <xdr:to>
      <xdr:col>10</xdr:col>
      <xdr:colOff>56030</xdr:colOff>
      <xdr:row>42</xdr:row>
      <xdr:rowOff>189379</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627530</xdr:colOff>
      <xdr:row>50</xdr:row>
      <xdr:rowOff>22411</xdr:rowOff>
    </xdr:from>
    <xdr:to>
      <xdr:col>14</xdr:col>
      <xdr:colOff>392207</xdr:colOff>
      <xdr:row>59</xdr:row>
      <xdr:rowOff>189377</xdr:rowOff>
    </xdr:to>
    <xdr:graphicFrame macro="">
      <xdr:nvGraphicFramePr>
        <xdr:cNvPr id="4" name="Diagram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224117</xdr:colOff>
      <xdr:row>49</xdr:row>
      <xdr:rowOff>44823</xdr:rowOff>
    </xdr:from>
    <xdr:to>
      <xdr:col>19</xdr:col>
      <xdr:colOff>123264</xdr:colOff>
      <xdr:row>59</xdr:row>
      <xdr:rowOff>32496</xdr:rowOff>
    </xdr:to>
    <xdr:graphicFrame macro="">
      <xdr:nvGraphicFramePr>
        <xdr:cNvPr id="5" name="Diagram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537881</xdr:colOff>
      <xdr:row>3</xdr:row>
      <xdr:rowOff>168087</xdr:rowOff>
    </xdr:from>
    <xdr:to>
      <xdr:col>23</xdr:col>
      <xdr:colOff>291352</xdr:colOff>
      <xdr:row>18</xdr:row>
      <xdr:rowOff>144554</xdr:rowOff>
    </xdr:to>
    <xdr:graphicFrame macro="">
      <xdr:nvGraphicFramePr>
        <xdr:cNvPr id="6" name="Diagramm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17</xdr:col>
      <xdr:colOff>0</xdr:colOff>
      <xdr:row>67</xdr:row>
      <xdr:rowOff>163286</xdr:rowOff>
    </xdr:from>
    <xdr:to>
      <xdr:col>21</xdr:col>
      <xdr:colOff>666749</xdr:colOff>
      <xdr:row>81</xdr:row>
      <xdr:rowOff>108855</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1088572</xdr:colOff>
      <xdr:row>108</xdr:row>
      <xdr:rowOff>122465</xdr:rowOff>
    </xdr:from>
    <xdr:to>
      <xdr:col>16</xdr:col>
      <xdr:colOff>993321</xdr:colOff>
      <xdr:row>122</xdr:row>
      <xdr:rowOff>40823</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571499</xdr:colOff>
      <xdr:row>126</xdr:row>
      <xdr:rowOff>97973</xdr:rowOff>
    </xdr:from>
    <xdr:to>
      <xdr:col>12</xdr:col>
      <xdr:colOff>149678</xdr:colOff>
      <xdr:row>138</xdr:row>
      <xdr:rowOff>81643</xdr:rowOff>
    </xdr:to>
    <xdr:graphicFrame macro="">
      <xdr:nvGraphicFramePr>
        <xdr:cNvPr id="4" name="Diagram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285748</xdr:colOff>
      <xdr:row>12</xdr:row>
      <xdr:rowOff>2722</xdr:rowOff>
    </xdr:from>
    <xdr:to>
      <xdr:col>19</xdr:col>
      <xdr:colOff>639534</xdr:colOff>
      <xdr:row>25</xdr:row>
      <xdr:rowOff>92529</xdr:rowOff>
    </xdr:to>
    <xdr:graphicFrame macro="">
      <xdr:nvGraphicFramePr>
        <xdr:cNvPr id="5" name="Diagram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748394</xdr:colOff>
      <xdr:row>160</xdr:row>
      <xdr:rowOff>95250</xdr:rowOff>
    </xdr:from>
    <xdr:to>
      <xdr:col>12</xdr:col>
      <xdr:colOff>598715</xdr:colOff>
      <xdr:row>175</xdr:row>
      <xdr:rowOff>0</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571501</xdr:colOff>
      <xdr:row>159</xdr:row>
      <xdr:rowOff>27217</xdr:rowOff>
    </xdr:from>
    <xdr:to>
      <xdr:col>16</xdr:col>
      <xdr:colOff>966109</xdr:colOff>
      <xdr:row>173</xdr:row>
      <xdr:rowOff>27217</xdr:rowOff>
    </xdr:to>
    <xdr:graphicFrame macro="">
      <xdr:nvGraphicFramePr>
        <xdr:cNvPr id="7" name="Diagramm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95251</xdr:colOff>
      <xdr:row>227</xdr:row>
      <xdr:rowOff>29936</xdr:rowOff>
    </xdr:from>
    <xdr:to>
      <xdr:col>15</xdr:col>
      <xdr:colOff>1074965</xdr:colOff>
      <xdr:row>241</xdr:row>
      <xdr:rowOff>106136</xdr:rowOff>
    </xdr:to>
    <xdr:graphicFrame macro="">
      <xdr:nvGraphicFramePr>
        <xdr:cNvPr id="8" name="Diagramm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0</xdr:colOff>
      <xdr:row>227</xdr:row>
      <xdr:rowOff>0</xdr:rowOff>
    </xdr:from>
    <xdr:to>
      <xdr:col>20</xdr:col>
      <xdr:colOff>381000</xdr:colOff>
      <xdr:row>241</xdr:row>
      <xdr:rowOff>76200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253</xdr:row>
      <xdr:rowOff>29936</xdr:rowOff>
    </xdr:from>
    <xdr:to>
      <xdr:col>15</xdr:col>
      <xdr:colOff>979714</xdr:colOff>
      <xdr:row>267</xdr:row>
      <xdr:rowOff>106136</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1224642</xdr:colOff>
      <xdr:row>253</xdr:row>
      <xdr:rowOff>0</xdr:rowOff>
    </xdr:from>
    <xdr:to>
      <xdr:col>20</xdr:col>
      <xdr:colOff>285749</xdr:colOff>
      <xdr:row>267</xdr:row>
      <xdr:rowOff>76200</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489857</xdr:colOff>
      <xdr:row>266</xdr:row>
      <xdr:rowOff>2721</xdr:rowOff>
    </xdr:from>
    <xdr:to>
      <xdr:col>11</xdr:col>
      <xdr:colOff>938892</xdr:colOff>
      <xdr:row>286</xdr:row>
      <xdr:rowOff>27214</xdr:rowOff>
    </xdr:to>
    <xdr:graphicFrame macro="">
      <xdr:nvGraphicFramePr>
        <xdr:cNvPr id="14" name="Diagramm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394607</xdr:colOff>
      <xdr:row>270</xdr:row>
      <xdr:rowOff>27213</xdr:rowOff>
    </xdr:from>
    <xdr:to>
      <xdr:col>13</xdr:col>
      <xdr:colOff>449035</xdr:colOff>
      <xdr:row>290</xdr:row>
      <xdr:rowOff>51706</xdr:rowOff>
    </xdr:to>
    <xdr:graphicFrame macro="">
      <xdr:nvGraphicFramePr>
        <xdr:cNvPr id="15" name="Diagramm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0</xdr:colOff>
      <xdr:row>292</xdr:row>
      <xdr:rowOff>0</xdr:rowOff>
    </xdr:from>
    <xdr:to>
      <xdr:col>12</xdr:col>
      <xdr:colOff>312964</xdr:colOff>
      <xdr:row>312</xdr:row>
      <xdr:rowOff>24493</xdr:rowOff>
    </xdr:to>
    <xdr:graphicFrame macro="">
      <xdr:nvGraphicFramePr>
        <xdr:cNvPr id="16" name="Diagramm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68036</xdr:colOff>
      <xdr:row>297</xdr:row>
      <xdr:rowOff>27215</xdr:rowOff>
    </xdr:from>
    <xdr:to>
      <xdr:col>13</xdr:col>
      <xdr:colOff>1034142</xdr:colOff>
      <xdr:row>317</xdr:row>
      <xdr:rowOff>51708</xdr:rowOff>
    </xdr:to>
    <xdr:graphicFrame macro="">
      <xdr:nvGraphicFramePr>
        <xdr:cNvPr id="17" name="Diagramm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190502</xdr:colOff>
      <xdr:row>297</xdr:row>
      <xdr:rowOff>70757</xdr:rowOff>
    </xdr:from>
    <xdr:to>
      <xdr:col>3</xdr:col>
      <xdr:colOff>938894</xdr:colOff>
      <xdr:row>311</xdr:row>
      <xdr:rowOff>146957</xdr:rowOff>
    </xdr:to>
    <xdr:graphicFrame macro="">
      <xdr:nvGraphicFramePr>
        <xdr:cNvPr id="18" name="Diagramm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0</xdr:colOff>
      <xdr:row>319</xdr:row>
      <xdr:rowOff>16328</xdr:rowOff>
    </xdr:from>
    <xdr:to>
      <xdr:col>12</xdr:col>
      <xdr:colOff>108857</xdr:colOff>
      <xdr:row>333</xdr:row>
      <xdr:rowOff>92528</xdr:rowOff>
    </xdr:to>
    <xdr:graphicFrame macro="">
      <xdr:nvGraphicFramePr>
        <xdr:cNvPr id="19" name="Diagramm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0</xdr:colOff>
      <xdr:row>335</xdr:row>
      <xdr:rowOff>0</xdr:rowOff>
    </xdr:from>
    <xdr:to>
      <xdr:col>4</xdr:col>
      <xdr:colOff>981107</xdr:colOff>
      <xdr:row>351</xdr:row>
      <xdr:rowOff>156000</xdr:rowOff>
    </xdr:to>
    <xdr:graphicFrame macro="">
      <xdr:nvGraphicFramePr>
        <xdr:cNvPr id="28" name="Diagramm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xdr:col>
      <xdr:colOff>0</xdr:colOff>
      <xdr:row>335</xdr:row>
      <xdr:rowOff>0</xdr:rowOff>
    </xdr:from>
    <xdr:to>
      <xdr:col>9</xdr:col>
      <xdr:colOff>858643</xdr:colOff>
      <xdr:row>351</xdr:row>
      <xdr:rowOff>156000</xdr:rowOff>
    </xdr:to>
    <xdr:graphicFrame macro="">
      <xdr:nvGraphicFramePr>
        <xdr:cNvPr id="31" name="Diagramm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17</xdr:col>
      <xdr:colOff>0</xdr:colOff>
      <xdr:row>66</xdr:row>
      <xdr:rowOff>163286</xdr:rowOff>
    </xdr:from>
    <xdr:to>
      <xdr:col>21</xdr:col>
      <xdr:colOff>666749</xdr:colOff>
      <xdr:row>80</xdr:row>
      <xdr:rowOff>108855</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1088572</xdr:colOff>
      <xdr:row>108</xdr:row>
      <xdr:rowOff>122465</xdr:rowOff>
    </xdr:from>
    <xdr:to>
      <xdr:col>16</xdr:col>
      <xdr:colOff>993321</xdr:colOff>
      <xdr:row>122</xdr:row>
      <xdr:rowOff>40823</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571499</xdr:colOff>
      <xdr:row>126</xdr:row>
      <xdr:rowOff>97973</xdr:rowOff>
    </xdr:from>
    <xdr:to>
      <xdr:col>12</xdr:col>
      <xdr:colOff>149678</xdr:colOff>
      <xdr:row>138</xdr:row>
      <xdr:rowOff>81643</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285748</xdr:colOff>
      <xdr:row>12</xdr:row>
      <xdr:rowOff>2722</xdr:rowOff>
    </xdr:from>
    <xdr:to>
      <xdr:col>19</xdr:col>
      <xdr:colOff>639534</xdr:colOff>
      <xdr:row>25</xdr:row>
      <xdr:rowOff>92529</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122464</xdr:colOff>
      <xdr:row>160</xdr:row>
      <xdr:rowOff>176893</xdr:rowOff>
    </xdr:from>
    <xdr:to>
      <xdr:col>13</xdr:col>
      <xdr:colOff>190499</xdr:colOff>
      <xdr:row>172</xdr:row>
      <xdr:rowOff>174170</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571501</xdr:colOff>
      <xdr:row>159</xdr:row>
      <xdr:rowOff>27217</xdr:rowOff>
    </xdr:from>
    <xdr:to>
      <xdr:col>16</xdr:col>
      <xdr:colOff>966109</xdr:colOff>
      <xdr:row>173</xdr:row>
      <xdr:rowOff>27217</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149678</xdr:colOff>
      <xdr:row>225</xdr:row>
      <xdr:rowOff>125186</xdr:rowOff>
    </xdr:from>
    <xdr:to>
      <xdr:col>15</xdr:col>
      <xdr:colOff>1129392</xdr:colOff>
      <xdr:row>240</xdr:row>
      <xdr:rowOff>10886</xdr:rowOff>
    </xdr:to>
    <xdr:graphicFrame macro="">
      <xdr:nvGraphicFramePr>
        <xdr:cNvPr id="8" name="Diagramm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0</xdr:colOff>
      <xdr:row>226</xdr:row>
      <xdr:rowOff>0</xdr:rowOff>
    </xdr:from>
    <xdr:to>
      <xdr:col>20</xdr:col>
      <xdr:colOff>381000</xdr:colOff>
      <xdr:row>240</xdr:row>
      <xdr:rowOff>76200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252</xdr:row>
      <xdr:rowOff>0</xdr:rowOff>
    </xdr:from>
    <xdr:to>
      <xdr:col>15</xdr:col>
      <xdr:colOff>979714</xdr:colOff>
      <xdr:row>266</xdr:row>
      <xdr:rowOff>76200</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0</xdr:colOff>
      <xdr:row>252</xdr:row>
      <xdr:rowOff>81643</xdr:rowOff>
    </xdr:from>
    <xdr:to>
      <xdr:col>20</xdr:col>
      <xdr:colOff>381000</xdr:colOff>
      <xdr:row>266</xdr:row>
      <xdr:rowOff>157843</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704850</xdr:colOff>
      <xdr:row>4</xdr:row>
      <xdr:rowOff>19050</xdr:rowOff>
    </xdr:from>
    <xdr:to>
      <xdr:col>8</xdr:col>
      <xdr:colOff>161925</xdr:colOff>
      <xdr:row>25</xdr:row>
      <xdr:rowOff>176212</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342900</xdr:colOff>
      <xdr:row>13</xdr:row>
      <xdr:rowOff>142875</xdr:rowOff>
    </xdr:from>
    <xdr:to>
      <xdr:col>10</xdr:col>
      <xdr:colOff>9525</xdr:colOff>
      <xdr:row>27</xdr:row>
      <xdr:rowOff>0</xdr:rowOff>
    </xdr:to>
    <mc:AlternateContent xmlns:mc="http://schemas.openxmlformats.org/markup-compatibility/2006" xmlns:a14="http://schemas.microsoft.com/office/drawing/2010/main">
      <mc:Choice Requires="a14">
        <xdr:graphicFrame macro="">
          <xdr:nvGraphicFramePr>
            <xdr:cNvPr id="3" name="Bereich"/>
            <xdr:cNvGraphicFramePr/>
          </xdr:nvGraphicFramePr>
          <xdr:xfrm>
            <a:off x="0" y="0"/>
            <a:ext cx="0" cy="0"/>
          </xdr:xfrm>
          <a:graphic>
            <a:graphicData uri="http://schemas.microsoft.com/office/drawing/2010/slicer">
              <sle:slicer xmlns:sle="http://schemas.microsoft.com/office/drawing/2010/slicer" name="Bereich"/>
            </a:graphicData>
          </a:graphic>
        </xdr:graphicFrame>
      </mc:Choice>
      <mc:Fallback xmlns="">
        <xdr:sp macro="" textlink="">
          <xdr:nvSpPr>
            <xdr:cNvPr id="0" name=""/>
            <xdr:cNvSpPr>
              <a:spLocks noTextEdit="1"/>
            </xdr:cNvSpPr>
          </xdr:nvSpPr>
          <xdr:spPr>
            <a:xfrm>
              <a:off x="8601075" y="2619375"/>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8</xdr:col>
      <xdr:colOff>314325</xdr:colOff>
      <xdr:row>0</xdr:row>
      <xdr:rowOff>104775</xdr:rowOff>
    </xdr:from>
    <xdr:to>
      <xdr:col>9</xdr:col>
      <xdr:colOff>1104900</xdr:colOff>
      <xdr:row>13</xdr:row>
      <xdr:rowOff>152400</xdr:rowOff>
    </xdr:to>
    <mc:AlternateContent xmlns:mc="http://schemas.openxmlformats.org/markup-compatibility/2006" xmlns:a14="http://schemas.microsoft.com/office/drawing/2010/main">
      <mc:Choice Requires="a14">
        <xdr:graphicFrame macro="">
          <xdr:nvGraphicFramePr>
            <xdr:cNvPr id="4" name="Typ / Klasse"/>
            <xdr:cNvGraphicFramePr/>
          </xdr:nvGraphicFramePr>
          <xdr:xfrm>
            <a:off x="0" y="0"/>
            <a:ext cx="0" cy="0"/>
          </xdr:xfrm>
          <a:graphic>
            <a:graphicData uri="http://schemas.microsoft.com/office/drawing/2010/slicer">
              <sle:slicer xmlns:sle="http://schemas.microsoft.com/office/drawing/2010/slicer" name="Typ / Klasse"/>
            </a:graphicData>
          </a:graphic>
        </xdr:graphicFrame>
      </mc:Choice>
      <mc:Fallback xmlns="">
        <xdr:sp macro="" textlink="">
          <xdr:nvSpPr>
            <xdr:cNvPr id="0" name=""/>
            <xdr:cNvSpPr>
              <a:spLocks noTextEdit="1"/>
            </xdr:cNvSpPr>
          </xdr:nvSpPr>
          <xdr:spPr>
            <a:xfrm>
              <a:off x="8572500" y="104775"/>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9</xdr:col>
      <xdr:colOff>1114425</xdr:colOff>
      <xdr:row>0</xdr:row>
      <xdr:rowOff>104775</xdr:rowOff>
    </xdr:from>
    <xdr:to>
      <xdr:col>12</xdr:col>
      <xdr:colOff>19050</xdr:colOff>
      <xdr:row>13</xdr:row>
      <xdr:rowOff>152400</xdr:rowOff>
    </xdr:to>
    <mc:AlternateContent xmlns:mc="http://schemas.openxmlformats.org/markup-compatibility/2006" xmlns:a14="http://schemas.microsoft.com/office/drawing/2010/main">
      <mc:Choice Requires="a14">
        <xdr:graphicFrame macro="">
          <xdr:nvGraphicFramePr>
            <xdr:cNvPr id="5" name="Energieart"/>
            <xdr:cNvGraphicFramePr/>
          </xdr:nvGraphicFramePr>
          <xdr:xfrm>
            <a:off x="0" y="0"/>
            <a:ext cx="0" cy="0"/>
          </xdr:xfrm>
          <a:graphic>
            <a:graphicData uri="http://schemas.microsoft.com/office/drawing/2010/slicer">
              <sle:slicer xmlns:sle="http://schemas.microsoft.com/office/drawing/2010/slicer" name="Energieart"/>
            </a:graphicData>
          </a:graphic>
        </xdr:graphicFrame>
      </mc:Choice>
      <mc:Fallback xmlns="">
        <xdr:sp macro="" textlink="">
          <xdr:nvSpPr>
            <xdr:cNvPr id="0" name=""/>
            <xdr:cNvSpPr>
              <a:spLocks noTextEdit="1"/>
            </xdr:cNvSpPr>
          </xdr:nvSpPr>
          <xdr:spPr>
            <a:xfrm>
              <a:off x="10410825" y="104775"/>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1</xdr:col>
      <xdr:colOff>704850</xdr:colOff>
      <xdr:row>4</xdr:row>
      <xdr:rowOff>19050</xdr:rowOff>
    </xdr:from>
    <xdr:to>
      <xdr:col>8</xdr:col>
      <xdr:colOff>161925</xdr:colOff>
      <xdr:row>25</xdr:row>
      <xdr:rowOff>176212</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314325</xdr:colOff>
      <xdr:row>14</xdr:row>
      <xdr:rowOff>38100</xdr:rowOff>
    </xdr:from>
    <xdr:to>
      <xdr:col>9</xdr:col>
      <xdr:colOff>1104900</xdr:colOff>
      <xdr:row>27</xdr:row>
      <xdr:rowOff>85725</xdr:rowOff>
    </xdr:to>
    <mc:AlternateContent xmlns:mc="http://schemas.openxmlformats.org/markup-compatibility/2006" xmlns:a14="http://schemas.microsoft.com/office/drawing/2010/main">
      <mc:Choice Requires="a14">
        <xdr:graphicFrame macro="">
          <xdr:nvGraphicFramePr>
            <xdr:cNvPr id="3" name="Bereich 1"/>
            <xdr:cNvGraphicFramePr/>
          </xdr:nvGraphicFramePr>
          <xdr:xfrm>
            <a:off x="0" y="0"/>
            <a:ext cx="0" cy="0"/>
          </xdr:xfrm>
          <a:graphic>
            <a:graphicData uri="http://schemas.microsoft.com/office/drawing/2010/slicer">
              <sle:slicer xmlns:sle="http://schemas.microsoft.com/office/drawing/2010/slicer" name="Bereich 1"/>
            </a:graphicData>
          </a:graphic>
        </xdr:graphicFrame>
      </mc:Choice>
      <mc:Fallback xmlns="">
        <xdr:sp macro="" textlink="">
          <xdr:nvSpPr>
            <xdr:cNvPr id="0" name=""/>
            <xdr:cNvSpPr>
              <a:spLocks noTextEdit="1"/>
            </xdr:cNvSpPr>
          </xdr:nvSpPr>
          <xdr:spPr>
            <a:xfrm>
              <a:off x="8572500" y="2705100"/>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8</xdr:col>
      <xdr:colOff>314325</xdr:colOff>
      <xdr:row>0</xdr:row>
      <xdr:rowOff>104775</xdr:rowOff>
    </xdr:from>
    <xdr:to>
      <xdr:col>9</xdr:col>
      <xdr:colOff>1104900</xdr:colOff>
      <xdr:row>13</xdr:row>
      <xdr:rowOff>152400</xdr:rowOff>
    </xdr:to>
    <mc:AlternateContent xmlns:mc="http://schemas.openxmlformats.org/markup-compatibility/2006" xmlns:a14="http://schemas.microsoft.com/office/drawing/2010/main">
      <mc:Choice Requires="a14">
        <xdr:graphicFrame macro="">
          <xdr:nvGraphicFramePr>
            <xdr:cNvPr id="4" name="Typ / Klasse 1"/>
            <xdr:cNvGraphicFramePr/>
          </xdr:nvGraphicFramePr>
          <xdr:xfrm>
            <a:off x="0" y="0"/>
            <a:ext cx="0" cy="0"/>
          </xdr:xfrm>
          <a:graphic>
            <a:graphicData uri="http://schemas.microsoft.com/office/drawing/2010/slicer">
              <sle:slicer xmlns:sle="http://schemas.microsoft.com/office/drawing/2010/slicer" name="Typ / Klasse 1"/>
            </a:graphicData>
          </a:graphic>
        </xdr:graphicFrame>
      </mc:Choice>
      <mc:Fallback xmlns="">
        <xdr:sp macro="" textlink="">
          <xdr:nvSpPr>
            <xdr:cNvPr id="0" name=""/>
            <xdr:cNvSpPr>
              <a:spLocks noTextEdit="1"/>
            </xdr:cNvSpPr>
          </xdr:nvSpPr>
          <xdr:spPr>
            <a:xfrm>
              <a:off x="8572500" y="104775"/>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9</xdr:col>
      <xdr:colOff>1114425</xdr:colOff>
      <xdr:row>0</xdr:row>
      <xdr:rowOff>104775</xdr:rowOff>
    </xdr:from>
    <xdr:to>
      <xdr:col>12</xdr:col>
      <xdr:colOff>19050</xdr:colOff>
      <xdr:row>13</xdr:row>
      <xdr:rowOff>152400</xdr:rowOff>
    </xdr:to>
    <mc:AlternateContent xmlns:mc="http://schemas.openxmlformats.org/markup-compatibility/2006" xmlns:a14="http://schemas.microsoft.com/office/drawing/2010/main">
      <mc:Choice Requires="a14">
        <xdr:graphicFrame macro="">
          <xdr:nvGraphicFramePr>
            <xdr:cNvPr id="5" name="Energieart 1"/>
            <xdr:cNvGraphicFramePr/>
          </xdr:nvGraphicFramePr>
          <xdr:xfrm>
            <a:off x="0" y="0"/>
            <a:ext cx="0" cy="0"/>
          </xdr:xfrm>
          <a:graphic>
            <a:graphicData uri="http://schemas.microsoft.com/office/drawing/2010/slicer">
              <sle:slicer xmlns:sle="http://schemas.microsoft.com/office/drawing/2010/slicer" name="Energieart 1"/>
            </a:graphicData>
          </a:graphic>
        </xdr:graphicFrame>
      </mc:Choice>
      <mc:Fallback xmlns="">
        <xdr:sp macro="" textlink="">
          <xdr:nvSpPr>
            <xdr:cNvPr id="0" name=""/>
            <xdr:cNvSpPr>
              <a:spLocks noTextEdit="1"/>
            </xdr:cNvSpPr>
          </xdr:nvSpPr>
          <xdr:spPr>
            <a:xfrm>
              <a:off x="10410825" y="104775"/>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657225</xdr:colOff>
      <xdr:row>4</xdr:row>
      <xdr:rowOff>19050</xdr:rowOff>
    </xdr:from>
    <xdr:to>
      <xdr:col>8</xdr:col>
      <xdr:colOff>161925</xdr:colOff>
      <xdr:row>25</xdr:row>
      <xdr:rowOff>176212</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314325</xdr:colOff>
      <xdr:row>14</xdr:row>
      <xdr:rowOff>38100</xdr:rowOff>
    </xdr:from>
    <xdr:to>
      <xdr:col>9</xdr:col>
      <xdr:colOff>1104900</xdr:colOff>
      <xdr:row>27</xdr:row>
      <xdr:rowOff>85725</xdr:rowOff>
    </xdr:to>
    <mc:AlternateContent xmlns:mc="http://schemas.openxmlformats.org/markup-compatibility/2006" xmlns:a14="http://schemas.microsoft.com/office/drawing/2010/main">
      <mc:Choice Requires="a14">
        <xdr:graphicFrame macro="">
          <xdr:nvGraphicFramePr>
            <xdr:cNvPr id="3" name="Bereich 2"/>
            <xdr:cNvGraphicFramePr/>
          </xdr:nvGraphicFramePr>
          <xdr:xfrm>
            <a:off x="0" y="0"/>
            <a:ext cx="0" cy="0"/>
          </xdr:xfrm>
          <a:graphic>
            <a:graphicData uri="http://schemas.microsoft.com/office/drawing/2010/slicer">
              <sle:slicer xmlns:sle="http://schemas.microsoft.com/office/drawing/2010/slicer" name="Bereich 2"/>
            </a:graphicData>
          </a:graphic>
        </xdr:graphicFrame>
      </mc:Choice>
      <mc:Fallback xmlns="">
        <xdr:sp macro="" textlink="">
          <xdr:nvSpPr>
            <xdr:cNvPr id="0" name=""/>
            <xdr:cNvSpPr>
              <a:spLocks noTextEdit="1"/>
            </xdr:cNvSpPr>
          </xdr:nvSpPr>
          <xdr:spPr>
            <a:xfrm>
              <a:off x="8572500" y="2705100"/>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8</xdr:col>
      <xdr:colOff>314325</xdr:colOff>
      <xdr:row>0</xdr:row>
      <xdr:rowOff>104775</xdr:rowOff>
    </xdr:from>
    <xdr:to>
      <xdr:col>9</xdr:col>
      <xdr:colOff>1104900</xdr:colOff>
      <xdr:row>13</xdr:row>
      <xdr:rowOff>152400</xdr:rowOff>
    </xdr:to>
    <mc:AlternateContent xmlns:mc="http://schemas.openxmlformats.org/markup-compatibility/2006" xmlns:a14="http://schemas.microsoft.com/office/drawing/2010/main">
      <mc:Choice Requires="a14">
        <xdr:graphicFrame macro="">
          <xdr:nvGraphicFramePr>
            <xdr:cNvPr id="4" name="Typ / Klasse 2"/>
            <xdr:cNvGraphicFramePr/>
          </xdr:nvGraphicFramePr>
          <xdr:xfrm>
            <a:off x="0" y="0"/>
            <a:ext cx="0" cy="0"/>
          </xdr:xfrm>
          <a:graphic>
            <a:graphicData uri="http://schemas.microsoft.com/office/drawing/2010/slicer">
              <sle:slicer xmlns:sle="http://schemas.microsoft.com/office/drawing/2010/slicer" name="Typ / Klasse 2"/>
            </a:graphicData>
          </a:graphic>
        </xdr:graphicFrame>
      </mc:Choice>
      <mc:Fallback xmlns="">
        <xdr:sp macro="" textlink="">
          <xdr:nvSpPr>
            <xdr:cNvPr id="0" name=""/>
            <xdr:cNvSpPr>
              <a:spLocks noTextEdit="1"/>
            </xdr:cNvSpPr>
          </xdr:nvSpPr>
          <xdr:spPr>
            <a:xfrm>
              <a:off x="8572500" y="104775"/>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9</xdr:col>
      <xdr:colOff>1114425</xdr:colOff>
      <xdr:row>0</xdr:row>
      <xdr:rowOff>104775</xdr:rowOff>
    </xdr:from>
    <xdr:to>
      <xdr:col>12</xdr:col>
      <xdr:colOff>19050</xdr:colOff>
      <xdr:row>13</xdr:row>
      <xdr:rowOff>152400</xdr:rowOff>
    </xdr:to>
    <mc:AlternateContent xmlns:mc="http://schemas.openxmlformats.org/markup-compatibility/2006" xmlns:a14="http://schemas.microsoft.com/office/drawing/2010/main">
      <mc:Choice Requires="a14">
        <xdr:graphicFrame macro="">
          <xdr:nvGraphicFramePr>
            <xdr:cNvPr id="5" name="Energieart 2"/>
            <xdr:cNvGraphicFramePr/>
          </xdr:nvGraphicFramePr>
          <xdr:xfrm>
            <a:off x="0" y="0"/>
            <a:ext cx="0" cy="0"/>
          </xdr:xfrm>
          <a:graphic>
            <a:graphicData uri="http://schemas.microsoft.com/office/drawing/2010/slicer">
              <sle:slicer xmlns:sle="http://schemas.microsoft.com/office/drawing/2010/slicer" name="Energieart 2"/>
            </a:graphicData>
          </a:graphic>
        </xdr:graphicFrame>
      </mc:Choice>
      <mc:Fallback xmlns="">
        <xdr:sp macro="" textlink="">
          <xdr:nvSpPr>
            <xdr:cNvPr id="0" name=""/>
            <xdr:cNvSpPr>
              <a:spLocks noTextEdit="1"/>
            </xdr:cNvSpPr>
          </xdr:nvSpPr>
          <xdr:spPr>
            <a:xfrm>
              <a:off x="10410825" y="104775"/>
              <a:ext cx="1828800" cy="25241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können spätestens mit Excel 2010 verwendet werden.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6_A_2006_Ma_Bund_Besch.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6_M_5_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ar_data_dia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GR%202010%20-%20Teil_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IER\VORTR&#196;GE\Sommerrunde%202014\Mikrozensus%20201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GEB_EB20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ikrozensus%20200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estatis%20(2007)%20-%20Baut&#228;tigkeit%20und%20Wohnungen.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Kopie%20von%20Wohnen%2007022014%20(ier%20arbeit)%20neu_15_20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k"/>
      <sheetName val="11_2_e"/>
      <sheetName val="M_41"/>
      <sheetName val="M_42"/>
      <sheetName val="M_43"/>
      <sheetName val="M_3"/>
      <sheetName val="M_2"/>
      <sheetName val="M_A"/>
    </sheetNames>
    <sheetDataSet>
      <sheetData sheetId="0" refreshError="1"/>
      <sheetData sheetId="1" refreshError="1"/>
      <sheetData sheetId="2" refreshError="1"/>
      <sheetData sheetId="3" refreshError="1"/>
      <sheetData sheetId="4" refreshError="1"/>
      <sheetData sheetId="5" refreshError="1">
        <row r="11">
          <cell r="E11">
            <v>30354.48</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cell r="EB11">
            <v>0</v>
          </cell>
          <cell r="EC11">
            <v>0</v>
          </cell>
          <cell r="ED11">
            <v>0</v>
          </cell>
          <cell r="EE11">
            <v>0</v>
          </cell>
          <cell r="EF11">
            <v>0</v>
          </cell>
          <cell r="EG11">
            <v>0</v>
          </cell>
          <cell r="EH11">
            <v>0</v>
          </cell>
          <cell r="EI11">
            <v>0</v>
          </cell>
          <cell r="EJ11">
            <v>0</v>
          </cell>
          <cell r="EK11">
            <v>0</v>
          </cell>
          <cell r="EL11">
            <v>0</v>
          </cell>
          <cell r="EM11">
            <v>0</v>
          </cell>
          <cell r="EN11">
            <v>0</v>
          </cell>
          <cell r="EO11">
            <v>0</v>
          </cell>
          <cell r="EP11">
            <v>0</v>
          </cell>
          <cell r="EQ11">
            <v>0</v>
          </cell>
          <cell r="ER11">
            <v>0</v>
          </cell>
          <cell r="ES11">
            <v>0</v>
          </cell>
          <cell r="ET11">
            <v>0</v>
          </cell>
          <cell r="EU11">
            <v>0</v>
          </cell>
          <cell r="EV11">
            <v>0</v>
          </cell>
          <cell r="EW11">
            <v>0</v>
          </cell>
          <cell r="EX11">
            <v>0</v>
          </cell>
          <cell r="EY11">
            <v>0</v>
          </cell>
          <cell r="EZ11">
            <v>0</v>
          </cell>
          <cell r="FA11">
            <v>0</v>
          </cell>
          <cell r="FB11">
            <v>0</v>
          </cell>
          <cell r="FC11">
            <v>0</v>
          </cell>
          <cell r="FD11">
            <v>0</v>
          </cell>
          <cell r="FE11">
            <v>0</v>
          </cell>
          <cell r="FF11">
            <v>0</v>
          </cell>
          <cell r="FG11">
            <v>0</v>
          </cell>
          <cell r="FH11">
            <v>0</v>
          </cell>
          <cell r="FI11">
            <v>0</v>
          </cell>
          <cell r="FJ11">
            <v>0</v>
          </cell>
          <cell r="FK11">
            <v>0</v>
          </cell>
          <cell r="FL11">
            <v>0</v>
          </cell>
          <cell r="FM11">
            <v>0</v>
          </cell>
          <cell r="FN11">
            <v>0</v>
          </cell>
          <cell r="FO11">
            <v>0</v>
          </cell>
          <cell r="FP11">
            <v>0</v>
          </cell>
          <cell r="FQ11">
            <v>0</v>
          </cell>
          <cell r="FR11">
            <v>0</v>
          </cell>
          <cell r="FS11">
            <v>0</v>
          </cell>
          <cell r="FT11">
            <v>0</v>
          </cell>
          <cell r="FU11">
            <v>0</v>
          </cell>
          <cell r="FV11">
            <v>0</v>
          </cell>
          <cell r="FW11">
            <v>0</v>
          </cell>
          <cell r="FX11">
            <v>0</v>
          </cell>
          <cell r="FY11">
            <v>0</v>
          </cell>
          <cell r="FZ11">
            <v>0</v>
          </cell>
          <cell r="GA11">
            <v>0</v>
          </cell>
          <cell r="GB11">
            <v>0</v>
          </cell>
          <cell r="GC11">
            <v>0</v>
          </cell>
          <cell r="GD11">
            <v>0</v>
          </cell>
          <cell r="GE11">
            <v>0</v>
          </cell>
          <cell r="GF11">
            <v>0</v>
          </cell>
          <cell r="GG11">
            <v>0</v>
          </cell>
          <cell r="GH11">
            <v>0</v>
          </cell>
          <cell r="GI11">
            <v>0</v>
          </cell>
          <cell r="GJ11">
            <v>0</v>
          </cell>
          <cell r="GK11">
            <v>0</v>
          </cell>
          <cell r="GL11">
            <v>0</v>
          </cell>
          <cell r="GM11">
            <v>0</v>
          </cell>
          <cell r="GN11">
            <v>0</v>
          </cell>
          <cell r="GO11">
            <v>0</v>
          </cell>
          <cell r="GP11">
            <v>0</v>
          </cell>
          <cell r="GQ11">
            <v>0</v>
          </cell>
          <cell r="GR11">
            <v>0</v>
          </cell>
          <cell r="GS11">
            <v>0</v>
          </cell>
          <cell r="GT11">
            <v>0</v>
          </cell>
          <cell r="GU11">
            <v>0</v>
          </cell>
          <cell r="GV11">
            <v>0</v>
          </cell>
          <cell r="GW11">
            <v>0</v>
          </cell>
          <cell r="GX11">
            <v>0</v>
          </cell>
          <cell r="GY11">
            <v>0</v>
          </cell>
          <cell r="GZ11">
            <v>0</v>
          </cell>
          <cell r="HA11">
            <v>0</v>
          </cell>
          <cell r="HB11">
            <v>0</v>
          </cell>
          <cell r="HC11">
            <v>0</v>
          </cell>
          <cell r="HD11">
            <v>0</v>
          </cell>
          <cell r="HE11">
            <v>0</v>
          </cell>
          <cell r="HF11">
            <v>0</v>
          </cell>
          <cell r="HG11">
            <v>0</v>
          </cell>
          <cell r="HH11">
            <v>0</v>
          </cell>
          <cell r="HI11">
            <v>0</v>
          </cell>
          <cell r="HJ11">
            <v>0</v>
          </cell>
          <cell r="HK11">
            <v>0</v>
          </cell>
          <cell r="HL11">
            <v>0</v>
          </cell>
          <cell r="HM11">
            <v>0</v>
          </cell>
          <cell r="HN11">
            <v>0</v>
          </cell>
          <cell r="HO11">
            <v>0</v>
          </cell>
          <cell r="HP11">
            <v>0</v>
          </cell>
          <cell r="HQ11">
            <v>0</v>
          </cell>
          <cell r="HR11">
            <v>0</v>
          </cell>
          <cell r="HS11">
            <v>0</v>
          </cell>
        </row>
        <row r="12">
          <cell r="E12">
            <v>11777.43</v>
          </cell>
          <cell r="F12">
            <v>0</v>
          </cell>
          <cell r="G12">
            <v>0</v>
          </cell>
          <cell r="H12">
            <v>0</v>
          </cell>
          <cell r="I12">
            <v>0</v>
          </cell>
          <cell r="J12">
            <v>427.45</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cell r="BW12">
            <v>0</v>
          </cell>
          <cell r="BX12">
            <v>0</v>
          </cell>
          <cell r="BY12">
            <v>0</v>
          </cell>
          <cell r="BZ12">
            <v>0</v>
          </cell>
          <cell r="CA12">
            <v>0</v>
          </cell>
          <cell r="CB12">
            <v>0</v>
          </cell>
          <cell r="CC12">
            <v>0</v>
          </cell>
          <cell r="CD12">
            <v>0</v>
          </cell>
          <cell r="CE12">
            <v>0</v>
          </cell>
          <cell r="CF12">
            <v>0</v>
          </cell>
          <cell r="CG12">
            <v>0</v>
          </cell>
          <cell r="CH12">
            <v>0</v>
          </cell>
          <cell r="CI12">
            <v>0</v>
          </cell>
          <cell r="CJ12">
            <v>0</v>
          </cell>
          <cell r="CK12">
            <v>0</v>
          </cell>
          <cell r="CL12">
            <v>0</v>
          </cell>
          <cell r="CM12">
            <v>0</v>
          </cell>
          <cell r="CN12">
            <v>0</v>
          </cell>
          <cell r="CO12">
            <v>0</v>
          </cell>
          <cell r="CP12">
            <v>0</v>
          </cell>
          <cell r="CQ12">
            <v>0</v>
          </cell>
          <cell r="CR12">
            <v>0</v>
          </cell>
          <cell r="CS12">
            <v>0</v>
          </cell>
          <cell r="CT12">
            <v>0</v>
          </cell>
          <cell r="CU12">
            <v>0</v>
          </cell>
          <cell r="CV12">
            <v>0</v>
          </cell>
          <cell r="CW12">
            <v>0</v>
          </cell>
          <cell r="CX12">
            <v>0</v>
          </cell>
          <cell r="CY12">
            <v>0</v>
          </cell>
          <cell r="CZ12">
            <v>0</v>
          </cell>
          <cell r="DA12">
            <v>0</v>
          </cell>
          <cell r="DB12">
            <v>0</v>
          </cell>
          <cell r="DC12">
            <v>0</v>
          </cell>
          <cell r="DD12">
            <v>0</v>
          </cell>
          <cell r="DE12">
            <v>0</v>
          </cell>
          <cell r="DF12">
            <v>0</v>
          </cell>
          <cell r="DG12">
            <v>0</v>
          </cell>
          <cell r="DH12">
            <v>0</v>
          </cell>
          <cell r="DI12">
            <v>0</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cell r="EB12">
            <v>0</v>
          </cell>
          <cell r="EC12">
            <v>0</v>
          </cell>
          <cell r="ED12">
            <v>0</v>
          </cell>
          <cell r="EE12">
            <v>0</v>
          </cell>
          <cell r="EF12">
            <v>0</v>
          </cell>
          <cell r="EG12">
            <v>0</v>
          </cell>
          <cell r="EH12">
            <v>0</v>
          </cell>
          <cell r="EI12">
            <v>0</v>
          </cell>
          <cell r="EJ12">
            <v>0</v>
          </cell>
          <cell r="EK12">
            <v>0</v>
          </cell>
          <cell r="EL12">
            <v>0</v>
          </cell>
          <cell r="EM12">
            <v>0</v>
          </cell>
          <cell r="EN12">
            <v>0</v>
          </cell>
          <cell r="EO12">
            <v>0</v>
          </cell>
          <cell r="EP12">
            <v>0</v>
          </cell>
          <cell r="EQ12">
            <v>0</v>
          </cell>
          <cell r="ER12">
            <v>0</v>
          </cell>
          <cell r="ES12">
            <v>0</v>
          </cell>
          <cell r="ET12">
            <v>0</v>
          </cell>
          <cell r="EU12">
            <v>0</v>
          </cell>
          <cell r="EV12">
            <v>0</v>
          </cell>
          <cell r="EW12">
            <v>0</v>
          </cell>
          <cell r="EX12">
            <v>0</v>
          </cell>
          <cell r="EY12">
            <v>0</v>
          </cell>
          <cell r="EZ12">
            <v>0</v>
          </cell>
          <cell r="FA12">
            <v>0</v>
          </cell>
          <cell r="FB12">
            <v>0</v>
          </cell>
          <cell r="FC12">
            <v>0</v>
          </cell>
          <cell r="FD12">
            <v>0</v>
          </cell>
          <cell r="FE12">
            <v>0</v>
          </cell>
          <cell r="FF12">
            <v>0</v>
          </cell>
          <cell r="FG12">
            <v>0</v>
          </cell>
          <cell r="FH12">
            <v>0</v>
          </cell>
          <cell r="FI12">
            <v>0</v>
          </cell>
          <cell r="FJ12">
            <v>0</v>
          </cell>
          <cell r="FK12">
            <v>0</v>
          </cell>
          <cell r="FL12">
            <v>0</v>
          </cell>
          <cell r="FM12">
            <v>0</v>
          </cell>
          <cell r="FN12">
            <v>0</v>
          </cell>
          <cell r="FO12">
            <v>0</v>
          </cell>
          <cell r="FP12">
            <v>0</v>
          </cell>
          <cell r="FQ12">
            <v>0</v>
          </cell>
          <cell r="FR12">
            <v>0</v>
          </cell>
          <cell r="FS12">
            <v>0</v>
          </cell>
          <cell r="FT12">
            <v>0</v>
          </cell>
          <cell r="FU12">
            <v>0</v>
          </cell>
          <cell r="FV12">
            <v>0</v>
          </cell>
          <cell r="FW12">
            <v>0</v>
          </cell>
          <cell r="FX12">
            <v>0</v>
          </cell>
          <cell r="FY12">
            <v>0</v>
          </cell>
          <cell r="FZ12">
            <v>0</v>
          </cell>
          <cell r="GA12">
            <v>0</v>
          </cell>
          <cell r="GB12">
            <v>0</v>
          </cell>
          <cell r="GC12">
            <v>0</v>
          </cell>
          <cell r="GD12">
            <v>0</v>
          </cell>
          <cell r="GE12">
            <v>0</v>
          </cell>
          <cell r="GF12">
            <v>0</v>
          </cell>
          <cell r="GG12">
            <v>0</v>
          </cell>
          <cell r="GH12">
            <v>0</v>
          </cell>
          <cell r="GI12">
            <v>0</v>
          </cell>
          <cell r="GJ12">
            <v>0</v>
          </cell>
          <cell r="GK12">
            <v>0</v>
          </cell>
          <cell r="GL12">
            <v>0</v>
          </cell>
          <cell r="GM12">
            <v>0</v>
          </cell>
          <cell r="GN12">
            <v>0</v>
          </cell>
          <cell r="GO12">
            <v>0</v>
          </cell>
          <cell r="GP12">
            <v>0</v>
          </cell>
          <cell r="GQ12">
            <v>0</v>
          </cell>
          <cell r="GR12">
            <v>0</v>
          </cell>
          <cell r="GS12">
            <v>0</v>
          </cell>
          <cell r="GT12">
            <v>0</v>
          </cell>
          <cell r="GU12">
            <v>0</v>
          </cell>
          <cell r="GV12">
            <v>0</v>
          </cell>
          <cell r="GW12">
            <v>0</v>
          </cell>
          <cell r="GX12">
            <v>0</v>
          </cell>
          <cell r="GY12">
            <v>0</v>
          </cell>
          <cell r="GZ12">
            <v>0</v>
          </cell>
          <cell r="HA12">
            <v>0</v>
          </cell>
          <cell r="HB12">
            <v>0</v>
          </cell>
          <cell r="HC12">
            <v>0</v>
          </cell>
          <cell r="HD12">
            <v>0</v>
          </cell>
          <cell r="HE12">
            <v>0</v>
          </cell>
          <cell r="HF12">
            <v>0</v>
          </cell>
          <cell r="HG12">
            <v>0</v>
          </cell>
          <cell r="HH12">
            <v>0</v>
          </cell>
          <cell r="HI12">
            <v>0</v>
          </cell>
          <cell r="HJ12">
            <v>0</v>
          </cell>
          <cell r="HK12">
            <v>0</v>
          </cell>
          <cell r="HL12">
            <v>0</v>
          </cell>
          <cell r="HM12">
            <v>0</v>
          </cell>
          <cell r="HN12">
            <v>0</v>
          </cell>
          <cell r="HO12">
            <v>0</v>
          </cell>
          <cell r="HP12">
            <v>0</v>
          </cell>
          <cell r="HQ12">
            <v>0</v>
          </cell>
          <cell r="HR12">
            <v>0</v>
          </cell>
          <cell r="HS12">
            <v>0</v>
          </cell>
        </row>
        <row r="13">
          <cell r="E13">
            <v>32932.300000000003</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cell r="BQ13">
            <v>0</v>
          </cell>
          <cell r="BR13">
            <v>0</v>
          </cell>
          <cell r="BS13">
            <v>0</v>
          </cell>
          <cell r="BT13">
            <v>0</v>
          </cell>
          <cell r="BU13">
            <v>0</v>
          </cell>
          <cell r="BV13">
            <v>0</v>
          </cell>
          <cell r="BW13">
            <v>0</v>
          </cell>
          <cell r="BX13">
            <v>0</v>
          </cell>
          <cell r="BY13">
            <v>0</v>
          </cell>
          <cell r="BZ13">
            <v>0</v>
          </cell>
          <cell r="CA13">
            <v>0</v>
          </cell>
          <cell r="CB13">
            <v>0</v>
          </cell>
          <cell r="CC13">
            <v>0</v>
          </cell>
          <cell r="CD13">
            <v>0</v>
          </cell>
          <cell r="CE13">
            <v>0</v>
          </cell>
          <cell r="CF13">
            <v>0</v>
          </cell>
          <cell r="CG13">
            <v>0</v>
          </cell>
          <cell r="CH13">
            <v>0</v>
          </cell>
          <cell r="CI13">
            <v>0</v>
          </cell>
          <cell r="CJ13">
            <v>0</v>
          </cell>
          <cell r="CK13">
            <v>0</v>
          </cell>
          <cell r="CL13">
            <v>0</v>
          </cell>
          <cell r="CM13">
            <v>0</v>
          </cell>
          <cell r="CN13">
            <v>0</v>
          </cell>
          <cell r="CO13">
            <v>0</v>
          </cell>
          <cell r="CP13">
            <v>0</v>
          </cell>
          <cell r="CQ13">
            <v>0</v>
          </cell>
          <cell r="CR13">
            <v>0</v>
          </cell>
          <cell r="CS13">
            <v>0</v>
          </cell>
          <cell r="CT13">
            <v>0</v>
          </cell>
          <cell r="CU13">
            <v>0</v>
          </cell>
          <cell r="CV13">
            <v>0</v>
          </cell>
          <cell r="CW13">
            <v>0</v>
          </cell>
          <cell r="CX13">
            <v>0</v>
          </cell>
          <cell r="CY13">
            <v>0</v>
          </cell>
          <cell r="CZ13">
            <v>0</v>
          </cell>
          <cell r="DA13">
            <v>0</v>
          </cell>
          <cell r="DB13">
            <v>0</v>
          </cell>
          <cell r="DC13">
            <v>0</v>
          </cell>
          <cell r="DD13">
            <v>0</v>
          </cell>
          <cell r="DE13">
            <v>0</v>
          </cell>
          <cell r="DF13">
            <v>0</v>
          </cell>
          <cell r="DG13">
            <v>0</v>
          </cell>
          <cell r="DH13">
            <v>0</v>
          </cell>
          <cell r="DI13">
            <v>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cell r="EA13">
            <v>0</v>
          </cell>
          <cell r="EB13">
            <v>0</v>
          </cell>
          <cell r="EC13">
            <v>0</v>
          </cell>
          <cell r="ED13">
            <v>0</v>
          </cell>
          <cell r="EE13">
            <v>0</v>
          </cell>
          <cell r="EF13">
            <v>0</v>
          </cell>
          <cell r="EG13">
            <v>0</v>
          </cell>
          <cell r="EH13">
            <v>0</v>
          </cell>
          <cell r="EI13">
            <v>0</v>
          </cell>
          <cell r="EJ13">
            <v>0</v>
          </cell>
          <cell r="EK13">
            <v>0</v>
          </cell>
          <cell r="EL13">
            <v>0</v>
          </cell>
          <cell r="EM13">
            <v>0</v>
          </cell>
          <cell r="EN13">
            <v>0</v>
          </cell>
          <cell r="EO13">
            <v>0</v>
          </cell>
          <cell r="EP13">
            <v>0</v>
          </cell>
          <cell r="EQ13">
            <v>0</v>
          </cell>
          <cell r="ER13">
            <v>0</v>
          </cell>
          <cell r="ES13">
            <v>0</v>
          </cell>
          <cell r="ET13">
            <v>0</v>
          </cell>
          <cell r="EU13">
            <v>0</v>
          </cell>
          <cell r="EV13">
            <v>0</v>
          </cell>
          <cell r="EW13">
            <v>0</v>
          </cell>
          <cell r="EX13">
            <v>0</v>
          </cell>
          <cell r="EY13">
            <v>0</v>
          </cell>
          <cell r="EZ13">
            <v>0</v>
          </cell>
          <cell r="FA13">
            <v>0</v>
          </cell>
          <cell r="FB13">
            <v>0</v>
          </cell>
          <cell r="FC13">
            <v>0</v>
          </cell>
          <cell r="FD13">
            <v>0</v>
          </cell>
          <cell r="FE13">
            <v>0</v>
          </cell>
          <cell r="FF13">
            <v>0</v>
          </cell>
          <cell r="FG13">
            <v>0</v>
          </cell>
          <cell r="FH13">
            <v>0</v>
          </cell>
          <cell r="FI13">
            <v>0</v>
          </cell>
          <cell r="FJ13">
            <v>0</v>
          </cell>
          <cell r="FK13">
            <v>0</v>
          </cell>
          <cell r="FL13">
            <v>0</v>
          </cell>
          <cell r="FM13">
            <v>0</v>
          </cell>
          <cell r="FN13">
            <v>0</v>
          </cell>
          <cell r="FO13">
            <v>0</v>
          </cell>
          <cell r="FP13">
            <v>0</v>
          </cell>
          <cell r="FQ13">
            <v>0</v>
          </cell>
          <cell r="FR13">
            <v>0</v>
          </cell>
          <cell r="FS13">
            <v>0</v>
          </cell>
          <cell r="FT13">
            <v>0</v>
          </cell>
          <cell r="FU13">
            <v>0</v>
          </cell>
          <cell r="FV13">
            <v>0</v>
          </cell>
          <cell r="FW13">
            <v>0</v>
          </cell>
          <cell r="FX13">
            <v>0</v>
          </cell>
          <cell r="FY13">
            <v>0</v>
          </cell>
          <cell r="FZ13">
            <v>0</v>
          </cell>
          <cell r="GA13">
            <v>0</v>
          </cell>
          <cell r="GB13">
            <v>0</v>
          </cell>
          <cell r="GC13">
            <v>0</v>
          </cell>
          <cell r="GD13">
            <v>0</v>
          </cell>
          <cell r="GE13">
            <v>0</v>
          </cell>
          <cell r="GF13">
            <v>0</v>
          </cell>
          <cell r="GG13">
            <v>0</v>
          </cell>
          <cell r="GH13">
            <v>0</v>
          </cell>
          <cell r="GI13">
            <v>0</v>
          </cell>
          <cell r="GJ13">
            <v>0</v>
          </cell>
          <cell r="GK13">
            <v>0</v>
          </cell>
          <cell r="GL13">
            <v>0</v>
          </cell>
          <cell r="GM13">
            <v>0</v>
          </cell>
          <cell r="GN13">
            <v>0</v>
          </cell>
          <cell r="GO13">
            <v>0</v>
          </cell>
          <cell r="GP13">
            <v>0</v>
          </cell>
          <cell r="GQ13">
            <v>0</v>
          </cell>
          <cell r="GR13">
            <v>0</v>
          </cell>
          <cell r="GS13">
            <v>0</v>
          </cell>
          <cell r="GT13">
            <v>0</v>
          </cell>
          <cell r="GU13">
            <v>0</v>
          </cell>
          <cell r="GV13">
            <v>0</v>
          </cell>
          <cell r="GW13">
            <v>0</v>
          </cell>
          <cell r="GX13">
            <v>0</v>
          </cell>
          <cell r="GY13">
            <v>0</v>
          </cell>
          <cell r="GZ13">
            <v>0</v>
          </cell>
          <cell r="HA13">
            <v>0</v>
          </cell>
          <cell r="HB13">
            <v>0</v>
          </cell>
          <cell r="HC13">
            <v>0</v>
          </cell>
          <cell r="HD13">
            <v>0</v>
          </cell>
          <cell r="HE13">
            <v>0</v>
          </cell>
          <cell r="HF13">
            <v>0</v>
          </cell>
          <cell r="HG13">
            <v>0</v>
          </cell>
          <cell r="HH13">
            <v>0</v>
          </cell>
          <cell r="HI13">
            <v>0</v>
          </cell>
          <cell r="HJ13">
            <v>0</v>
          </cell>
          <cell r="HK13">
            <v>0</v>
          </cell>
          <cell r="HL13">
            <v>0</v>
          </cell>
          <cell r="HM13">
            <v>0</v>
          </cell>
          <cell r="HN13">
            <v>0</v>
          </cell>
          <cell r="HO13">
            <v>0</v>
          </cell>
          <cell r="HP13">
            <v>0</v>
          </cell>
          <cell r="HQ13">
            <v>0</v>
          </cell>
          <cell r="HR13">
            <v>0</v>
          </cell>
          <cell r="HS13">
            <v>0</v>
          </cell>
        </row>
        <row r="14">
          <cell r="E14">
            <v>0</v>
          </cell>
          <cell r="F14">
            <v>30362.91</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cell r="BQ14">
            <v>0</v>
          </cell>
          <cell r="BR14">
            <v>0</v>
          </cell>
          <cell r="BS14">
            <v>0</v>
          </cell>
          <cell r="BT14">
            <v>0</v>
          </cell>
          <cell r="BU14">
            <v>0</v>
          </cell>
          <cell r="BV14">
            <v>0</v>
          </cell>
          <cell r="BW14">
            <v>0</v>
          </cell>
          <cell r="BX14">
            <v>0</v>
          </cell>
          <cell r="BY14">
            <v>0</v>
          </cell>
          <cell r="BZ14">
            <v>0</v>
          </cell>
          <cell r="CA14">
            <v>0</v>
          </cell>
          <cell r="CB14">
            <v>0</v>
          </cell>
          <cell r="CC14">
            <v>0</v>
          </cell>
          <cell r="CD14">
            <v>0</v>
          </cell>
          <cell r="CE14">
            <v>0</v>
          </cell>
          <cell r="CF14">
            <v>0</v>
          </cell>
          <cell r="CG14">
            <v>0</v>
          </cell>
          <cell r="CH14">
            <v>0</v>
          </cell>
          <cell r="CI14">
            <v>0</v>
          </cell>
          <cell r="CJ14">
            <v>0</v>
          </cell>
          <cell r="CK14">
            <v>0</v>
          </cell>
          <cell r="CL14">
            <v>0</v>
          </cell>
          <cell r="CM14">
            <v>0</v>
          </cell>
          <cell r="CN14">
            <v>0</v>
          </cell>
          <cell r="CO14">
            <v>0</v>
          </cell>
          <cell r="CP14">
            <v>0</v>
          </cell>
          <cell r="CQ14">
            <v>0</v>
          </cell>
          <cell r="CR14">
            <v>0</v>
          </cell>
          <cell r="CS14">
            <v>0</v>
          </cell>
          <cell r="CT14">
            <v>0</v>
          </cell>
          <cell r="CU14">
            <v>0</v>
          </cell>
          <cell r="CV14">
            <v>0</v>
          </cell>
          <cell r="CW14">
            <v>0</v>
          </cell>
          <cell r="CX14">
            <v>0</v>
          </cell>
          <cell r="CY14">
            <v>0</v>
          </cell>
          <cell r="CZ14">
            <v>0</v>
          </cell>
          <cell r="DA14">
            <v>0</v>
          </cell>
          <cell r="DB14">
            <v>0</v>
          </cell>
          <cell r="DC14">
            <v>0</v>
          </cell>
          <cell r="DD14">
            <v>0</v>
          </cell>
          <cell r="DE14">
            <v>0</v>
          </cell>
          <cell r="DF14">
            <v>0</v>
          </cell>
          <cell r="DG14">
            <v>0</v>
          </cell>
          <cell r="DH14">
            <v>0</v>
          </cell>
          <cell r="DI14">
            <v>0</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cell r="EB14">
            <v>0</v>
          </cell>
          <cell r="EC14">
            <v>0</v>
          </cell>
          <cell r="ED14">
            <v>0</v>
          </cell>
          <cell r="EE14">
            <v>0</v>
          </cell>
          <cell r="EF14">
            <v>0</v>
          </cell>
          <cell r="EG14">
            <v>0</v>
          </cell>
          <cell r="EH14">
            <v>0</v>
          </cell>
          <cell r="EI14">
            <v>0</v>
          </cell>
          <cell r="EJ14">
            <v>0</v>
          </cell>
          <cell r="EK14">
            <v>0</v>
          </cell>
          <cell r="EL14">
            <v>0</v>
          </cell>
          <cell r="EM14">
            <v>0</v>
          </cell>
          <cell r="EN14">
            <v>0</v>
          </cell>
          <cell r="EO14">
            <v>0</v>
          </cell>
          <cell r="EP14">
            <v>0</v>
          </cell>
          <cell r="EQ14">
            <v>0</v>
          </cell>
          <cell r="ER14">
            <v>0</v>
          </cell>
          <cell r="ES14">
            <v>0</v>
          </cell>
          <cell r="ET14">
            <v>0</v>
          </cell>
          <cell r="EU14">
            <v>0</v>
          </cell>
          <cell r="EV14">
            <v>0</v>
          </cell>
          <cell r="EW14">
            <v>0</v>
          </cell>
          <cell r="EX14">
            <v>0</v>
          </cell>
          <cell r="EY14">
            <v>0</v>
          </cell>
          <cell r="EZ14">
            <v>0</v>
          </cell>
          <cell r="FA14">
            <v>0</v>
          </cell>
          <cell r="FB14">
            <v>0</v>
          </cell>
          <cell r="FC14">
            <v>0</v>
          </cell>
          <cell r="FD14">
            <v>0</v>
          </cell>
          <cell r="FE14">
            <v>0</v>
          </cell>
          <cell r="FF14">
            <v>0</v>
          </cell>
          <cell r="FG14">
            <v>0</v>
          </cell>
          <cell r="FH14">
            <v>0</v>
          </cell>
          <cell r="FI14">
            <v>0</v>
          </cell>
          <cell r="FJ14">
            <v>0</v>
          </cell>
          <cell r="FK14">
            <v>0</v>
          </cell>
          <cell r="FL14">
            <v>0</v>
          </cell>
          <cell r="FM14">
            <v>0</v>
          </cell>
          <cell r="FN14">
            <v>0</v>
          </cell>
          <cell r="FO14">
            <v>0</v>
          </cell>
          <cell r="FP14">
            <v>0</v>
          </cell>
          <cell r="FQ14">
            <v>0</v>
          </cell>
          <cell r="FR14">
            <v>0</v>
          </cell>
          <cell r="FS14">
            <v>0</v>
          </cell>
          <cell r="FT14">
            <v>0</v>
          </cell>
          <cell r="FU14">
            <v>0</v>
          </cell>
          <cell r="FV14">
            <v>0</v>
          </cell>
          <cell r="FW14">
            <v>0</v>
          </cell>
          <cell r="FX14">
            <v>0</v>
          </cell>
          <cell r="FY14">
            <v>0</v>
          </cell>
          <cell r="FZ14">
            <v>0</v>
          </cell>
          <cell r="GA14">
            <v>0</v>
          </cell>
          <cell r="GB14">
            <v>0</v>
          </cell>
          <cell r="GC14">
            <v>0</v>
          </cell>
          <cell r="GD14">
            <v>0</v>
          </cell>
          <cell r="GE14">
            <v>0</v>
          </cell>
          <cell r="GF14">
            <v>0</v>
          </cell>
          <cell r="GG14">
            <v>0</v>
          </cell>
          <cell r="GH14">
            <v>0</v>
          </cell>
          <cell r="GI14">
            <v>0</v>
          </cell>
          <cell r="GJ14">
            <v>0</v>
          </cell>
          <cell r="GK14">
            <v>0</v>
          </cell>
          <cell r="GL14">
            <v>0</v>
          </cell>
          <cell r="GM14">
            <v>0</v>
          </cell>
          <cell r="GN14">
            <v>0</v>
          </cell>
          <cell r="GO14">
            <v>0</v>
          </cell>
          <cell r="GP14">
            <v>0</v>
          </cell>
          <cell r="GQ14">
            <v>0</v>
          </cell>
          <cell r="GR14">
            <v>0</v>
          </cell>
          <cell r="GS14">
            <v>0</v>
          </cell>
          <cell r="GT14">
            <v>0</v>
          </cell>
          <cell r="GU14">
            <v>0</v>
          </cell>
          <cell r="GV14">
            <v>0</v>
          </cell>
          <cell r="GW14">
            <v>0</v>
          </cell>
          <cell r="GX14">
            <v>0</v>
          </cell>
          <cell r="GY14">
            <v>0</v>
          </cell>
          <cell r="GZ14">
            <v>0</v>
          </cell>
          <cell r="HA14">
            <v>0</v>
          </cell>
          <cell r="HB14">
            <v>0</v>
          </cell>
          <cell r="HC14">
            <v>0</v>
          </cell>
          <cell r="HD14">
            <v>0</v>
          </cell>
          <cell r="HE14">
            <v>0</v>
          </cell>
          <cell r="HF14">
            <v>0</v>
          </cell>
          <cell r="HG14">
            <v>0</v>
          </cell>
          <cell r="HH14">
            <v>0</v>
          </cell>
          <cell r="HI14">
            <v>0</v>
          </cell>
          <cell r="HJ14">
            <v>0</v>
          </cell>
          <cell r="HK14">
            <v>0</v>
          </cell>
          <cell r="HL14">
            <v>0</v>
          </cell>
          <cell r="HM14">
            <v>0</v>
          </cell>
          <cell r="HN14">
            <v>0</v>
          </cell>
          <cell r="HO14">
            <v>0</v>
          </cell>
          <cell r="HP14">
            <v>0</v>
          </cell>
          <cell r="HQ14">
            <v>0</v>
          </cell>
          <cell r="HR14">
            <v>0</v>
          </cell>
          <cell r="HS14">
            <v>0</v>
          </cell>
        </row>
        <row r="15">
          <cell r="E15">
            <v>0</v>
          </cell>
          <cell r="F15">
            <v>0</v>
          </cell>
          <cell r="G15">
            <v>65833</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0</v>
          </cell>
          <cell r="BX15">
            <v>0</v>
          </cell>
          <cell r="BY15">
            <v>0</v>
          </cell>
          <cell r="BZ15">
            <v>0</v>
          </cell>
          <cell r="CA15">
            <v>0</v>
          </cell>
          <cell r="CB15">
            <v>0</v>
          </cell>
          <cell r="CC15">
            <v>0</v>
          </cell>
          <cell r="CD15">
            <v>0</v>
          </cell>
          <cell r="CE15">
            <v>0</v>
          </cell>
          <cell r="CF15">
            <v>0</v>
          </cell>
          <cell r="CG15">
            <v>0</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0</v>
          </cell>
          <cell r="DA15">
            <v>0</v>
          </cell>
          <cell r="DB15">
            <v>0</v>
          </cell>
          <cell r="DC15">
            <v>0</v>
          </cell>
          <cell r="DD15">
            <v>0</v>
          </cell>
          <cell r="DE15">
            <v>0</v>
          </cell>
          <cell r="DF15">
            <v>0</v>
          </cell>
          <cell r="DG15">
            <v>0</v>
          </cell>
          <cell r="DH15">
            <v>0</v>
          </cell>
          <cell r="DI15">
            <v>0</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cell r="EO15">
            <v>0</v>
          </cell>
          <cell r="EP15">
            <v>0</v>
          </cell>
          <cell r="EQ15">
            <v>0</v>
          </cell>
          <cell r="ER15">
            <v>0</v>
          </cell>
          <cell r="ES15">
            <v>0</v>
          </cell>
          <cell r="ET15">
            <v>0</v>
          </cell>
          <cell r="EU15">
            <v>0</v>
          </cell>
          <cell r="EV15">
            <v>0</v>
          </cell>
          <cell r="EW15">
            <v>0</v>
          </cell>
          <cell r="EX15">
            <v>0</v>
          </cell>
          <cell r="EY15">
            <v>0</v>
          </cell>
          <cell r="EZ15">
            <v>0</v>
          </cell>
          <cell r="FA15">
            <v>0</v>
          </cell>
          <cell r="FB15">
            <v>0</v>
          </cell>
          <cell r="FC15">
            <v>0</v>
          </cell>
          <cell r="FD15">
            <v>0</v>
          </cell>
          <cell r="FE15">
            <v>0</v>
          </cell>
          <cell r="FF15">
            <v>0</v>
          </cell>
          <cell r="FG15">
            <v>0</v>
          </cell>
          <cell r="FH15">
            <v>0</v>
          </cell>
          <cell r="FI15">
            <v>0</v>
          </cell>
          <cell r="FJ15">
            <v>0</v>
          </cell>
          <cell r="FK15">
            <v>0</v>
          </cell>
          <cell r="FL15">
            <v>0</v>
          </cell>
          <cell r="FM15">
            <v>0</v>
          </cell>
          <cell r="FN15">
            <v>0</v>
          </cell>
          <cell r="FO15">
            <v>0</v>
          </cell>
          <cell r="FP15">
            <v>0</v>
          </cell>
          <cell r="FQ15">
            <v>0</v>
          </cell>
          <cell r="FR15">
            <v>0</v>
          </cell>
          <cell r="FS15">
            <v>0</v>
          </cell>
          <cell r="FT15">
            <v>0</v>
          </cell>
          <cell r="FU15">
            <v>0</v>
          </cell>
          <cell r="FV15">
            <v>0</v>
          </cell>
          <cell r="FW15">
            <v>0</v>
          </cell>
          <cell r="FX15">
            <v>0</v>
          </cell>
          <cell r="FY15">
            <v>0</v>
          </cell>
          <cell r="FZ15">
            <v>0</v>
          </cell>
          <cell r="GA15">
            <v>0</v>
          </cell>
          <cell r="GB15">
            <v>0</v>
          </cell>
          <cell r="GC15">
            <v>0</v>
          </cell>
          <cell r="GD15">
            <v>0</v>
          </cell>
          <cell r="GE15">
            <v>0</v>
          </cell>
          <cell r="GF15">
            <v>0</v>
          </cell>
          <cell r="GG15">
            <v>0</v>
          </cell>
          <cell r="GH15">
            <v>0</v>
          </cell>
          <cell r="GI15">
            <v>0</v>
          </cell>
          <cell r="GJ15">
            <v>0</v>
          </cell>
          <cell r="GK15">
            <v>0</v>
          </cell>
          <cell r="GL15">
            <v>0</v>
          </cell>
          <cell r="GM15">
            <v>0</v>
          </cell>
          <cell r="GN15">
            <v>0</v>
          </cell>
          <cell r="GO15">
            <v>0</v>
          </cell>
          <cell r="GP15">
            <v>0</v>
          </cell>
          <cell r="GQ15">
            <v>0</v>
          </cell>
          <cell r="GR15">
            <v>0</v>
          </cell>
          <cell r="GS15">
            <v>0</v>
          </cell>
          <cell r="GT15">
            <v>0</v>
          </cell>
          <cell r="GU15">
            <v>0</v>
          </cell>
          <cell r="GV15">
            <v>0</v>
          </cell>
          <cell r="GW15">
            <v>0</v>
          </cell>
          <cell r="GX15">
            <v>0</v>
          </cell>
          <cell r="GY15">
            <v>0</v>
          </cell>
          <cell r="GZ15">
            <v>0</v>
          </cell>
          <cell r="HA15">
            <v>0</v>
          </cell>
          <cell r="HB15">
            <v>0</v>
          </cell>
          <cell r="HC15">
            <v>0</v>
          </cell>
          <cell r="HD15">
            <v>0</v>
          </cell>
          <cell r="HE15">
            <v>0</v>
          </cell>
          <cell r="HF15">
            <v>0</v>
          </cell>
          <cell r="HG15">
            <v>0</v>
          </cell>
          <cell r="HH15">
            <v>0</v>
          </cell>
          <cell r="HI15">
            <v>0</v>
          </cell>
          <cell r="HJ15">
            <v>0</v>
          </cell>
          <cell r="HK15">
            <v>0</v>
          </cell>
          <cell r="HL15">
            <v>0</v>
          </cell>
          <cell r="HM15">
            <v>0</v>
          </cell>
          <cell r="HN15">
            <v>0</v>
          </cell>
          <cell r="HO15">
            <v>0</v>
          </cell>
          <cell r="HP15">
            <v>0</v>
          </cell>
          <cell r="HQ15">
            <v>0</v>
          </cell>
          <cell r="HR15">
            <v>0</v>
          </cell>
          <cell r="HS15">
            <v>0</v>
          </cell>
        </row>
        <row r="16">
          <cell r="E16">
            <v>4396.99</v>
          </cell>
          <cell r="F16">
            <v>0</v>
          </cell>
          <cell r="G16">
            <v>0</v>
          </cell>
          <cell r="H16">
            <v>12899.25</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cell r="BQ16">
            <v>0</v>
          </cell>
          <cell r="BR16">
            <v>0</v>
          </cell>
          <cell r="BS16">
            <v>0</v>
          </cell>
          <cell r="BT16">
            <v>0</v>
          </cell>
          <cell r="BU16">
            <v>0</v>
          </cell>
          <cell r="BV16">
            <v>0</v>
          </cell>
          <cell r="BW16">
            <v>0</v>
          </cell>
          <cell r="BX16">
            <v>0</v>
          </cell>
          <cell r="BY16">
            <v>0</v>
          </cell>
          <cell r="BZ16">
            <v>0</v>
          </cell>
          <cell r="CA16">
            <v>0</v>
          </cell>
          <cell r="CB16">
            <v>0</v>
          </cell>
          <cell r="CC16">
            <v>0</v>
          </cell>
          <cell r="CD16">
            <v>0</v>
          </cell>
          <cell r="CE16">
            <v>0</v>
          </cell>
          <cell r="CF16">
            <v>0</v>
          </cell>
          <cell r="CG16">
            <v>0</v>
          </cell>
          <cell r="CH16">
            <v>0</v>
          </cell>
          <cell r="CI16">
            <v>1199.7</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0</v>
          </cell>
          <cell r="DA16">
            <v>0</v>
          </cell>
          <cell r="DB16">
            <v>0</v>
          </cell>
          <cell r="DC16">
            <v>0</v>
          </cell>
          <cell r="DD16">
            <v>0</v>
          </cell>
          <cell r="DE16">
            <v>0</v>
          </cell>
          <cell r="DF16">
            <v>0</v>
          </cell>
          <cell r="DG16">
            <v>0</v>
          </cell>
          <cell r="DH16">
            <v>0</v>
          </cell>
          <cell r="DI16">
            <v>0</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cell r="EB16">
            <v>0</v>
          </cell>
          <cell r="EC16">
            <v>0</v>
          </cell>
          <cell r="ED16">
            <v>0</v>
          </cell>
          <cell r="EE16">
            <v>0</v>
          </cell>
          <cell r="EF16">
            <v>0</v>
          </cell>
          <cell r="EG16">
            <v>0</v>
          </cell>
          <cell r="EH16">
            <v>0</v>
          </cell>
          <cell r="EI16">
            <v>0</v>
          </cell>
          <cell r="EJ16">
            <v>0</v>
          </cell>
          <cell r="EK16">
            <v>0</v>
          </cell>
          <cell r="EL16">
            <v>0</v>
          </cell>
          <cell r="EM16">
            <v>434.88</v>
          </cell>
          <cell r="EN16">
            <v>0</v>
          </cell>
          <cell r="EO16">
            <v>0</v>
          </cell>
          <cell r="EP16">
            <v>0</v>
          </cell>
          <cell r="EQ16">
            <v>0</v>
          </cell>
          <cell r="ER16">
            <v>0</v>
          </cell>
          <cell r="ES16">
            <v>0</v>
          </cell>
          <cell r="ET16">
            <v>0</v>
          </cell>
          <cell r="EU16">
            <v>0</v>
          </cell>
          <cell r="EV16">
            <v>0</v>
          </cell>
          <cell r="EW16">
            <v>0</v>
          </cell>
          <cell r="EX16">
            <v>0</v>
          </cell>
          <cell r="EY16">
            <v>0</v>
          </cell>
          <cell r="EZ16">
            <v>0</v>
          </cell>
          <cell r="FA16">
            <v>0</v>
          </cell>
          <cell r="FB16">
            <v>0</v>
          </cell>
          <cell r="FC16">
            <v>0</v>
          </cell>
          <cell r="FD16">
            <v>0</v>
          </cell>
          <cell r="FE16">
            <v>0</v>
          </cell>
          <cell r="FF16">
            <v>0</v>
          </cell>
          <cell r="FG16">
            <v>0</v>
          </cell>
          <cell r="FH16">
            <v>0</v>
          </cell>
          <cell r="FI16">
            <v>0</v>
          </cell>
          <cell r="FJ16">
            <v>0</v>
          </cell>
          <cell r="FK16">
            <v>0</v>
          </cell>
          <cell r="FL16">
            <v>0</v>
          </cell>
          <cell r="FM16">
            <v>0</v>
          </cell>
          <cell r="FN16">
            <v>0</v>
          </cell>
          <cell r="FO16">
            <v>0</v>
          </cell>
          <cell r="FP16">
            <v>0</v>
          </cell>
          <cell r="FQ16">
            <v>0</v>
          </cell>
          <cell r="FR16">
            <v>0</v>
          </cell>
          <cell r="FS16">
            <v>0</v>
          </cell>
          <cell r="FT16">
            <v>0</v>
          </cell>
          <cell r="FU16">
            <v>0</v>
          </cell>
          <cell r="FV16">
            <v>0</v>
          </cell>
          <cell r="FW16">
            <v>0</v>
          </cell>
          <cell r="FX16">
            <v>0</v>
          </cell>
          <cell r="FY16">
            <v>0</v>
          </cell>
          <cell r="FZ16">
            <v>0</v>
          </cell>
          <cell r="GA16">
            <v>0</v>
          </cell>
          <cell r="GB16">
            <v>0</v>
          </cell>
          <cell r="GC16">
            <v>0</v>
          </cell>
          <cell r="GD16">
            <v>0</v>
          </cell>
          <cell r="GE16">
            <v>0</v>
          </cell>
          <cell r="GF16">
            <v>0</v>
          </cell>
          <cell r="GG16">
            <v>0</v>
          </cell>
          <cell r="GH16">
            <v>0</v>
          </cell>
          <cell r="GI16">
            <v>0</v>
          </cell>
          <cell r="GJ16">
            <v>0</v>
          </cell>
          <cell r="GK16">
            <v>0</v>
          </cell>
          <cell r="GL16">
            <v>0</v>
          </cell>
          <cell r="GM16">
            <v>0</v>
          </cell>
          <cell r="GN16">
            <v>0</v>
          </cell>
          <cell r="GO16">
            <v>0</v>
          </cell>
          <cell r="GP16">
            <v>0</v>
          </cell>
          <cell r="GQ16">
            <v>0</v>
          </cell>
          <cell r="GR16">
            <v>0</v>
          </cell>
          <cell r="GS16">
            <v>0</v>
          </cell>
          <cell r="GT16">
            <v>0</v>
          </cell>
          <cell r="GU16">
            <v>0</v>
          </cell>
          <cell r="GV16">
            <v>0</v>
          </cell>
          <cell r="GW16">
            <v>0</v>
          </cell>
          <cell r="GX16">
            <v>0</v>
          </cell>
          <cell r="GY16">
            <v>0</v>
          </cell>
          <cell r="GZ16">
            <v>0</v>
          </cell>
          <cell r="HA16">
            <v>0</v>
          </cell>
          <cell r="HB16">
            <v>0</v>
          </cell>
          <cell r="HC16">
            <v>0</v>
          </cell>
          <cell r="HD16">
            <v>0</v>
          </cell>
          <cell r="HE16">
            <v>0</v>
          </cell>
          <cell r="HF16">
            <v>0</v>
          </cell>
          <cell r="HG16">
            <v>0</v>
          </cell>
          <cell r="HH16">
            <v>0</v>
          </cell>
          <cell r="HI16">
            <v>0</v>
          </cell>
          <cell r="HJ16">
            <v>0</v>
          </cell>
          <cell r="HK16">
            <v>0</v>
          </cell>
          <cell r="HL16">
            <v>0</v>
          </cell>
          <cell r="HM16">
            <v>0</v>
          </cell>
          <cell r="HN16">
            <v>0</v>
          </cell>
          <cell r="HO16">
            <v>50.78</v>
          </cell>
          <cell r="HP16">
            <v>0</v>
          </cell>
          <cell r="HQ16">
            <v>0</v>
          </cell>
          <cell r="HR16">
            <v>0</v>
          </cell>
          <cell r="HS16">
            <v>0</v>
          </cell>
        </row>
        <row r="17">
          <cell r="E17">
            <v>0</v>
          </cell>
          <cell r="F17">
            <v>0</v>
          </cell>
          <cell r="G17">
            <v>0</v>
          </cell>
          <cell r="H17">
            <v>0</v>
          </cell>
          <cell r="I17">
            <v>38.61</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0</v>
          </cell>
          <cell r="BE17">
            <v>0</v>
          </cell>
          <cell r="BF17">
            <v>0</v>
          </cell>
          <cell r="BG17">
            <v>0</v>
          </cell>
          <cell r="BH17">
            <v>0</v>
          </cell>
          <cell r="BI17">
            <v>0</v>
          </cell>
          <cell r="BJ17">
            <v>0</v>
          </cell>
          <cell r="BK17">
            <v>0</v>
          </cell>
          <cell r="BL17">
            <v>0</v>
          </cell>
          <cell r="BM17">
            <v>0</v>
          </cell>
          <cell r="BN17">
            <v>0</v>
          </cell>
          <cell r="BO17">
            <v>0</v>
          </cell>
          <cell r="BP17">
            <v>0</v>
          </cell>
          <cell r="BQ17">
            <v>0</v>
          </cell>
          <cell r="BR17">
            <v>0</v>
          </cell>
          <cell r="BS17">
            <v>0</v>
          </cell>
          <cell r="BT17">
            <v>0</v>
          </cell>
          <cell r="BU17">
            <v>0</v>
          </cell>
          <cell r="BV17">
            <v>0</v>
          </cell>
          <cell r="BW17">
            <v>0</v>
          </cell>
          <cell r="BX17">
            <v>0</v>
          </cell>
          <cell r="BY17">
            <v>0</v>
          </cell>
          <cell r="BZ17">
            <v>0</v>
          </cell>
          <cell r="CA17">
            <v>0</v>
          </cell>
          <cell r="CB17">
            <v>0</v>
          </cell>
          <cell r="CC17">
            <v>0</v>
          </cell>
          <cell r="CD17">
            <v>0</v>
          </cell>
          <cell r="CE17">
            <v>0</v>
          </cell>
          <cell r="CF17">
            <v>0</v>
          </cell>
          <cell r="CG17">
            <v>0</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0</v>
          </cell>
          <cell r="DA17">
            <v>0</v>
          </cell>
          <cell r="DB17">
            <v>0</v>
          </cell>
          <cell r="DC17">
            <v>0</v>
          </cell>
          <cell r="DD17">
            <v>0</v>
          </cell>
          <cell r="DE17">
            <v>0</v>
          </cell>
          <cell r="DF17">
            <v>0</v>
          </cell>
          <cell r="DG17">
            <v>0</v>
          </cell>
          <cell r="DH17">
            <v>0</v>
          </cell>
          <cell r="DI17">
            <v>0</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cell r="EB17">
            <v>0</v>
          </cell>
          <cell r="EC17">
            <v>0</v>
          </cell>
          <cell r="ED17">
            <v>0</v>
          </cell>
          <cell r="EE17">
            <v>0</v>
          </cell>
          <cell r="EF17">
            <v>0</v>
          </cell>
          <cell r="EG17">
            <v>0</v>
          </cell>
          <cell r="EH17">
            <v>0</v>
          </cell>
          <cell r="EI17">
            <v>0</v>
          </cell>
          <cell r="EJ17">
            <v>0</v>
          </cell>
          <cell r="EK17">
            <v>0</v>
          </cell>
          <cell r="EL17">
            <v>0</v>
          </cell>
          <cell r="EM17">
            <v>0</v>
          </cell>
          <cell r="EN17">
            <v>0</v>
          </cell>
          <cell r="EO17">
            <v>0</v>
          </cell>
          <cell r="EP17">
            <v>0</v>
          </cell>
          <cell r="EQ17">
            <v>0</v>
          </cell>
          <cell r="ER17">
            <v>0</v>
          </cell>
          <cell r="ES17">
            <v>0</v>
          </cell>
          <cell r="ET17">
            <v>0</v>
          </cell>
          <cell r="EU17">
            <v>0</v>
          </cell>
          <cell r="EV17">
            <v>0</v>
          </cell>
          <cell r="EW17">
            <v>0</v>
          </cell>
          <cell r="EX17">
            <v>0</v>
          </cell>
          <cell r="EY17">
            <v>0</v>
          </cell>
          <cell r="EZ17">
            <v>0</v>
          </cell>
          <cell r="FA17">
            <v>0</v>
          </cell>
          <cell r="FB17">
            <v>0</v>
          </cell>
          <cell r="FC17">
            <v>0</v>
          </cell>
          <cell r="FD17">
            <v>0</v>
          </cell>
          <cell r="FE17">
            <v>0</v>
          </cell>
          <cell r="FF17">
            <v>0</v>
          </cell>
          <cell r="FG17">
            <v>0</v>
          </cell>
          <cell r="FH17">
            <v>0</v>
          </cell>
          <cell r="FI17">
            <v>0</v>
          </cell>
          <cell r="FJ17">
            <v>0</v>
          </cell>
          <cell r="FK17">
            <v>0</v>
          </cell>
          <cell r="FL17">
            <v>0</v>
          </cell>
          <cell r="FM17">
            <v>0</v>
          </cell>
          <cell r="FN17">
            <v>0</v>
          </cell>
          <cell r="FO17">
            <v>0</v>
          </cell>
          <cell r="FP17">
            <v>0</v>
          </cell>
          <cell r="FQ17">
            <v>0</v>
          </cell>
          <cell r="FR17">
            <v>0</v>
          </cell>
          <cell r="FS17">
            <v>0</v>
          </cell>
          <cell r="FT17">
            <v>0</v>
          </cell>
          <cell r="FU17">
            <v>0</v>
          </cell>
          <cell r="FV17">
            <v>0</v>
          </cell>
          <cell r="FW17">
            <v>0</v>
          </cell>
          <cell r="FX17">
            <v>0</v>
          </cell>
          <cell r="FY17">
            <v>0</v>
          </cell>
          <cell r="FZ17">
            <v>0</v>
          </cell>
          <cell r="GA17">
            <v>0</v>
          </cell>
          <cell r="GB17">
            <v>0</v>
          </cell>
          <cell r="GC17">
            <v>0</v>
          </cell>
          <cell r="GD17">
            <v>0</v>
          </cell>
          <cell r="GE17">
            <v>0</v>
          </cell>
          <cell r="GF17">
            <v>0</v>
          </cell>
          <cell r="GG17">
            <v>0</v>
          </cell>
          <cell r="GH17">
            <v>0</v>
          </cell>
          <cell r="GI17">
            <v>0</v>
          </cell>
          <cell r="GJ17">
            <v>0</v>
          </cell>
          <cell r="GK17">
            <v>0</v>
          </cell>
          <cell r="GL17">
            <v>0</v>
          </cell>
          <cell r="GM17">
            <v>0</v>
          </cell>
          <cell r="GN17">
            <v>0</v>
          </cell>
          <cell r="GO17">
            <v>0</v>
          </cell>
          <cell r="GP17">
            <v>0</v>
          </cell>
          <cell r="GQ17">
            <v>0</v>
          </cell>
          <cell r="GR17">
            <v>0</v>
          </cell>
          <cell r="GS17">
            <v>0</v>
          </cell>
          <cell r="GT17">
            <v>0</v>
          </cell>
          <cell r="GU17">
            <v>0</v>
          </cell>
          <cell r="GV17">
            <v>0</v>
          </cell>
          <cell r="GW17">
            <v>0</v>
          </cell>
          <cell r="GX17">
            <v>0</v>
          </cell>
          <cell r="GY17">
            <v>0</v>
          </cell>
          <cell r="GZ17">
            <v>0</v>
          </cell>
          <cell r="HA17">
            <v>0</v>
          </cell>
          <cell r="HB17">
            <v>0</v>
          </cell>
          <cell r="HC17">
            <v>0</v>
          </cell>
          <cell r="HD17">
            <v>0</v>
          </cell>
          <cell r="HE17">
            <v>0</v>
          </cell>
          <cell r="HF17">
            <v>0</v>
          </cell>
          <cell r="HG17">
            <v>0</v>
          </cell>
          <cell r="HH17">
            <v>0</v>
          </cell>
          <cell r="HI17">
            <v>0</v>
          </cell>
          <cell r="HJ17">
            <v>0</v>
          </cell>
          <cell r="HK17">
            <v>0</v>
          </cell>
          <cell r="HL17">
            <v>0</v>
          </cell>
          <cell r="HM17">
            <v>0</v>
          </cell>
          <cell r="HN17">
            <v>0</v>
          </cell>
          <cell r="HO17">
            <v>0</v>
          </cell>
          <cell r="HP17">
            <v>0</v>
          </cell>
          <cell r="HQ17">
            <v>0</v>
          </cell>
          <cell r="HR17">
            <v>0</v>
          </cell>
          <cell r="HS17">
            <v>0</v>
          </cell>
        </row>
        <row r="18">
          <cell r="E18">
            <v>2726.2</v>
          </cell>
          <cell r="F18">
            <v>0</v>
          </cell>
          <cell r="G18">
            <v>0</v>
          </cell>
          <cell r="H18">
            <v>0</v>
          </cell>
          <cell r="I18">
            <v>0</v>
          </cell>
          <cell r="J18">
            <v>2564.6999999999998</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v>
          </cell>
          <cell r="BU18">
            <v>0</v>
          </cell>
          <cell r="BV18">
            <v>0</v>
          </cell>
          <cell r="BW18">
            <v>0</v>
          </cell>
          <cell r="BX18">
            <v>0</v>
          </cell>
          <cell r="BY18">
            <v>0</v>
          </cell>
          <cell r="BZ18">
            <v>0</v>
          </cell>
          <cell r="CA18">
            <v>0</v>
          </cell>
          <cell r="CB18">
            <v>0</v>
          </cell>
          <cell r="CC18">
            <v>0</v>
          </cell>
          <cell r="CD18">
            <v>0</v>
          </cell>
          <cell r="CE18">
            <v>0</v>
          </cell>
          <cell r="CF18">
            <v>0</v>
          </cell>
          <cell r="CG18">
            <v>0</v>
          </cell>
          <cell r="CH18">
            <v>0</v>
          </cell>
          <cell r="CI18">
            <v>0</v>
          </cell>
          <cell r="CJ18">
            <v>0</v>
          </cell>
          <cell r="CK18">
            <v>0</v>
          </cell>
          <cell r="CL18">
            <v>0</v>
          </cell>
          <cell r="CM18">
            <v>0</v>
          </cell>
          <cell r="CN18">
            <v>0</v>
          </cell>
          <cell r="CO18">
            <v>0</v>
          </cell>
          <cell r="CP18">
            <v>0</v>
          </cell>
          <cell r="CQ18">
            <v>0</v>
          </cell>
          <cell r="CR18">
            <v>0</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cell r="EB18">
            <v>0</v>
          </cell>
          <cell r="EC18">
            <v>0</v>
          </cell>
          <cell r="ED18">
            <v>0</v>
          </cell>
          <cell r="EE18">
            <v>0</v>
          </cell>
          <cell r="EF18">
            <v>0</v>
          </cell>
          <cell r="EG18">
            <v>0</v>
          </cell>
          <cell r="EH18">
            <v>0</v>
          </cell>
          <cell r="EI18">
            <v>0</v>
          </cell>
          <cell r="EJ18">
            <v>0</v>
          </cell>
          <cell r="EK18">
            <v>0</v>
          </cell>
          <cell r="EL18">
            <v>0</v>
          </cell>
          <cell r="EM18">
            <v>0</v>
          </cell>
          <cell r="EN18">
            <v>0</v>
          </cell>
          <cell r="EO18">
            <v>0</v>
          </cell>
          <cell r="EP18">
            <v>0</v>
          </cell>
          <cell r="EQ18">
            <v>0</v>
          </cell>
          <cell r="ER18">
            <v>0</v>
          </cell>
          <cell r="ES18">
            <v>0</v>
          </cell>
          <cell r="ET18">
            <v>0</v>
          </cell>
          <cell r="EU18">
            <v>0</v>
          </cell>
          <cell r="EV18">
            <v>0</v>
          </cell>
          <cell r="EW18">
            <v>0</v>
          </cell>
          <cell r="EX18">
            <v>0</v>
          </cell>
          <cell r="EY18">
            <v>0</v>
          </cell>
          <cell r="EZ18">
            <v>0</v>
          </cell>
          <cell r="FA18">
            <v>0</v>
          </cell>
          <cell r="FB18">
            <v>0</v>
          </cell>
          <cell r="FC18">
            <v>0</v>
          </cell>
          <cell r="FD18">
            <v>0</v>
          </cell>
          <cell r="FE18">
            <v>0</v>
          </cell>
          <cell r="FF18">
            <v>0</v>
          </cell>
          <cell r="FG18">
            <v>0</v>
          </cell>
          <cell r="FH18">
            <v>0</v>
          </cell>
          <cell r="FI18">
            <v>0</v>
          </cell>
          <cell r="FJ18">
            <v>0</v>
          </cell>
          <cell r="FK18">
            <v>0</v>
          </cell>
          <cell r="FL18">
            <v>0</v>
          </cell>
          <cell r="FM18">
            <v>0</v>
          </cell>
          <cell r="FN18">
            <v>0</v>
          </cell>
          <cell r="FO18">
            <v>0</v>
          </cell>
          <cell r="FP18">
            <v>0</v>
          </cell>
          <cell r="FQ18">
            <v>0</v>
          </cell>
          <cell r="FR18">
            <v>0</v>
          </cell>
          <cell r="FS18">
            <v>0</v>
          </cell>
          <cell r="FT18">
            <v>0</v>
          </cell>
          <cell r="FU18">
            <v>0</v>
          </cell>
          <cell r="FV18">
            <v>0</v>
          </cell>
          <cell r="FW18">
            <v>0</v>
          </cell>
          <cell r="FX18">
            <v>0</v>
          </cell>
          <cell r="FY18">
            <v>0</v>
          </cell>
          <cell r="FZ18">
            <v>0</v>
          </cell>
          <cell r="GA18">
            <v>0</v>
          </cell>
          <cell r="GB18">
            <v>0</v>
          </cell>
          <cell r="GC18">
            <v>0</v>
          </cell>
          <cell r="GD18">
            <v>0</v>
          </cell>
          <cell r="GE18">
            <v>0</v>
          </cell>
          <cell r="GF18">
            <v>0</v>
          </cell>
          <cell r="GG18">
            <v>0</v>
          </cell>
          <cell r="GH18">
            <v>0</v>
          </cell>
          <cell r="GI18">
            <v>0</v>
          </cell>
          <cell r="GJ18">
            <v>0</v>
          </cell>
          <cell r="GK18">
            <v>0</v>
          </cell>
          <cell r="GL18">
            <v>0</v>
          </cell>
          <cell r="GM18">
            <v>0</v>
          </cell>
          <cell r="GN18">
            <v>0</v>
          </cell>
          <cell r="GO18">
            <v>0</v>
          </cell>
          <cell r="GP18">
            <v>0</v>
          </cell>
          <cell r="GQ18">
            <v>0</v>
          </cell>
          <cell r="GR18">
            <v>0</v>
          </cell>
          <cell r="GS18">
            <v>0</v>
          </cell>
          <cell r="GT18">
            <v>0</v>
          </cell>
          <cell r="GU18">
            <v>0</v>
          </cell>
          <cell r="GV18">
            <v>0</v>
          </cell>
          <cell r="GW18">
            <v>0</v>
          </cell>
          <cell r="GX18">
            <v>0</v>
          </cell>
          <cell r="GY18">
            <v>0</v>
          </cell>
          <cell r="GZ18">
            <v>0</v>
          </cell>
          <cell r="HA18">
            <v>0</v>
          </cell>
          <cell r="HB18">
            <v>0</v>
          </cell>
          <cell r="HC18">
            <v>0</v>
          </cell>
          <cell r="HD18">
            <v>0</v>
          </cell>
          <cell r="HE18">
            <v>0</v>
          </cell>
          <cell r="HF18">
            <v>0</v>
          </cell>
          <cell r="HG18">
            <v>0</v>
          </cell>
          <cell r="HH18">
            <v>0</v>
          </cell>
          <cell r="HI18">
            <v>0</v>
          </cell>
          <cell r="HJ18">
            <v>0</v>
          </cell>
          <cell r="HK18">
            <v>0</v>
          </cell>
          <cell r="HL18">
            <v>0</v>
          </cell>
          <cell r="HM18">
            <v>0</v>
          </cell>
          <cell r="HN18">
            <v>0</v>
          </cell>
          <cell r="HO18">
            <v>0</v>
          </cell>
          <cell r="HP18">
            <v>0</v>
          </cell>
          <cell r="HQ18">
            <v>0</v>
          </cell>
          <cell r="HR18">
            <v>0</v>
          </cell>
          <cell r="HS18">
            <v>0</v>
          </cell>
        </row>
        <row r="19">
          <cell r="E19">
            <v>0</v>
          </cell>
          <cell r="F19">
            <v>0</v>
          </cell>
          <cell r="G19">
            <v>0</v>
          </cell>
          <cell r="H19">
            <v>0</v>
          </cell>
          <cell r="I19">
            <v>0</v>
          </cell>
          <cell r="J19">
            <v>5129.3999999999996</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v>
          </cell>
          <cell r="BU19">
            <v>0</v>
          </cell>
          <cell r="BV19">
            <v>0</v>
          </cell>
          <cell r="BW19">
            <v>0</v>
          </cell>
          <cell r="BX19">
            <v>0</v>
          </cell>
          <cell r="BY19">
            <v>0</v>
          </cell>
          <cell r="BZ19">
            <v>0</v>
          </cell>
          <cell r="CA19">
            <v>0</v>
          </cell>
          <cell r="CB19">
            <v>0</v>
          </cell>
          <cell r="CC19">
            <v>0</v>
          </cell>
          <cell r="CD19">
            <v>0</v>
          </cell>
          <cell r="CE19">
            <v>0</v>
          </cell>
          <cell r="CF19">
            <v>0</v>
          </cell>
          <cell r="CG19">
            <v>0</v>
          </cell>
          <cell r="CH19">
            <v>0</v>
          </cell>
          <cell r="CI19">
            <v>0</v>
          </cell>
          <cell r="CJ19">
            <v>0</v>
          </cell>
          <cell r="CK19">
            <v>0</v>
          </cell>
          <cell r="CL19">
            <v>0</v>
          </cell>
          <cell r="CM19">
            <v>0</v>
          </cell>
          <cell r="CN19">
            <v>0</v>
          </cell>
          <cell r="CO19">
            <v>0</v>
          </cell>
          <cell r="CP19">
            <v>0</v>
          </cell>
          <cell r="CQ19">
            <v>0</v>
          </cell>
          <cell r="CR19">
            <v>0</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cell r="EB19">
            <v>0</v>
          </cell>
          <cell r="EC19">
            <v>0</v>
          </cell>
          <cell r="ED19">
            <v>0</v>
          </cell>
          <cell r="EE19">
            <v>0</v>
          </cell>
          <cell r="EF19">
            <v>0</v>
          </cell>
          <cell r="EG19">
            <v>0</v>
          </cell>
          <cell r="EH19">
            <v>0</v>
          </cell>
          <cell r="EI19">
            <v>0</v>
          </cell>
          <cell r="EJ19">
            <v>0</v>
          </cell>
          <cell r="EK19">
            <v>0</v>
          </cell>
          <cell r="EL19">
            <v>0</v>
          </cell>
          <cell r="EM19">
            <v>0</v>
          </cell>
          <cell r="EN19">
            <v>0</v>
          </cell>
          <cell r="EO19">
            <v>0</v>
          </cell>
          <cell r="EP19">
            <v>0</v>
          </cell>
          <cell r="EQ19">
            <v>0</v>
          </cell>
          <cell r="ER19">
            <v>0</v>
          </cell>
          <cell r="ES19">
            <v>0</v>
          </cell>
          <cell r="ET19">
            <v>0</v>
          </cell>
          <cell r="EU19">
            <v>0</v>
          </cell>
          <cell r="EV19">
            <v>0</v>
          </cell>
          <cell r="EW19">
            <v>0</v>
          </cell>
          <cell r="EX19">
            <v>0</v>
          </cell>
          <cell r="EY19">
            <v>0</v>
          </cell>
          <cell r="EZ19">
            <v>0</v>
          </cell>
          <cell r="FA19">
            <v>0</v>
          </cell>
          <cell r="FB19">
            <v>0</v>
          </cell>
          <cell r="FC19">
            <v>0</v>
          </cell>
          <cell r="FD19">
            <v>0</v>
          </cell>
          <cell r="FE19">
            <v>0</v>
          </cell>
          <cell r="FF19">
            <v>0</v>
          </cell>
          <cell r="FG19">
            <v>0</v>
          </cell>
          <cell r="FH19">
            <v>0</v>
          </cell>
          <cell r="FI19">
            <v>0</v>
          </cell>
          <cell r="FJ19">
            <v>0</v>
          </cell>
          <cell r="FK19">
            <v>0</v>
          </cell>
          <cell r="FL19">
            <v>0</v>
          </cell>
          <cell r="FM19">
            <v>0</v>
          </cell>
          <cell r="FN19">
            <v>0</v>
          </cell>
          <cell r="FO19">
            <v>0</v>
          </cell>
          <cell r="FP19">
            <v>0</v>
          </cell>
          <cell r="FQ19">
            <v>0</v>
          </cell>
          <cell r="FR19">
            <v>0</v>
          </cell>
          <cell r="FS19">
            <v>0</v>
          </cell>
          <cell r="FT19">
            <v>0</v>
          </cell>
          <cell r="FU19">
            <v>0</v>
          </cell>
          <cell r="FV19">
            <v>0</v>
          </cell>
          <cell r="FW19">
            <v>0</v>
          </cell>
          <cell r="FX19">
            <v>0</v>
          </cell>
          <cell r="FY19">
            <v>0</v>
          </cell>
          <cell r="FZ19">
            <v>0</v>
          </cell>
          <cell r="GA19">
            <v>0</v>
          </cell>
          <cell r="GB19">
            <v>0</v>
          </cell>
          <cell r="GC19">
            <v>0</v>
          </cell>
          <cell r="GD19">
            <v>0</v>
          </cell>
          <cell r="GE19">
            <v>0</v>
          </cell>
          <cell r="GF19">
            <v>0</v>
          </cell>
          <cell r="GG19">
            <v>0</v>
          </cell>
          <cell r="GH19">
            <v>0</v>
          </cell>
          <cell r="GI19">
            <v>0</v>
          </cell>
          <cell r="GJ19">
            <v>0</v>
          </cell>
          <cell r="GK19">
            <v>0</v>
          </cell>
          <cell r="GL19">
            <v>0</v>
          </cell>
          <cell r="GM19">
            <v>0</v>
          </cell>
          <cell r="GN19">
            <v>0</v>
          </cell>
          <cell r="GO19">
            <v>0</v>
          </cell>
          <cell r="GP19">
            <v>0</v>
          </cell>
          <cell r="GQ19">
            <v>0</v>
          </cell>
          <cell r="GR19">
            <v>0</v>
          </cell>
          <cell r="GS19">
            <v>0</v>
          </cell>
          <cell r="GT19">
            <v>0</v>
          </cell>
          <cell r="GU19">
            <v>0</v>
          </cell>
          <cell r="GV19">
            <v>0</v>
          </cell>
          <cell r="GW19">
            <v>0</v>
          </cell>
          <cell r="GX19">
            <v>0</v>
          </cell>
          <cell r="GY19">
            <v>0</v>
          </cell>
          <cell r="GZ19">
            <v>0</v>
          </cell>
          <cell r="HA19">
            <v>0</v>
          </cell>
          <cell r="HB19">
            <v>0</v>
          </cell>
          <cell r="HC19">
            <v>0</v>
          </cell>
          <cell r="HD19">
            <v>0</v>
          </cell>
          <cell r="HE19">
            <v>0</v>
          </cell>
          <cell r="HF19">
            <v>0</v>
          </cell>
          <cell r="HG19">
            <v>0</v>
          </cell>
          <cell r="HH19">
            <v>0</v>
          </cell>
          <cell r="HI19">
            <v>0</v>
          </cell>
          <cell r="HJ19">
            <v>0</v>
          </cell>
          <cell r="HK19">
            <v>0</v>
          </cell>
          <cell r="HL19">
            <v>0</v>
          </cell>
          <cell r="HM19">
            <v>0</v>
          </cell>
          <cell r="HN19">
            <v>0</v>
          </cell>
          <cell r="HO19">
            <v>0</v>
          </cell>
          <cell r="HP19">
            <v>0</v>
          </cell>
          <cell r="HQ19">
            <v>0</v>
          </cell>
          <cell r="HR19">
            <v>0</v>
          </cell>
          <cell r="HS19">
            <v>0</v>
          </cell>
        </row>
        <row r="20">
          <cell r="E20">
            <v>1752.92</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0</v>
          </cell>
          <cell r="BR20">
            <v>0</v>
          </cell>
          <cell r="BS20">
            <v>0</v>
          </cell>
          <cell r="BT20">
            <v>0</v>
          </cell>
          <cell r="BU20">
            <v>0</v>
          </cell>
          <cell r="BV20">
            <v>0</v>
          </cell>
          <cell r="BW20">
            <v>0</v>
          </cell>
          <cell r="BX20">
            <v>0</v>
          </cell>
          <cell r="BY20">
            <v>0</v>
          </cell>
          <cell r="BZ20">
            <v>0</v>
          </cell>
          <cell r="CA20">
            <v>0</v>
          </cell>
          <cell r="CB20">
            <v>0</v>
          </cell>
          <cell r="CC20">
            <v>0</v>
          </cell>
          <cell r="CD20">
            <v>0</v>
          </cell>
          <cell r="CE20">
            <v>0</v>
          </cell>
          <cell r="CF20">
            <v>0</v>
          </cell>
          <cell r="CG20">
            <v>0</v>
          </cell>
          <cell r="CH20">
            <v>0</v>
          </cell>
          <cell r="CI20">
            <v>0</v>
          </cell>
          <cell r="CJ20">
            <v>0</v>
          </cell>
          <cell r="CK20">
            <v>0</v>
          </cell>
          <cell r="CL20">
            <v>0</v>
          </cell>
          <cell r="CM20">
            <v>0</v>
          </cell>
          <cell r="CN20">
            <v>0</v>
          </cell>
          <cell r="CO20">
            <v>0</v>
          </cell>
          <cell r="CP20">
            <v>0</v>
          </cell>
          <cell r="CQ20">
            <v>0</v>
          </cell>
          <cell r="CR20">
            <v>0</v>
          </cell>
          <cell r="CS20">
            <v>0</v>
          </cell>
          <cell r="CT20">
            <v>0</v>
          </cell>
          <cell r="CU20">
            <v>0</v>
          </cell>
          <cell r="CV20">
            <v>0</v>
          </cell>
          <cell r="CW20">
            <v>0</v>
          </cell>
          <cell r="CX20">
            <v>0</v>
          </cell>
          <cell r="CY20">
            <v>0</v>
          </cell>
          <cell r="CZ20">
            <v>0</v>
          </cell>
          <cell r="DA20">
            <v>0</v>
          </cell>
          <cell r="DB20">
            <v>0</v>
          </cell>
          <cell r="DC20">
            <v>0</v>
          </cell>
          <cell r="DD20">
            <v>0</v>
          </cell>
          <cell r="DE20">
            <v>0</v>
          </cell>
          <cell r="DF20">
            <v>0</v>
          </cell>
          <cell r="DG20">
            <v>0</v>
          </cell>
          <cell r="DH20">
            <v>0</v>
          </cell>
          <cell r="DI20">
            <v>0</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cell r="EB20">
            <v>0</v>
          </cell>
          <cell r="EC20">
            <v>0</v>
          </cell>
          <cell r="ED20">
            <v>0</v>
          </cell>
          <cell r="EE20">
            <v>0</v>
          </cell>
          <cell r="EF20">
            <v>0</v>
          </cell>
          <cell r="EG20">
            <v>0</v>
          </cell>
          <cell r="EH20">
            <v>0</v>
          </cell>
          <cell r="EI20">
            <v>0</v>
          </cell>
          <cell r="EJ20">
            <v>0</v>
          </cell>
          <cell r="EK20">
            <v>0</v>
          </cell>
          <cell r="EL20">
            <v>0</v>
          </cell>
          <cell r="EM20">
            <v>0</v>
          </cell>
          <cell r="EN20">
            <v>0</v>
          </cell>
          <cell r="EO20">
            <v>0</v>
          </cell>
          <cell r="EP20">
            <v>0</v>
          </cell>
          <cell r="EQ20">
            <v>0</v>
          </cell>
          <cell r="ER20">
            <v>0</v>
          </cell>
          <cell r="ES20">
            <v>0</v>
          </cell>
          <cell r="ET20">
            <v>0</v>
          </cell>
          <cell r="EU20">
            <v>0</v>
          </cell>
          <cell r="EV20">
            <v>0</v>
          </cell>
          <cell r="EW20">
            <v>0</v>
          </cell>
          <cell r="EX20">
            <v>0</v>
          </cell>
          <cell r="EY20">
            <v>0</v>
          </cell>
          <cell r="EZ20">
            <v>0</v>
          </cell>
          <cell r="FA20">
            <v>0</v>
          </cell>
          <cell r="FB20">
            <v>0</v>
          </cell>
          <cell r="FC20">
            <v>0</v>
          </cell>
          <cell r="FD20">
            <v>0</v>
          </cell>
          <cell r="FE20">
            <v>0</v>
          </cell>
          <cell r="FF20">
            <v>0</v>
          </cell>
          <cell r="FG20">
            <v>0</v>
          </cell>
          <cell r="FH20">
            <v>0</v>
          </cell>
          <cell r="FI20">
            <v>0</v>
          </cell>
          <cell r="FJ20">
            <v>0</v>
          </cell>
          <cell r="FK20">
            <v>0</v>
          </cell>
          <cell r="FL20">
            <v>0</v>
          </cell>
          <cell r="FM20">
            <v>0</v>
          </cell>
          <cell r="FN20">
            <v>0</v>
          </cell>
          <cell r="FO20">
            <v>0</v>
          </cell>
          <cell r="FP20">
            <v>0</v>
          </cell>
          <cell r="FQ20">
            <v>0</v>
          </cell>
          <cell r="FR20">
            <v>0</v>
          </cell>
          <cell r="FS20">
            <v>0</v>
          </cell>
          <cell r="FT20">
            <v>0</v>
          </cell>
          <cell r="FU20">
            <v>0</v>
          </cell>
          <cell r="FV20">
            <v>0</v>
          </cell>
          <cell r="FW20">
            <v>0</v>
          </cell>
          <cell r="FX20">
            <v>0</v>
          </cell>
          <cell r="FY20">
            <v>0</v>
          </cell>
          <cell r="FZ20">
            <v>0</v>
          </cell>
          <cell r="GA20">
            <v>0</v>
          </cell>
          <cell r="GB20">
            <v>0</v>
          </cell>
          <cell r="GC20">
            <v>0</v>
          </cell>
          <cell r="GD20">
            <v>0</v>
          </cell>
          <cell r="GE20">
            <v>0</v>
          </cell>
          <cell r="GF20">
            <v>0</v>
          </cell>
          <cell r="GG20">
            <v>0</v>
          </cell>
          <cell r="GH20">
            <v>0</v>
          </cell>
          <cell r="GI20">
            <v>0</v>
          </cell>
          <cell r="GJ20">
            <v>0</v>
          </cell>
          <cell r="GK20">
            <v>0</v>
          </cell>
          <cell r="GL20">
            <v>0</v>
          </cell>
          <cell r="GM20">
            <v>0</v>
          </cell>
          <cell r="GN20">
            <v>0</v>
          </cell>
          <cell r="GO20">
            <v>0</v>
          </cell>
          <cell r="GP20">
            <v>0</v>
          </cell>
          <cell r="GQ20">
            <v>0</v>
          </cell>
          <cell r="GR20">
            <v>0</v>
          </cell>
          <cell r="GS20">
            <v>0</v>
          </cell>
          <cell r="GT20">
            <v>0</v>
          </cell>
          <cell r="GU20">
            <v>0</v>
          </cell>
          <cell r="GV20">
            <v>0</v>
          </cell>
          <cell r="GW20">
            <v>0</v>
          </cell>
          <cell r="GX20">
            <v>0</v>
          </cell>
          <cell r="GY20">
            <v>0</v>
          </cell>
          <cell r="GZ20">
            <v>0</v>
          </cell>
          <cell r="HA20">
            <v>0</v>
          </cell>
          <cell r="HB20">
            <v>0</v>
          </cell>
          <cell r="HC20">
            <v>0</v>
          </cell>
          <cell r="HD20">
            <v>0</v>
          </cell>
          <cell r="HE20">
            <v>0</v>
          </cell>
          <cell r="HF20">
            <v>0</v>
          </cell>
          <cell r="HG20">
            <v>0</v>
          </cell>
          <cell r="HH20">
            <v>0</v>
          </cell>
          <cell r="HI20">
            <v>0</v>
          </cell>
          <cell r="HJ20">
            <v>0</v>
          </cell>
          <cell r="HK20">
            <v>0</v>
          </cell>
          <cell r="HL20">
            <v>0</v>
          </cell>
          <cell r="HM20">
            <v>0</v>
          </cell>
          <cell r="HN20">
            <v>0</v>
          </cell>
          <cell r="HO20">
            <v>0</v>
          </cell>
          <cell r="HP20">
            <v>0</v>
          </cell>
          <cell r="HQ20">
            <v>0</v>
          </cell>
          <cell r="HR20">
            <v>0</v>
          </cell>
          <cell r="HS20">
            <v>0</v>
          </cell>
        </row>
        <row r="21">
          <cell r="E21">
            <v>0</v>
          </cell>
          <cell r="F21">
            <v>0</v>
          </cell>
          <cell r="G21">
            <v>0</v>
          </cell>
          <cell r="H21">
            <v>0</v>
          </cell>
          <cell r="I21">
            <v>0</v>
          </cell>
          <cell r="J21">
            <v>8900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cell r="BQ21">
            <v>0</v>
          </cell>
          <cell r="BR21">
            <v>0</v>
          </cell>
          <cell r="BS21">
            <v>0</v>
          </cell>
          <cell r="BT21">
            <v>0</v>
          </cell>
          <cell r="BU21">
            <v>0</v>
          </cell>
          <cell r="BV21">
            <v>0</v>
          </cell>
          <cell r="BW21">
            <v>0</v>
          </cell>
          <cell r="BX21">
            <v>0</v>
          </cell>
          <cell r="BY21">
            <v>0</v>
          </cell>
          <cell r="BZ21">
            <v>0</v>
          </cell>
          <cell r="CA21">
            <v>0</v>
          </cell>
          <cell r="CB21">
            <v>0</v>
          </cell>
          <cell r="CC21">
            <v>0</v>
          </cell>
          <cell r="CD21">
            <v>0</v>
          </cell>
          <cell r="CE21">
            <v>0</v>
          </cell>
          <cell r="CF21">
            <v>0</v>
          </cell>
          <cell r="CG21">
            <v>0</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0</v>
          </cell>
          <cell r="DA21">
            <v>0</v>
          </cell>
          <cell r="DB21">
            <v>0</v>
          </cell>
          <cell r="DC21">
            <v>0</v>
          </cell>
          <cell r="DD21">
            <v>0</v>
          </cell>
          <cell r="DE21">
            <v>0</v>
          </cell>
          <cell r="DF21">
            <v>0</v>
          </cell>
          <cell r="DG21">
            <v>0</v>
          </cell>
          <cell r="DH21">
            <v>0</v>
          </cell>
          <cell r="DI21">
            <v>0</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cell r="EO21">
            <v>0</v>
          </cell>
          <cell r="EP21">
            <v>0</v>
          </cell>
          <cell r="EQ21">
            <v>0</v>
          </cell>
          <cell r="ER21">
            <v>0</v>
          </cell>
          <cell r="ES21">
            <v>0</v>
          </cell>
          <cell r="ET21">
            <v>0</v>
          </cell>
          <cell r="EU21">
            <v>0</v>
          </cell>
          <cell r="EV21">
            <v>0</v>
          </cell>
          <cell r="EW21">
            <v>0</v>
          </cell>
          <cell r="EX21">
            <v>0</v>
          </cell>
          <cell r="EY21">
            <v>0</v>
          </cell>
          <cell r="EZ21">
            <v>0</v>
          </cell>
          <cell r="FA21">
            <v>0</v>
          </cell>
          <cell r="FB21">
            <v>0</v>
          </cell>
          <cell r="FC21">
            <v>0</v>
          </cell>
          <cell r="FD21">
            <v>0</v>
          </cell>
          <cell r="FE21">
            <v>0</v>
          </cell>
          <cell r="FF21">
            <v>0</v>
          </cell>
          <cell r="FG21">
            <v>0</v>
          </cell>
          <cell r="FH21">
            <v>0</v>
          </cell>
          <cell r="FI21">
            <v>0</v>
          </cell>
          <cell r="FJ21">
            <v>0</v>
          </cell>
          <cell r="FK21">
            <v>0</v>
          </cell>
          <cell r="FL21">
            <v>0</v>
          </cell>
          <cell r="FM21">
            <v>0</v>
          </cell>
          <cell r="FN21">
            <v>0</v>
          </cell>
          <cell r="FO21">
            <v>0</v>
          </cell>
          <cell r="FP21">
            <v>0</v>
          </cell>
          <cell r="FQ21">
            <v>0</v>
          </cell>
          <cell r="FR21">
            <v>0</v>
          </cell>
          <cell r="FS21">
            <v>0</v>
          </cell>
          <cell r="FT21">
            <v>0</v>
          </cell>
          <cell r="FU21">
            <v>0</v>
          </cell>
          <cell r="FV21">
            <v>0</v>
          </cell>
          <cell r="FW21">
            <v>0</v>
          </cell>
          <cell r="FX21">
            <v>0</v>
          </cell>
          <cell r="FY21">
            <v>0</v>
          </cell>
          <cell r="FZ21">
            <v>0</v>
          </cell>
          <cell r="GA21">
            <v>0</v>
          </cell>
          <cell r="GB21">
            <v>0</v>
          </cell>
          <cell r="GC21">
            <v>0</v>
          </cell>
          <cell r="GD21">
            <v>0</v>
          </cell>
          <cell r="GE21">
            <v>0</v>
          </cell>
          <cell r="GF21">
            <v>0</v>
          </cell>
          <cell r="GG21">
            <v>0</v>
          </cell>
          <cell r="GH21">
            <v>0</v>
          </cell>
          <cell r="GI21">
            <v>0</v>
          </cell>
          <cell r="GJ21">
            <v>0</v>
          </cell>
          <cell r="GK21">
            <v>0</v>
          </cell>
          <cell r="GL21">
            <v>0</v>
          </cell>
          <cell r="GM21">
            <v>1863.45</v>
          </cell>
          <cell r="GN21">
            <v>0</v>
          </cell>
          <cell r="GO21">
            <v>0</v>
          </cell>
          <cell r="GP21">
            <v>0</v>
          </cell>
          <cell r="GQ21">
            <v>0</v>
          </cell>
          <cell r="GR21">
            <v>0</v>
          </cell>
          <cell r="GS21">
            <v>0</v>
          </cell>
          <cell r="GT21">
            <v>0</v>
          </cell>
          <cell r="GU21">
            <v>0</v>
          </cell>
          <cell r="GV21">
            <v>0</v>
          </cell>
          <cell r="GW21">
            <v>0</v>
          </cell>
          <cell r="GX21">
            <v>0</v>
          </cell>
          <cell r="GY21">
            <v>0</v>
          </cell>
          <cell r="GZ21">
            <v>0</v>
          </cell>
          <cell r="HA21">
            <v>0</v>
          </cell>
          <cell r="HB21">
            <v>0</v>
          </cell>
          <cell r="HC21">
            <v>0</v>
          </cell>
          <cell r="HD21">
            <v>0</v>
          </cell>
          <cell r="HE21">
            <v>0</v>
          </cell>
          <cell r="HF21">
            <v>0</v>
          </cell>
          <cell r="HG21">
            <v>0</v>
          </cell>
          <cell r="HH21">
            <v>0</v>
          </cell>
          <cell r="HI21">
            <v>0</v>
          </cell>
          <cell r="HJ21">
            <v>0</v>
          </cell>
          <cell r="HK21">
            <v>0</v>
          </cell>
          <cell r="HL21">
            <v>0</v>
          </cell>
          <cell r="HM21">
            <v>0</v>
          </cell>
          <cell r="HN21">
            <v>0</v>
          </cell>
          <cell r="HO21">
            <v>0</v>
          </cell>
          <cell r="HP21">
            <v>0</v>
          </cell>
          <cell r="HQ21">
            <v>0</v>
          </cell>
          <cell r="HR21">
            <v>0</v>
          </cell>
          <cell r="HS21">
            <v>0</v>
          </cell>
        </row>
        <row r="22">
          <cell r="E22">
            <v>0</v>
          </cell>
          <cell r="F22">
            <v>0</v>
          </cell>
          <cell r="G22">
            <v>0</v>
          </cell>
          <cell r="H22">
            <v>0</v>
          </cell>
          <cell r="I22">
            <v>0</v>
          </cell>
          <cell r="J22">
            <v>0</v>
          </cell>
          <cell r="K22">
            <v>1172.8</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0</v>
          </cell>
          <cell r="BR22">
            <v>0</v>
          </cell>
          <cell r="BS22">
            <v>0</v>
          </cell>
          <cell r="BT22">
            <v>0</v>
          </cell>
          <cell r="BU22">
            <v>0</v>
          </cell>
          <cell r="BV22">
            <v>0</v>
          </cell>
          <cell r="BW22">
            <v>0</v>
          </cell>
          <cell r="BX22">
            <v>0</v>
          </cell>
          <cell r="BY22">
            <v>0</v>
          </cell>
          <cell r="BZ22">
            <v>0</v>
          </cell>
          <cell r="CA22">
            <v>0</v>
          </cell>
          <cell r="CB22">
            <v>0</v>
          </cell>
          <cell r="CC22">
            <v>0</v>
          </cell>
          <cell r="CD22">
            <v>0</v>
          </cell>
          <cell r="CE22">
            <v>0</v>
          </cell>
          <cell r="CF22">
            <v>0</v>
          </cell>
          <cell r="CG22">
            <v>0</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0</v>
          </cell>
          <cell r="DA22">
            <v>0</v>
          </cell>
          <cell r="DB22">
            <v>0</v>
          </cell>
          <cell r="DC22">
            <v>0</v>
          </cell>
          <cell r="DD22">
            <v>0</v>
          </cell>
          <cell r="DE22">
            <v>0</v>
          </cell>
          <cell r="DF22">
            <v>0</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cell r="EB22">
            <v>0</v>
          </cell>
          <cell r="EC22">
            <v>0</v>
          </cell>
          <cell r="ED22">
            <v>0</v>
          </cell>
          <cell r="EE22">
            <v>0</v>
          </cell>
          <cell r="EF22">
            <v>0</v>
          </cell>
          <cell r="EG22">
            <v>0</v>
          </cell>
          <cell r="EH22">
            <v>0</v>
          </cell>
          <cell r="EI22">
            <v>0</v>
          </cell>
          <cell r="EJ22">
            <v>0</v>
          </cell>
          <cell r="EK22">
            <v>0</v>
          </cell>
          <cell r="EL22">
            <v>0</v>
          </cell>
          <cell r="EM22">
            <v>0</v>
          </cell>
          <cell r="EN22">
            <v>0</v>
          </cell>
          <cell r="EO22">
            <v>0</v>
          </cell>
          <cell r="EP22">
            <v>0</v>
          </cell>
          <cell r="EQ22">
            <v>0</v>
          </cell>
          <cell r="ER22">
            <v>0</v>
          </cell>
          <cell r="ES22">
            <v>0</v>
          </cell>
          <cell r="ET22">
            <v>0</v>
          </cell>
          <cell r="EU22">
            <v>0</v>
          </cell>
          <cell r="EV22">
            <v>0</v>
          </cell>
          <cell r="EW22">
            <v>0</v>
          </cell>
          <cell r="EX22">
            <v>0</v>
          </cell>
          <cell r="EY22">
            <v>0</v>
          </cell>
          <cell r="EZ22">
            <v>0</v>
          </cell>
          <cell r="FA22">
            <v>0</v>
          </cell>
          <cell r="FB22">
            <v>0</v>
          </cell>
          <cell r="FC22">
            <v>0</v>
          </cell>
          <cell r="FD22">
            <v>0</v>
          </cell>
          <cell r="FE22">
            <v>0</v>
          </cell>
          <cell r="FF22">
            <v>0</v>
          </cell>
          <cell r="FG22">
            <v>0</v>
          </cell>
          <cell r="FH22">
            <v>0</v>
          </cell>
          <cell r="FI22">
            <v>0</v>
          </cell>
          <cell r="FJ22">
            <v>0</v>
          </cell>
          <cell r="FK22">
            <v>0</v>
          </cell>
          <cell r="FL22">
            <v>0</v>
          </cell>
          <cell r="FM22">
            <v>0</v>
          </cell>
          <cell r="FN22">
            <v>0</v>
          </cell>
          <cell r="FO22">
            <v>0</v>
          </cell>
          <cell r="FP22">
            <v>0</v>
          </cell>
          <cell r="FQ22">
            <v>0</v>
          </cell>
          <cell r="FR22">
            <v>0</v>
          </cell>
          <cell r="FS22">
            <v>0</v>
          </cell>
          <cell r="FT22">
            <v>0</v>
          </cell>
          <cell r="FU22">
            <v>0</v>
          </cell>
          <cell r="FV22">
            <v>0</v>
          </cell>
          <cell r="FW22">
            <v>0</v>
          </cell>
          <cell r="FX22">
            <v>0</v>
          </cell>
          <cell r="FY22">
            <v>0</v>
          </cell>
          <cell r="FZ22">
            <v>0</v>
          </cell>
          <cell r="GA22">
            <v>0</v>
          </cell>
          <cell r="GB22">
            <v>0</v>
          </cell>
          <cell r="GC22">
            <v>0</v>
          </cell>
          <cell r="GD22">
            <v>0</v>
          </cell>
          <cell r="GE22">
            <v>0</v>
          </cell>
          <cell r="GF22">
            <v>0</v>
          </cell>
          <cell r="GG22">
            <v>0</v>
          </cell>
          <cell r="GH22">
            <v>0</v>
          </cell>
          <cell r="GI22">
            <v>0</v>
          </cell>
          <cell r="GJ22">
            <v>0</v>
          </cell>
          <cell r="GK22">
            <v>0</v>
          </cell>
          <cell r="GL22">
            <v>0</v>
          </cell>
          <cell r="GM22">
            <v>0</v>
          </cell>
          <cell r="GN22">
            <v>0</v>
          </cell>
          <cell r="GO22">
            <v>0</v>
          </cell>
          <cell r="GP22">
            <v>0</v>
          </cell>
          <cell r="GQ22">
            <v>0</v>
          </cell>
          <cell r="GR22">
            <v>0</v>
          </cell>
          <cell r="GS22">
            <v>0</v>
          </cell>
          <cell r="GT22">
            <v>0</v>
          </cell>
          <cell r="GU22">
            <v>0</v>
          </cell>
          <cell r="GV22">
            <v>0</v>
          </cell>
          <cell r="GW22">
            <v>0</v>
          </cell>
          <cell r="GX22">
            <v>0</v>
          </cell>
          <cell r="GY22">
            <v>0</v>
          </cell>
          <cell r="GZ22">
            <v>0</v>
          </cell>
          <cell r="HA22">
            <v>0</v>
          </cell>
          <cell r="HB22">
            <v>0</v>
          </cell>
          <cell r="HC22">
            <v>0</v>
          </cell>
          <cell r="HD22">
            <v>0</v>
          </cell>
          <cell r="HE22">
            <v>0</v>
          </cell>
          <cell r="HF22">
            <v>0</v>
          </cell>
          <cell r="HG22">
            <v>0</v>
          </cell>
          <cell r="HH22">
            <v>0</v>
          </cell>
          <cell r="HI22">
            <v>0</v>
          </cell>
          <cell r="HJ22">
            <v>0</v>
          </cell>
          <cell r="HK22">
            <v>0</v>
          </cell>
          <cell r="HL22">
            <v>0</v>
          </cell>
          <cell r="HM22">
            <v>0</v>
          </cell>
          <cell r="HN22">
            <v>0</v>
          </cell>
          <cell r="HO22">
            <v>0</v>
          </cell>
          <cell r="HP22">
            <v>0</v>
          </cell>
          <cell r="HQ22">
            <v>0</v>
          </cell>
          <cell r="HR22">
            <v>0</v>
          </cell>
          <cell r="HS22">
            <v>0</v>
          </cell>
        </row>
        <row r="23">
          <cell r="E23">
            <v>0</v>
          </cell>
          <cell r="F23">
            <v>13.09</v>
          </cell>
          <cell r="G23">
            <v>0</v>
          </cell>
          <cell r="H23">
            <v>0</v>
          </cell>
          <cell r="I23">
            <v>0</v>
          </cell>
          <cell r="J23">
            <v>0</v>
          </cell>
          <cell r="K23">
            <v>998</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v>
          </cell>
          <cell r="BU23">
            <v>0</v>
          </cell>
          <cell r="BV23">
            <v>0</v>
          </cell>
          <cell r="BW23">
            <v>0</v>
          </cell>
          <cell r="BX23">
            <v>0</v>
          </cell>
          <cell r="BY23">
            <v>0</v>
          </cell>
          <cell r="BZ23">
            <v>0</v>
          </cell>
          <cell r="CA23">
            <v>0</v>
          </cell>
          <cell r="CB23">
            <v>0</v>
          </cell>
          <cell r="CC23">
            <v>0</v>
          </cell>
          <cell r="CD23">
            <v>0</v>
          </cell>
          <cell r="CE23">
            <v>0</v>
          </cell>
          <cell r="CF23">
            <v>0</v>
          </cell>
          <cell r="CG23">
            <v>0</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cell r="EB23">
            <v>0</v>
          </cell>
          <cell r="EC23">
            <v>0</v>
          </cell>
          <cell r="ED23">
            <v>0</v>
          </cell>
          <cell r="EE23">
            <v>0</v>
          </cell>
          <cell r="EF23">
            <v>0</v>
          </cell>
          <cell r="EG23">
            <v>0</v>
          </cell>
          <cell r="EH23">
            <v>0</v>
          </cell>
          <cell r="EI23">
            <v>0</v>
          </cell>
          <cell r="EJ23">
            <v>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0</v>
          </cell>
          <cell r="FD23">
            <v>0</v>
          </cell>
          <cell r="FE23">
            <v>0</v>
          </cell>
          <cell r="FF23">
            <v>0</v>
          </cell>
          <cell r="FG23">
            <v>0</v>
          </cell>
          <cell r="FH23">
            <v>0</v>
          </cell>
          <cell r="FI23">
            <v>0</v>
          </cell>
          <cell r="FJ23">
            <v>0</v>
          </cell>
          <cell r="FK23">
            <v>0</v>
          </cell>
          <cell r="FL23">
            <v>0</v>
          </cell>
          <cell r="FM23">
            <v>0</v>
          </cell>
          <cell r="FN23">
            <v>0</v>
          </cell>
          <cell r="FO23">
            <v>0</v>
          </cell>
          <cell r="FP23">
            <v>0</v>
          </cell>
          <cell r="FQ23">
            <v>0</v>
          </cell>
          <cell r="FR23">
            <v>0</v>
          </cell>
          <cell r="FS23">
            <v>0</v>
          </cell>
          <cell r="FT23">
            <v>0</v>
          </cell>
          <cell r="FU23">
            <v>0</v>
          </cell>
          <cell r="FV23">
            <v>0</v>
          </cell>
          <cell r="FW23">
            <v>0</v>
          </cell>
          <cell r="FX23">
            <v>0</v>
          </cell>
          <cell r="FY23">
            <v>0</v>
          </cell>
          <cell r="FZ23">
            <v>0</v>
          </cell>
          <cell r="GA23">
            <v>0</v>
          </cell>
          <cell r="GB23">
            <v>0</v>
          </cell>
          <cell r="GC23">
            <v>0</v>
          </cell>
          <cell r="GD23">
            <v>0</v>
          </cell>
          <cell r="GE23">
            <v>0</v>
          </cell>
          <cell r="GF23">
            <v>0</v>
          </cell>
          <cell r="GG23">
            <v>0</v>
          </cell>
          <cell r="GH23">
            <v>0</v>
          </cell>
          <cell r="GI23">
            <v>0</v>
          </cell>
          <cell r="GJ23">
            <v>0</v>
          </cell>
          <cell r="GK23">
            <v>0</v>
          </cell>
          <cell r="GL23">
            <v>0</v>
          </cell>
          <cell r="GM23">
            <v>0</v>
          </cell>
          <cell r="GN23">
            <v>0</v>
          </cell>
          <cell r="GO23">
            <v>0</v>
          </cell>
          <cell r="GP23">
            <v>0</v>
          </cell>
          <cell r="GQ23">
            <v>0</v>
          </cell>
          <cell r="GR23">
            <v>0</v>
          </cell>
          <cell r="GS23">
            <v>0</v>
          </cell>
          <cell r="GT23">
            <v>0</v>
          </cell>
          <cell r="GU23">
            <v>0</v>
          </cell>
          <cell r="GV23">
            <v>0</v>
          </cell>
          <cell r="GW23">
            <v>0</v>
          </cell>
          <cell r="GX23">
            <v>0</v>
          </cell>
          <cell r="GY23">
            <v>0</v>
          </cell>
          <cell r="GZ23">
            <v>0</v>
          </cell>
          <cell r="HA23">
            <v>0</v>
          </cell>
          <cell r="HB23">
            <v>0</v>
          </cell>
          <cell r="HC23">
            <v>0</v>
          </cell>
          <cell r="HD23">
            <v>0</v>
          </cell>
          <cell r="HE23">
            <v>0</v>
          </cell>
          <cell r="HF23">
            <v>0</v>
          </cell>
          <cell r="HG23">
            <v>0</v>
          </cell>
          <cell r="HH23">
            <v>0</v>
          </cell>
          <cell r="HI23">
            <v>0</v>
          </cell>
          <cell r="HJ23">
            <v>0</v>
          </cell>
          <cell r="HK23">
            <v>0</v>
          </cell>
          <cell r="HL23">
            <v>0</v>
          </cell>
          <cell r="HM23">
            <v>0</v>
          </cell>
          <cell r="HN23">
            <v>0</v>
          </cell>
          <cell r="HO23">
            <v>0</v>
          </cell>
          <cell r="HP23">
            <v>0</v>
          </cell>
          <cell r="HQ23">
            <v>0</v>
          </cell>
          <cell r="HR23">
            <v>0</v>
          </cell>
          <cell r="HS23">
            <v>0</v>
          </cell>
        </row>
        <row r="24">
          <cell r="E24">
            <v>0</v>
          </cell>
          <cell r="F24">
            <v>0</v>
          </cell>
          <cell r="G24">
            <v>0</v>
          </cell>
          <cell r="H24">
            <v>0</v>
          </cell>
          <cell r="I24">
            <v>0</v>
          </cell>
          <cell r="J24">
            <v>0</v>
          </cell>
          <cell r="K24">
            <v>0</v>
          </cell>
          <cell r="L24">
            <v>27506.85</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cell r="BQ24">
            <v>0</v>
          </cell>
          <cell r="BR24">
            <v>0</v>
          </cell>
          <cell r="BS24">
            <v>0</v>
          </cell>
          <cell r="BT24">
            <v>0</v>
          </cell>
          <cell r="BU24">
            <v>0</v>
          </cell>
          <cell r="BV24">
            <v>0</v>
          </cell>
          <cell r="BW24">
            <v>0</v>
          </cell>
          <cell r="BX24">
            <v>0</v>
          </cell>
          <cell r="BY24">
            <v>0</v>
          </cell>
          <cell r="BZ24">
            <v>0</v>
          </cell>
          <cell r="CA24">
            <v>0</v>
          </cell>
          <cell r="CB24">
            <v>0</v>
          </cell>
          <cell r="CC24">
            <v>0</v>
          </cell>
          <cell r="CD24">
            <v>0</v>
          </cell>
          <cell r="CE24">
            <v>0</v>
          </cell>
          <cell r="CF24">
            <v>0</v>
          </cell>
          <cell r="CG24">
            <v>0</v>
          </cell>
          <cell r="CH24">
            <v>0</v>
          </cell>
          <cell r="CI24">
            <v>0</v>
          </cell>
          <cell r="CJ24">
            <v>0</v>
          </cell>
          <cell r="CK24">
            <v>0</v>
          </cell>
          <cell r="CL24">
            <v>0</v>
          </cell>
          <cell r="CM24">
            <v>0</v>
          </cell>
          <cell r="CN24">
            <v>0</v>
          </cell>
          <cell r="CO24">
            <v>0</v>
          </cell>
          <cell r="CP24">
            <v>0</v>
          </cell>
          <cell r="CQ24">
            <v>0</v>
          </cell>
          <cell r="CR24">
            <v>0</v>
          </cell>
          <cell r="CS24">
            <v>0</v>
          </cell>
          <cell r="CT24">
            <v>0</v>
          </cell>
          <cell r="CU24">
            <v>0</v>
          </cell>
          <cell r="CV24">
            <v>0</v>
          </cell>
          <cell r="CW24">
            <v>0</v>
          </cell>
          <cell r="CX24">
            <v>0</v>
          </cell>
          <cell r="CY24">
            <v>0</v>
          </cell>
          <cell r="CZ24">
            <v>0</v>
          </cell>
          <cell r="DA24">
            <v>0</v>
          </cell>
          <cell r="DB24">
            <v>0</v>
          </cell>
          <cell r="DC24">
            <v>0</v>
          </cell>
          <cell r="DD24">
            <v>0</v>
          </cell>
          <cell r="DE24">
            <v>0</v>
          </cell>
          <cell r="DF24">
            <v>0</v>
          </cell>
          <cell r="DG24">
            <v>0</v>
          </cell>
          <cell r="DH24">
            <v>0</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cell r="EB24">
            <v>0</v>
          </cell>
          <cell r="EC24">
            <v>0</v>
          </cell>
          <cell r="ED24">
            <v>0</v>
          </cell>
          <cell r="EE24">
            <v>0</v>
          </cell>
          <cell r="EF24">
            <v>0</v>
          </cell>
          <cell r="EG24">
            <v>0</v>
          </cell>
          <cell r="EH24">
            <v>0</v>
          </cell>
          <cell r="EI24">
            <v>0</v>
          </cell>
          <cell r="EJ24">
            <v>0</v>
          </cell>
          <cell r="EK24">
            <v>0</v>
          </cell>
          <cell r="EL24">
            <v>0</v>
          </cell>
          <cell r="EM24">
            <v>0</v>
          </cell>
          <cell r="EN24">
            <v>0</v>
          </cell>
          <cell r="EO24">
            <v>0</v>
          </cell>
          <cell r="EP24">
            <v>0</v>
          </cell>
          <cell r="EQ24">
            <v>0</v>
          </cell>
          <cell r="ER24">
            <v>0</v>
          </cell>
          <cell r="ES24">
            <v>0</v>
          </cell>
          <cell r="ET24">
            <v>0</v>
          </cell>
          <cell r="EU24">
            <v>0</v>
          </cell>
          <cell r="EV24">
            <v>0</v>
          </cell>
          <cell r="EW24">
            <v>0</v>
          </cell>
          <cell r="EX24">
            <v>0</v>
          </cell>
          <cell r="EY24">
            <v>0</v>
          </cell>
          <cell r="EZ24">
            <v>0</v>
          </cell>
          <cell r="FA24">
            <v>0</v>
          </cell>
          <cell r="FB24">
            <v>0</v>
          </cell>
          <cell r="FC24">
            <v>0</v>
          </cell>
          <cell r="FD24">
            <v>0</v>
          </cell>
          <cell r="FE24">
            <v>0</v>
          </cell>
          <cell r="FF24">
            <v>0</v>
          </cell>
          <cell r="FG24">
            <v>0</v>
          </cell>
          <cell r="FH24">
            <v>0</v>
          </cell>
          <cell r="FI24">
            <v>0</v>
          </cell>
          <cell r="FJ24">
            <v>0</v>
          </cell>
          <cell r="FK24">
            <v>0</v>
          </cell>
          <cell r="FL24">
            <v>0</v>
          </cell>
          <cell r="FM24">
            <v>0</v>
          </cell>
          <cell r="FN24">
            <v>0</v>
          </cell>
          <cell r="FO24">
            <v>0</v>
          </cell>
          <cell r="FP24">
            <v>0</v>
          </cell>
          <cell r="FQ24">
            <v>0</v>
          </cell>
          <cell r="FR24">
            <v>0</v>
          </cell>
          <cell r="FS24">
            <v>0</v>
          </cell>
          <cell r="FT24">
            <v>0</v>
          </cell>
          <cell r="FU24">
            <v>0</v>
          </cell>
          <cell r="FV24">
            <v>0</v>
          </cell>
          <cell r="FW24">
            <v>0</v>
          </cell>
          <cell r="FX24">
            <v>0</v>
          </cell>
          <cell r="FY24">
            <v>0</v>
          </cell>
          <cell r="FZ24">
            <v>0</v>
          </cell>
          <cell r="GA24">
            <v>0</v>
          </cell>
          <cell r="GB24">
            <v>0</v>
          </cell>
          <cell r="GC24">
            <v>0</v>
          </cell>
          <cell r="GD24">
            <v>0</v>
          </cell>
          <cell r="GE24">
            <v>0</v>
          </cell>
          <cell r="GF24">
            <v>0</v>
          </cell>
          <cell r="GG24">
            <v>0</v>
          </cell>
          <cell r="GH24">
            <v>0</v>
          </cell>
          <cell r="GI24">
            <v>0</v>
          </cell>
          <cell r="GJ24">
            <v>0</v>
          </cell>
          <cell r="GK24">
            <v>0</v>
          </cell>
          <cell r="GL24">
            <v>0</v>
          </cell>
          <cell r="GM24">
            <v>0</v>
          </cell>
          <cell r="GN24">
            <v>0</v>
          </cell>
          <cell r="GO24">
            <v>0</v>
          </cell>
          <cell r="GP24">
            <v>0</v>
          </cell>
          <cell r="GQ24">
            <v>0</v>
          </cell>
          <cell r="GR24">
            <v>0</v>
          </cell>
          <cell r="GS24">
            <v>0</v>
          </cell>
          <cell r="GT24">
            <v>0</v>
          </cell>
          <cell r="GU24">
            <v>0</v>
          </cell>
          <cell r="GV24">
            <v>0</v>
          </cell>
          <cell r="GW24">
            <v>0</v>
          </cell>
          <cell r="GX24">
            <v>0</v>
          </cell>
          <cell r="GY24">
            <v>0</v>
          </cell>
          <cell r="GZ24">
            <v>0</v>
          </cell>
          <cell r="HA24">
            <v>0</v>
          </cell>
          <cell r="HB24">
            <v>0</v>
          </cell>
          <cell r="HC24">
            <v>0</v>
          </cell>
          <cell r="HD24">
            <v>0</v>
          </cell>
          <cell r="HE24">
            <v>0</v>
          </cell>
          <cell r="HF24">
            <v>0</v>
          </cell>
          <cell r="HG24">
            <v>0</v>
          </cell>
          <cell r="HH24">
            <v>0</v>
          </cell>
          <cell r="HI24">
            <v>0</v>
          </cell>
          <cell r="HJ24">
            <v>0</v>
          </cell>
          <cell r="HK24">
            <v>0</v>
          </cell>
          <cell r="HL24">
            <v>0</v>
          </cell>
          <cell r="HM24">
            <v>0</v>
          </cell>
          <cell r="HN24">
            <v>0</v>
          </cell>
          <cell r="HO24">
            <v>0</v>
          </cell>
          <cell r="HP24">
            <v>0</v>
          </cell>
          <cell r="HQ24">
            <v>0</v>
          </cell>
          <cell r="HR24">
            <v>0</v>
          </cell>
          <cell r="HS24">
            <v>0</v>
          </cell>
        </row>
        <row r="25">
          <cell r="E25">
            <v>0</v>
          </cell>
          <cell r="F25">
            <v>0</v>
          </cell>
          <cell r="G25">
            <v>0</v>
          </cell>
          <cell r="H25">
            <v>0</v>
          </cell>
          <cell r="I25">
            <v>0</v>
          </cell>
          <cell r="J25">
            <v>0</v>
          </cell>
          <cell r="K25">
            <v>0</v>
          </cell>
          <cell r="L25">
            <v>0</v>
          </cell>
          <cell r="M25">
            <v>13222.4</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cell r="BE25">
            <v>0</v>
          </cell>
          <cell r="BF25">
            <v>0</v>
          </cell>
          <cell r="BG25">
            <v>0</v>
          </cell>
          <cell r="BH25">
            <v>0</v>
          </cell>
          <cell r="BI25">
            <v>0</v>
          </cell>
          <cell r="BJ25">
            <v>0</v>
          </cell>
          <cell r="BK25">
            <v>0</v>
          </cell>
          <cell r="BL25">
            <v>0</v>
          </cell>
          <cell r="BM25">
            <v>0</v>
          </cell>
          <cell r="BN25">
            <v>0</v>
          </cell>
          <cell r="BO25">
            <v>0</v>
          </cell>
          <cell r="BP25">
            <v>0</v>
          </cell>
          <cell r="BQ25">
            <v>0</v>
          </cell>
          <cell r="BR25">
            <v>0</v>
          </cell>
          <cell r="BS25">
            <v>0</v>
          </cell>
          <cell r="BT25">
            <v>0</v>
          </cell>
          <cell r="BU25">
            <v>0</v>
          </cell>
          <cell r="BV25">
            <v>0</v>
          </cell>
          <cell r="BW25">
            <v>0</v>
          </cell>
          <cell r="BX25">
            <v>0</v>
          </cell>
          <cell r="BY25">
            <v>0</v>
          </cell>
          <cell r="BZ25">
            <v>0</v>
          </cell>
          <cell r="CA25">
            <v>0</v>
          </cell>
          <cell r="CB25">
            <v>0</v>
          </cell>
          <cell r="CC25">
            <v>0</v>
          </cell>
          <cell r="CD25">
            <v>0</v>
          </cell>
          <cell r="CE25">
            <v>0</v>
          </cell>
          <cell r="CF25">
            <v>0</v>
          </cell>
          <cell r="CG25">
            <v>0</v>
          </cell>
          <cell r="CH25">
            <v>0</v>
          </cell>
          <cell r="CI25">
            <v>0</v>
          </cell>
          <cell r="CJ25">
            <v>0</v>
          </cell>
          <cell r="CK25">
            <v>0</v>
          </cell>
          <cell r="CL25">
            <v>0</v>
          </cell>
          <cell r="CM25">
            <v>0</v>
          </cell>
          <cell r="CN25">
            <v>0</v>
          </cell>
          <cell r="CO25">
            <v>0</v>
          </cell>
          <cell r="CP25">
            <v>0</v>
          </cell>
          <cell r="CQ25">
            <v>0</v>
          </cell>
          <cell r="CR25">
            <v>0</v>
          </cell>
          <cell r="CS25">
            <v>0</v>
          </cell>
          <cell r="CT25">
            <v>0</v>
          </cell>
          <cell r="CU25">
            <v>0</v>
          </cell>
          <cell r="CV25">
            <v>0</v>
          </cell>
          <cell r="CW25">
            <v>0</v>
          </cell>
          <cell r="CX25">
            <v>0</v>
          </cell>
          <cell r="CY25">
            <v>0</v>
          </cell>
          <cell r="CZ25">
            <v>0</v>
          </cell>
          <cell r="DA25">
            <v>0</v>
          </cell>
          <cell r="DB25">
            <v>0</v>
          </cell>
          <cell r="DC25">
            <v>0</v>
          </cell>
          <cell r="DD25">
            <v>0</v>
          </cell>
          <cell r="DE25">
            <v>0</v>
          </cell>
          <cell r="DF25">
            <v>0</v>
          </cell>
          <cell r="DG25">
            <v>0</v>
          </cell>
          <cell r="DH25">
            <v>0</v>
          </cell>
          <cell r="DI25">
            <v>0</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cell r="EA25">
            <v>0</v>
          </cell>
          <cell r="EB25">
            <v>0</v>
          </cell>
          <cell r="EC25">
            <v>0</v>
          </cell>
          <cell r="ED25">
            <v>0</v>
          </cell>
          <cell r="EE25">
            <v>0</v>
          </cell>
          <cell r="EF25">
            <v>0</v>
          </cell>
          <cell r="EG25">
            <v>0</v>
          </cell>
          <cell r="EH25">
            <v>0</v>
          </cell>
          <cell r="EI25">
            <v>0</v>
          </cell>
          <cell r="EJ25">
            <v>0</v>
          </cell>
          <cell r="EK25">
            <v>0</v>
          </cell>
          <cell r="EL25">
            <v>0</v>
          </cell>
          <cell r="EM25">
            <v>0</v>
          </cell>
          <cell r="EN25">
            <v>0</v>
          </cell>
          <cell r="EO25">
            <v>0</v>
          </cell>
          <cell r="EP25">
            <v>0</v>
          </cell>
          <cell r="EQ25">
            <v>0</v>
          </cell>
          <cell r="ER25">
            <v>0</v>
          </cell>
          <cell r="ES25">
            <v>0</v>
          </cell>
          <cell r="ET25">
            <v>0</v>
          </cell>
          <cell r="EU25">
            <v>0</v>
          </cell>
          <cell r="EV25">
            <v>0</v>
          </cell>
          <cell r="EW25">
            <v>0</v>
          </cell>
          <cell r="EX25">
            <v>0</v>
          </cell>
          <cell r="EY25">
            <v>0</v>
          </cell>
          <cell r="EZ25">
            <v>0</v>
          </cell>
          <cell r="FA25">
            <v>0</v>
          </cell>
          <cell r="FB25">
            <v>0</v>
          </cell>
          <cell r="FC25">
            <v>0</v>
          </cell>
          <cell r="FD25">
            <v>0</v>
          </cell>
          <cell r="FE25">
            <v>0</v>
          </cell>
          <cell r="FF25">
            <v>0</v>
          </cell>
          <cell r="FG25">
            <v>0</v>
          </cell>
          <cell r="FH25">
            <v>0</v>
          </cell>
          <cell r="FI25">
            <v>0</v>
          </cell>
          <cell r="FJ25">
            <v>0</v>
          </cell>
          <cell r="FK25">
            <v>0</v>
          </cell>
          <cell r="FL25">
            <v>0</v>
          </cell>
          <cell r="FM25">
            <v>0</v>
          </cell>
          <cell r="FN25">
            <v>0</v>
          </cell>
          <cell r="FO25">
            <v>0</v>
          </cell>
          <cell r="FP25">
            <v>0</v>
          </cell>
          <cell r="FQ25">
            <v>0</v>
          </cell>
          <cell r="FR25">
            <v>0</v>
          </cell>
          <cell r="FS25">
            <v>0</v>
          </cell>
          <cell r="FT25">
            <v>0</v>
          </cell>
          <cell r="FU25">
            <v>0</v>
          </cell>
          <cell r="FV25">
            <v>0</v>
          </cell>
          <cell r="FW25">
            <v>0</v>
          </cell>
          <cell r="FX25">
            <v>0</v>
          </cell>
          <cell r="FY25">
            <v>0</v>
          </cell>
          <cell r="FZ25">
            <v>0</v>
          </cell>
          <cell r="GA25">
            <v>0</v>
          </cell>
          <cell r="GB25">
            <v>0</v>
          </cell>
          <cell r="GC25">
            <v>0</v>
          </cell>
          <cell r="GD25">
            <v>0</v>
          </cell>
          <cell r="GE25">
            <v>0</v>
          </cell>
          <cell r="GF25">
            <v>0</v>
          </cell>
          <cell r="GG25">
            <v>0</v>
          </cell>
          <cell r="GH25">
            <v>0</v>
          </cell>
          <cell r="GI25">
            <v>0</v>
          </cell>
          <cell r="GJ25">
            <v>0</v>
          </cell>
          <cell r="GK25">
            <v>0</v>
          </cell>
          <cell r="GL25">
            <v>0</v>
          </cell>
          <cell r="GM25">
            <v>0</v>
          </cell>
          <cell r="GN25">
            <v>0</v>
          </cell>
          <cell r="GO25">
            <v>0</v>
          </cell>
          <cell r="GP25">
            <v>0</v>
          </cell>
          <cell r="GQ25">
            <v>0</v>
          </cell>
          <cell r="GR25">
            <v>0</v>
          </cell>
          <cell r="GS25">
            <v>0</v>
          </cell>
          <cell r="GT25">
            <v>0</v>
          </cell>
          <cell r="GU25">
            <v>0</v>
          </cell>
          <cell r="GV25">
            <v>0</v>
          </cell>
          <cell r="GW25">
            <v>0</v>
          </cell>
          <cell r="GX25">
            <v>0</v>
          </cell>
          <cell r="GY25">
            <v>0</v>
          </cell>
          <cell r="GZ25">
            <v>0</v>
          </cell>
          <cell r="HA25">
            <v>0</v>
          </cell>
          <cell r="HB25">
            <v>0</v>
          </cell>
          <cell r="HC25">
            <v>0</v>
          </cell>
          <cell r="HD25">
            <v>0</v>
          </cell>
          <cell r="HE25">
            <v>0</v>
          </cell>
          <cell r="HF25">
            <v>0</v>
          </cell>
          <cell r="HG25">
            <v>0</v>
          </cell>
          <cell r="HH25">
            <v>0</v>
          </cell>
          <cell r="HI25">
            <v>0</v>
          </cell>
          <cell r="HJ25">
            <v>0</v>
          </cell>
          <cell r="HK25">
            <v>0</v>
          </cell>
          <cell r="HL25">
            <v>0</v>
          </cell>
          <cell r="HM25">
            <v>0</v>
          </cell>
          <cell r="HN25">
            <v>0</v>
          </cell>
          <cell r="HO25">
            <v>0</v>
          </cell>
          <cell r="HP25">
            <v>0</v>
          </cell>
          <cell r="HQ25">
            <v>0</v>
          </cell>
          <cell r="HR25">
            <v>0</v>
          </cell>
          <cell r="HS25">
            <v>0</v>
          </cell>
        </row>
        <row r="26">
          <cell r="E26">
            <v>0</v>
          </cell>
          <cell r="F26">
            <v>0</v>
          </cell>
          <cell r="G26">
            <v>0</v>
          </cell>
          <cell r="H26">
            <v>0</v>
          </cell>
          <cell r="I26">
            <v>0</v>
          </cell>
          <cell r="J26">
            <v>0</v>
          </cell>
          <cell r="K26">
            <v>0</v>
          </cell>
          <cell r="L26">
            <v>0</v>
          </cell>
          <cell r="M26">
            <v>0</v>
          </cell>
          <cell r="N26">
            <v>0</v>
          </cell>
          <cell r="O26">
            <v>1451.6</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cell r="BE26">
            <v>0</v>
          </cell>
          <cell r="BF26">
            <v>0</v>
          </cell>
          <cell r="BG26">
            <v>0</v>
          </cell>
          <cell r="BH26">
            <v>0</v>
          </cell>
          <cell r="BI26">
            <v>0</v>
          </cell>
          <cell r="BJ26">
            <v>0</v>
          </cell>
          <cell r="BK26">
            <v>0</v>
          </cell>
          <cell r="BL26">
            <v>0</v>
          </cell>
          <cell r="BM26">
            <v>0</v>
          </cell>
          <cell r="BN26">
            <v>0</v>
          </cell>
          <cell r="BO26">
            <v>0</v>
          </cell>
          <cell r="BP26">
            <v>0</v>
          </cell>
          <cell r="BQ26">
            <v>0</v>
          </cell>
          <cell r="BR26">
            <v>0</v>
          </cell>
          <cell r="BS26">
            <v>0</v>
          </cell>
          <cell r="BT26">
            <v>0</v>
          </cell>
          <cell r="BU26">
            <v>0</v>
          </cell>
          <cell r="BV26">
            <v>0</v>
          </cell>
          <cell r="BW26">
            <v>0</v>
          </cell>
          <cell r="BX26">
            <v>0</v>
          </cell>
          <cell r="BY26">
            <v>0</v>
          </cell>
          <cell r="BZ26">
            <v>0</v>
          </cell>
          <cell r="CA26">
            <v>0</v>
          </cell>
          <cell r="CB26">
            <v>0</v>
          </cell>
          <cell r="CC26">
            <v>0</v>
          </cell>
          <cell r="CD26">
            <v>0</v>
          </cell>
          <cell r="CE26">
            <v>0</v>
          </cell>
          <cell r="CF26">
            <v>0</v>
          </cell>
          <cell r="CG26">
            <v>0</v>
          </cell>
          <cell r="CH26">
            <v>0</v>
          </cell>
          <cell r="CI26">
            <v>0</v>
          </cell>
          <cell r="CJ26">
            <v>0</v>
          </cell>
          <cell r="CK26">
            <v>0</v>
          </cell>
          <cell r="CL26">
            <v>0</v>
          </cell>
          <cell r="CM26">
            <v>0</v>
          </cell>
          <cell r="CN26">
            <v>0</v>
          </cell>
          <cell r="CO26">
            <v>0</v>
          </cell>
          <cell r="CP26">
            <v>0</v>
          </cell>
          <cell r="CQ26">
            <v>0</v>
          </cell>
          <cell r="CR26">
            <v>0</v>
          </cell>
          <cell r="CS26">
            <v>0</v>
          </cell>
          <cell r="CT26">
            <v>0</v>
          </cell>
          <cell r="CU26">
            <v>0</v>
          </cell>
          <cell r="CV26">
            <v>0</v>
          </cell>
          <cell r="CW26">
            <v>0</v>
          </cell>
          <cell r="CX26">
            <v>0</v>
          </cell>
          <cell r="CY26">
            <v>0</v>
          </cell>
          <cell r="CZ26">
            <v>0</v>
          </cell>
          <cell r="DA26">
            <v>0</v>
          </cell>
          <cell r="DB26">
            <v>0</v>
          </cell>
          <cell r="DC26">
            <v>0</v>
          </cell>
          <cell r="DD26">
            <v>0</v>
          </cell>
          <cell r="DE26">
            <v>0</v>
          </cell>
          <cell r="DF26">
            <v>0</v>
          </cell>
          <cell r="DG26">
            <v>0</v>
          </cell>
          <cell r="DH26">
            <v>0</v>
          </cell>
          <cell r="DI26">
            <v>0</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cell r="EB26">
            <v>0</v>
          </cell>
          <cell r="EC26">
            <v>0</v>
          </cell>
          <cell r="ED26">
            <v>0</v>
          </cell>
          <cell r="EE26">
            <v>0</v>
          </cell>
          <cell r="EF26">
            <v>0</v>
          </cell>
          <cell r="EG26">
            <v>0</v>
          </cell>
          <cell r="EH26">
            <v>0</v>
          </cell>
          <cell r="EI26">
            <v>0</v>
          </cell>
          <cell r="EJ26">
            <v>0</v>
          </cell>
          <cell r="EK26">
            <v>0</v>
          </cell>
          <cell r="EL26">
            <v>0</v>
          </cell>
          <cell r="EM26">
            <v>0</v>
          </cell>
          <cell r="EN26">
            <v>0</v>
          </cell>
          <cell r="EO26">
            <v>0</v>
          </cell>
          <cell r="EP26">
            <v>0</v>
          </cell>
          <cell r="EQ26">
            <v>0</v>
          </cell>
          <cell r="ER26">
            <v>0</v>
          </cell>
          <cell r="ES26">
            <v>0</v>
          </cell>
          <cell r="ET26">
            <v>0</v>
          </cell>
          <cell r="EU26">
            <v>0</v>
          </cell>
          <cell r="EV26">
            <v>0</v>
          </cell>
          <cell r="EW26">
            <v>0</v>
          </cell>
          <cell r="EX26">
            <v>0</v>
          </cell>
          <cell r="EY26">
            <v>0</v>
          </cell>
          <cell r="EZ26">
            <v>0</v>
          </cell>
          <cell r="FA26">
            <v>0</v>
          </cell>
          <cell r="FB26">
            <v>0</v>
          </cell>
          <cell r="FC26">
            <v>0</v>
          </cell>
          <cell r="FD26">
            <v>0</v>
          </cell>
          <cell r="FE26">
            <v>0</v>
          </cell>
          <cell r="FF26">
            <v>0</v>
          </cell>
          <cell r="FG26">
            <v>0</v>
          </cell>
          <cell r="FH26">
            <v>0</v>
          </cell>
          <cell r="FI26">
            <v>0</v>
          </cell>
          <cell r="FJ26">
            <v>0</v>
          </cell>
          <cell r="FK26">
            <v>0</v>
          </cell>
          <cell r="FL26">
            <v>0</v>
          </cell>
          <cell r="FM26">
            <v>0</v>
          </cell>
          <cell r="FN26">
            <v>0</v>
          </cell>
          <cell r="FO26">
            <v>0</v>
          </cell>
          <cell r="FP26">
            <v>0</v>
          </cell>
          <cell r="FQ26">
            <v>0</v>
          </cell>
          <cell r="FR26">
            <v>0</v>
          </cell>
          <cell r="FS26">
            <v>0</v>
          </cell>
          <cell r="FT26">
            <v>0</v>
          </cell>
          <cell r="FU26">
            <v>0</v>
          </cell>
          <cell r="FV26">
            <v>0</v>
          </cell>
          <cell r="FW26">
            <v>0</v>
          </cell>
          <cell r="FX26">
            <v>0</v>
          </cell>
          <cell r="FY26">
            <v>0</v>
          </cell>
          <cell r="FZ26">
            <v>0</v>
          </cell>
          <cell r="GA26">
            <v>0</v>
          </cell>
          <cell r="GB26">
            <v>0</v>
          </cell>
          <cell r="GC26">
            <v>0</v>
          </cell>
          <cell r="GD26">
            <v>0</v>
          </cell>
          <cell r="GE26">
            <v>0</v>
          </cell>
          <cell r="GF26">
            <v>0</v>
          </cell>
          <cell r="GG26">
            <v>0</v>
          </cell>
          <cell r="GH26">
            <v>0</v>
          </cell>
          <cell r="GI26">
            <v>0</v>
          </cell>
          <cell r="GJ26">
            <v>0</v>
          </cell>
          <cell r="GK26">
            <v>0</v>
          </cell>
          <cell r="GL26">
            <v>0</v>
          </cell>
          <cell r="GM26">
            <v>0</v>
          </cell>
          <cell r="GN26">
            <v>0</v>
          </cell>
          <cell r="GO26">
            <v>0</v>
          </cell>
          <cell r="GP26">
            <v>0</v>
          </cell>
          <cell r="GQ26">
            <v>0</v>
          </cell>
          <cell r="GR26">
            <v>0</v>
          </cell>
          <cell r="GS26">
            <v>0</v>
          </cell>
          <cell r="GT26">
            <v>0</v>
          </cell>
          <cell r="GU26">
            <v>0</v>
          </cell>
          <cell r="GV26">
            <v>0</v>
          </cell>
          <cell r="GW26">
            <v>0</v>
          </cell>
          <cell r="GX26">
            <v>0</v>
          </cell>
          <cell r="GY26">
            <v>0</v>
          </cell>
          <cell r="GZ26">
            <v>0</v>
          </cell>
          <cell r="HA26">
            <v>0</v>
          </cell>
          <cell r="HB26">
            <v>0</v>
          </cell>
          <cell r="HC26">
            <v>0</v>
          </cell>
          <cell r="HD26">
            <v>0</v>
          </cell>
          <cell r="HE26">
            <v>0</v>
          </cell>
          <cell r="HF26">
            <v>0</v>
          </cell>
          <cell r="HG26">
            <v>0</v>
          </cell>
          <cell r="HH26">
            <v>0</v>
          </cell>
          <cell r="HI26">
            <v>0</v>
          </cell>
          <cell r="HJ26">
            <v>0</v>
          </cell>
          <cell r="HK26">
            <v>0</v>
          </cell>
          <cell r="HL26">
            <v>0</v>
          </cell>
          <cell r="HM26">
            <v>0</v>
          </cell>
          <cell r="HN26">
            <v>0</v>
          </cell>
          <cell r="HO26">
            <v>0</v>
          </cell>
          <cell r="HP26">
            <v>0</v>
          </cell>
          <cell r="HQ26">
            <v>0</v>
          </cell>
          <cell r="HR26">
            <v>0</v>
          </cell>
          <cell r="HS26">
            <v>0</v>
          </cell>
        </row>
        <row r="27">
          <cell r="E27">
            <v>0</v>
          </cell>
          <cell r="F27">
            <v>0</v>
          </cell>
          <cell r="G27">
            <v>0</v>
          </cell>
          <cell r="H27">
            <v>0</v>
          </cell>
          <cell r="I27">
            <v>0</v>
          </cell>
          <cell r="J27">
            <v>0</v>
          </cell>
          <cell r="K27">
            <v>0</v>
          </cell>
          <cell r="L27">
            <v>0</v>
          </cell>
          <cell r="M27">
            <v>0</v>
          </cell>
          <cell r="N27">
            <v>0</v>
          </cell>
          <cell r="O27">
            <v>1633.05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0</v>
          </cell>
          <cell r="BL27">
            <v>0</v>
          </cell>
          <cell r="BM27">
            <v>0</v>
          </cell>
          <cell r="BN27">
            <v>0</v>
          </cell>
          <cell r="BO27">
            <v>0</v>
          </cell>
          <cell r="BP27">
            <v>0</v>
          </cell>
          <cell r="BQ27">
            <v>0</v>
          </cell>
          <cell r="BR27">
            <v>0</v>
          </cell>
          <cell r="BS27">
            <v>0</v>
          </cell>
          <cell r="BT27">
            <v>0</v>
          </cell>
          <cell r="BU27">
            <v>0</v>
          </cell>
          <cell r="BV27">
            <v>0</v>
          </cell>
          <cell r="BW27">
            <v>0</v>
          </cell>
          <cell r="BX27">
            <v>0</v>
          </cell>
          <cell r="BY27">
            <v>0</v>
          </cell>
          <cell r="BZ27">
            <v>0</v>
          </cell>
          <cell r="CA27">
            <v>0</v>
          </cell>
          <cell r="CB27">
            <v>0</v>
          </cell>
          <cell r="CC27">
            <v>0</v>
          </cell>
          <cell r="CD27">
            <v>0</v>
          </cell>
          <cell r="CE27">
            <v>0</v>
          </cell>
          <cell r="CF27">
            <v>0</v>
          </cell>
          <cell r="CG27">
            <v>0</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0</v>
          </cell>
          <cell r="DA27">
            <v>0</v>
          </cell>
          <cell r="DB27">
            <v>0</v>
          </cell>
          <cell r="DC27">
            <v>0</v>
          </cell>
          <cell r="DD27">
            <v>0</v>
          </cell>
          <cell r="DE27">
            <v>0</v>
          </cell>
          <cell r="DF27">
            <v>0</v>
          </cell>
          <cell r="DG27">
            <v>0</v>
          </cell>
          <cell r="DH27">
            <v>0</v>
          </cell>
          <cell r="DI27">
            <v>0</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cell r="EO27">
            <v>0</v>
          </cell>
          <cell r="EP27">
            <v>0</v>
          </cell>
          <cell r="EQ27">
            <v>0</v>
          </cell>
          <cell r="ER27">
            <v>0</v>
          </cell>
          <cell r="ES27">
            <v>0</v>
          </cell>
          <cell r="ET27">
            <v>0</v>
          </cell>
          <cell r="EU27">
            <v>0</v>
          </cell>
          <cell r="EV27">
            <v>0</v>
          </cell>
          <cell r="EW27">
            <v>0</v>
          </cell>
          <cell r="EX27">
            <v>0</v>
          </cell>
          <cell r="EY27">
            <v>0</v>
          </cell>
          <cell r="EZ27">
            <v>0</v>
          </cell>
          <cell r="FA27">
            <v>0</v>
          </cell>
          <cell r="FB27">
            <v>0</v>
          </cell>
          <cell r="FC27">
            <v>0</v>
          </cell>
          <cell r="FD27">
            <v>0</v>
          </cell>
          <cell r="FE27">
            <v>0</v>
          </cell>
          <cell r="FF27">
            <v>0</v>
          </cell>
          <cell r="FG27">
            <v>0</v>
          </cell>
          <cell r="FH27">
            <v>0</v>
          </cell>
          <cell r="FI27">
            <v>0</v>
          </cell>
          <cell r="FJ27">
            <v>0</v>
          </cell>
          <cell r="FK27">
            <v>0</v>
          </cell>
          <cell r="FL27">
            <v>0</v>
          </cell>
          <cell r="FM27">
            <v>0</v>
          </cell>
          <cell r="FN27">
            <v>0</v>
          </cell>
          <cell r="FO27">
            <v>0</v>
          </cell>
          <cell r="FP27">
            <v>0</v>
          </cell>
          <cell r="FQ27">
            <v>0</v>
          </cell>
          <cell r="FR27">
            <v>0</v>
          </cell>
          <cell r="FS27">
            <v>0</v>
          </cell>
          <cell r="FT27">
            <v>0</v>
          </cell>
          <cell r="FU27">
            <v>0</v>
          </cell>
          <cell r="FV27">
            <v>0</v>
          </cell>
          <cell r="FW27">
            <v>0</v>
          </cell>
          <cell r="FX27">
            <v>0</v>
          </cell>
          <cell r="FY27">
            <v>0</v>
          </cell>
          <cell r="FZ27">
            <v>0</v>
          </cell>
          <cell r="GA27">
            <v>0</v>
          </cell>
          <cell r="GB27">
            <v>0</v>
          </cell>
          <cell r="GC27">
            <v>0</v>
          </cell>
          <cell r="GD27">
            <v>0</v>
          </cell>
          <cell r="GE27">
            <v>0</v>
          </cell>
          <cell r="GF27">
            <v>0</v>
          </cell>
          <cell r="GG27">
            <v>0</v>
          </cell>
          <cell r="GH27">
            <v>0</v>
          </cell>
          <cell r="GI27">
            <v>0</v>
          </cell>
          <cell r="GJ27">
            <v>0</v>
          </cell>
          <cell r="GK27">
            <v>0</v>
          </cell>
          <cell r="GL27">
            <v>0</v>
          </cell>
          <cell r="GM27">
            <v>0</v>
          </cell>
          <cell r="GN27">
            <v>0</v>
          </cell>
          <cell r="GO27">
            <v>0</v>
          </cell>
          <cell r="GP27">
            <v>0</v>
          </cell>
          <cell r="GQ27">
            <v>0</v>
          </cell>
          <cell r="GR27">
            <v>0</v>
          </cell>
          <cell r="GS27">
            <v>0</v>
          </cell>
          <cell r="GT27">
            <v>0</v>
          </cell>
          <cell r="GU27">
            <v>0</v>
          </cell>
          <cell r="GV27">
            <v>0</v>
          </cell>
          <cell r="GW27">
            <v>0</v>
          </cell>
          <cell r="GX27">
            <v>0</v>
          </cell>
          <cell r="GY27">
            <v>0</v>
          </cell>
          <cell r="GZ27">
            <v>0</v>
          </cell>
          <cell r="HA27">
            <v>0</v>
          </cell>
          <cell r="HB27">
            <v>0</v>
          </cell>
          <cell r="HC27">
            <v>0</v>
          </cell>
          <cell r="HD27">
            <v>0</v>
          </cell>
          <cell r="HE27">
            <v>0</v>
          </cell>
          <cell r="HF27">
            <v>0</v>
          </cell>
          <cell r="HG27">
            <v>0</v>
          </cell>
          <cell r="HH27">
            <v>0</v>
          </cell>
          <cell r="HI27">
            <v>0</v>
          </cell>
          <cell r="HJ27">
            <v>0</v>
          </cell>
          <cell r="HK27">
            <v>0</v>
          </cell>
          <cell r="HL27">
            <v>0</v>
          </cell>
          <cell r="HM27">
            <v>0</v>
          </cell>
          <cell r="HN27">
            <v>0</v>
          </cell>
          <cell r="HO27">
            <v>0</v>
          </cell>
          <cell r="HP27">
            <v>0</v>
          </cell>
          <cell r="HQ27">
            <v>0</v>
          </cell>
          <cell r="HR27">
            <v>0</v>
          </cell>
          <cell r="HS27">
            <v>0</v>
          </cell>
        </row>
        <row r="28">
          <cell r="E28">
            <v>0</v>
          </cell>
          <cell r="F28">
            <v>0</v>
          </cell>
          <cell r="G28">
            <v>0</v>
          </cell>
          <cell r="H28">
            <v>0</v>
          </cell>
          <cell r="I28">
            <v>0</v>
          </cell>
          <cell r="J28">
            <v>0</v>
          </cell>
          <cell r="K28">
            <v>0</v>
          </cell>
          <cell r="L28">
            <v>0</v>
          </cell>
          <cell r="M28">
            <v>0</v>
          </cell>
          <cell r="N28">
            <v>0</v>
          </cell>
          <cell r="O28">
            <v>0</v>
          </cell>
          <cell r="P28">
            <v>0</v>
          </cell>
          <cell r="Q28">
            <v>0</v>
          </cell>
          <cell r="R28">
            <v>64.8</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cell r="BQ28">
            <v>0</v>
          </cell>
          <cell r="BR28">
            <v>0</v>
          </cell>
          <cell r="BS28">
            <v>0</v>
          </cell>
          <cell r="BT28">
            <v>0</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0</v>
          </cell>
          <cell r="DA28">
            <v>0</v>
          </cell>
          <cell r="DB28">
            <v>0</v>
          </cell>
          <cell r="DC28">
            <v>0</v>
          </cell>
          <cell r="DD28">
            <v>0</v>
          </cell>
          <cell r="DE28">
            <v>0</v>
          </cell>
          <cell r="DF28">
            <v>0</v>
          </cell>
          <cell r="DG28">
            <v>0</v>
          </cell>
          <cell r="DH28">
            <v>0</v>
          </cell>
          <cell r="DI28">
            <v>0</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cell r="EA28">
            <v>0</v>
          </cell>
          <cell r="EB28">
            <v>0</v>
          </cell>
          <cell r="EC28">
            <v>0</v>
          </cell>
          <cell r="ED28">
            <v>0</v>
          </cell>
          <cell r="EE28">
            <v>0</v>
          </cell>
          <cell r="EF28">
            <v>0</v>
          </cell>
          <cell r="EG28">
            <v>0</v>
          </cell>
          <cell r="EH28">
            <v>0</v>
          </cell>
          <cell r="EI28">
            <v>0</v>
          </cell>
          <cell r="EJ28">
            <v>0</v>
          </cell>
          <cell r="EK28">
            <v>0</v>
          </cell>
          <cell r="EL28">
            <v>0</v>
          </cell>
          <cell r="EM28">
            <v>0</v>
          </cell>
          <cell r="EN28">
            <v>0</v>
          </cell>
          <cell r="EO28">
            <v>0</v>
          </cell>
          <cell r="EP28">
            <v>0</v>
          </cell>
          <cell r="EQ28">
            <v>0</v>
          </cell>
          <cell r="ER28">
            <v>0</v>
          </cell>
          <cell r="ES28">
            <v>0</v>
          </cell>
          <cell r="ET28">
            <v>0</v>
          </cell>
          <cell r="EU28">
            <v>0</v>
          </cell>
          <cell r="EV28">
            <v>0</v>
          </cell>
          <cell r="EW28">
            <v>0</v>
          </cell>
          <cell r="EX28">
            <v>0</v>
          </cell>
          <cell r="EY28">
            <v>0</v>
          </cell>
          <cell r="EZ28">
            <v>0</v>
          </cell>
          <cell r="FA28">
            <v>0</v>
          </cell>
          <cell r="FB28">
            <v>0</v>
          </cell>
          <cell r="FC28">
            <v>0</v>
          </cell>
          <cell r="FD28">
            <v>0</v>
          </cell>
          <cell r="FE28">
            <v>0</v>
          </cell>
          <cell r="FF28">
            <v>0</v>
          </cell>
          <cell r="FG28">
            <v>0</v>
          </cell>
          <cell r="FH28">
            <v>0</v>
          </cell>
          <cell r="FI28">
            <v>0</v>
          </cell>
          <cell r="FJ28">
            <v>0</v>
          </cell>
          <cell r="FK28">
            <v>0</v>
          </cell>
          <cell r="FL28">
            <v>0</v>
          </cell>
          <cell r="FM28">
            <v>0</v>
          </cell>
          <cell r="FN28">
            <v>0</v>
          </cell>
          <cell r="FO28">
            <v>0</v>
          </cell>
          <cell r="FP28">
            <v>0</v>
          </cell>
          <cell r="FQ28">
            <v>0</v>
          </cell>
          <cell r="FR28">
            <v>0</v>
          </cell>
          <cell r="FS28">
            <v>0</v>
          </cell>
          <cell r="FT28">
            <v>0</v>
          </cell>
          <cell r="FU28">
            <v>0</v>
          </cell>
          <cell r="FV28">
            <v>0</v>
          </cell>
          <cell r="FW28">
            <v>0</v>
          </cell>
          <cell r="FX28">
            <v>0</v>
          </cell>
          <cell r="FY28">
            <v>0</v>
          </cell>
          <cell r="FZ28">
            <v>0</v>
          </cell>
          <cell r="GA28">
            <v>0</v>
          </cell>
          <cell r="GB28">
            <v>0</v>
          </cell>
          <cell r="GC28">
            <v>0</v>
          </cell>
          <cell r="GD28">
            <v>0</v>
          </cell>
          <cell r="GE28">
            <v>0</v>
          </cell>
          <cell r="GF28">
            <v>0</v>
          </cell>
          <cell r="GG28">
            <v>0</v>
          </cell>
          <cell r="GH28">
            <v>0</v>
          </cell>
          <cell r="GI28">
            <v>0</v>
          </cell>
          <cell r="GJ28">
            <v>0</v>
          </cell>
          <cell r="GK28">
            <v>0</v>
          </cell>
          <cell r="GL28">
            <v>0</v>
          </cell>
          <cell r="GM28">
            <v>0</v>
          </cell>
          <cell r="GN28">
            <v>0</v>
          </cell>
          <cell r="GO28">
            <v>0</v>
          </cell>
          <cell r="GP28">
            <v>0</v>
          </cell>
          <cell r="GQ28">
            <v>0</v>
          </cell>
          <cell r="GR28">
            <v>0</v>
          </cell>
          <cell r="GS28">
            <v>0</v>
          </cell>
          <cell r="GT28">
            <v>0</v>
          </cell>
          <cell r="GU28">
            <v>0</v>
          </cell>
          <cell r="GV28">
            <v>0</v>
          </cell>
          <cell r="GW28">
            <v>0</v>
          </cell>
          <cell r="GX28">
            <v>0</v>
          </cell>
          <cell r="GY28">
            <v>0</v>
          </cell>
          <cell r="GZ28">
            <v>0</v>
          </cell>
          <cell r="HA28">
            <v>0</v>
          </cell>
          <cell r="HB28">
            <v>0</v>
          </cell>
          <cell r="HC28">
            <v>0</v>
          </cell>
          <cell r="HD28">
            <v>0</v>
          </cell>
          <cell r="HE28">
            <v>0</v>
          </cell>
          <cell r="HF28">
            <v>0</v>
          </cell>
          <cell r="HG28">
            <v>0</v>
          </cell>
          <cell r="HH28">
            <v>0</v>
          </cell>
          <cell r="HI28">
            <v>0</v>
          </cell>
          <cell r="HJ28">
            <v>0</v>
          </cell>
          <cell r="HK28">
            <v>0</v>
          </cell>
          <cell r="HL28">
            <v>0</v>
          </cell>
          <cell r="HM28">
            <v>0</v>
          </cell>
          <cell r="HN28">
            <v>0</v>
          </cell>
          <cell r="HO28">
            <v>0</v>
          </cell>
          <cell r="HP28">
            <v>0</v>
          </cell>
          <cell r="HQ28">
            <v>0</v>
          </cell>
          <cell r="HR28">
            <v>0</v>
          </cell>
          <cell r="HS28">
            <v>0</v>
          </cell>
        </row>
        <row r="29">
          <cell r="E29">
            <v>0</v>
          </cell>
          <cell r="F29">
            <v>0</v>
          </cell>
          <cell r="G29">
            <v>0</v>
          </cell>
          <cell r="H29">
            <v>0</v>
          </cell>
          <cell r="I29">
            <v>0</v>
          </cell>
          <cell r="J29">
            <v>0</v>
          </cell>
          <cell r="K29">
            <v>0</v>
          </cell>
          <cell r="L29">
            <v>0</v>
          </cell>
          <cell r="M29">
            <v>0</v>
          </cell>
          <cell r="N29">
            <v>0</v>
          </cell>
          <cell r="O29">
            <v>0</v>
          </cell>
          <cell r="P29">
            <v>0</v>
          </cell>
          <cell r="Q29">
            <v>92</v>
          </cell>
          <cell r="R29">
            <v>0</v>
          </cell>
          <cell r="S29">
            <v>605.6</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cell r="BH29">
            <v>0</v>
          </cell>
          <cell r="BI29">
            <v>0</v>
          </cell>
          <cell r="BJ29">
            <v>0</v>
          </cell>
          <cell r="BK29">
            <v>0</v>
          </cell>
          <cell r="BL29">
            <v>0</v>
          </cell>
          <cell r="BM29">
            <v>0</v>
          </cell>
          <cell r="BN29">
            <v>0</v>
          </cell>
          <cell r="BO29">
            <v>0</v>
          </cell>
          <cell r="BP29">
            <v>0</v>
          </cell>
          <cell r="BQ29">
            <v>0</v>
          </cell>
          <cell r="BR29">
            <v>0</v>
          </cell>
          <cell r="BS29">
            <v>0</v>
          </cell>
          <cell r="BT29">
            <v>0</v>
          </cell>
          <cell r="BU29">
            <v>0</v>
          </cell>
          <cell r="BV29">
            <v>0</v>
          </cell>
          <cell r="BW29">
            <v>0</v>
          </cell>
          <cell r="BX29">
            <v>0</v>
          </cell>
          <cell r="BY29">
            <v>0</v>
          </cell>
          <cell r="BZ29">
            <v>0</v>
          </cell>
          <cell r="CA29">
            <v>0</v>
          </cell>
          <cell r="CB29">
            <v>0</v>
          </cell>
          <cell r="CC29">
            <v>0</v>
          </cell>
          <cell r="CD29">
            <v>0</v>
          </cell>
          <cell r="CE29">
            <v>0</v>
          </cell>
          <cell r="CF29">
            <v>0</v>
          </cell>
          <cell r="CG29">
            <v>0</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0</v>
          </cell>
          <cell r="DA29">
            <v>0</v>
          </cell>
          <cell r="DB29">
            <v>0</v>
          </cell>
          <cell r="DC29">
            <v>0</v>
          </cell>
          <cell r="DD29">
            <v>0</v>
          </cell>
          <cell r="DE29">
            <v>0</v>
          </cell>
          <cell r="DF29">
            <v>0</v>
          </cell>
          <cell r="DG29">
            <v>0</v>
          </cell>
          <cell r="DH29">
            <v>0</v>
          </cell>
          <cell r="DI29">
            <v>0</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cell r="EB29">
            <v>0</v>
          </cell>
          <cell r="EC29">
            <v>0</v>
          </cell>
          <cell r="ED29">
            <v>0</v>
          </cell>
          <cell r="EE29">
            <v>0</v>
          </cell>
          <cell r="EF29">
            <v>0</v>
          </cell>
          <cell r="EG29">
            <v>0</v>
          </cell>
          <cell r="EH29">
            <v>0</v>
          </cell>
          <cell r="EI29">
            <v>0</v>
          </cell>
          <cell r="EJ29">
            <v>0</v>
          </cell>
          <cell r="EK29">
            <v>0</v>
          </cell>
          <cell r="EL29">
            <v>0</v>
          </cell>
          <cell r="EM29">
            <v>0</v>
          </cell>
          <cell r="EN29">
            <v>0</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0</v>
          </cell>
          <cell r="FD29">
            <v>0</v>
          </cell>
          <cell r="FE29">
            <v>0</v>
          </cell>
          <cell r="FF29">
            <v>0</v>
          </cell>
          <cell r="FG29">
            <v>0</v>
          </cell>
          <cell r="FH29">
            <v>0</v>
          </cell>
          <cell r="FI29">
            <v>0</v>
          </cell>
          <cell r="FJ29">
            <v>0</v>
          </cell>
          <cell r="FK29">
            <v>0</v>
          </cell>
          <cell r="FL29">
            <v>0</v>
          </cell>
          <cell r="FM29">
            <v>0</v>
          </cell>
          <cell r="FN29">
            <v>0</v>
          </cell>
          <cell r="FO29">
            <v>0</v>
          </cell>
          <cell r="FP29">
            <v>0</v>
          </cell>
          <cell r="FQ29">
            <v>0</v>
          </cell>
          <cell r="FR29">
            <v>0</v>
          </cell>
          <cell r="FS29">
            <v>0</v>
          </cell>
          <cell r="FT29">
            <v>0</v>
          </cell>
          <cell r="FU29">
            <v>0</v>
          </cell>
          <cell r="FV29">
            <v>0</v>
          </cell>
          <cell r="FW29">
            <v>0</v>
          </cell>
          <cell r="FX29">
            <v>0</v>
          </cell>
          <cell r="FY29">
            <v>0</v>
          </cell>
          <cell r="FZ29">
            <v>0</v>
          </cell>
          <cell r="GA29">
            <v>0</v>
          </cell>
          <cell r="GB29">
            <v>0</v>
          </cell>
          <cell r="GC29">
            <v>0</v>
          </cell>
          <cell r="GD29">
            <v>0</v>
          </cell>
          <cell r="GE29">
            <v>0</v>
          </cell>
          <cell r="GF29">
            <v>0</v>
          </cell>
          <cell r="GG29">
            <v>0</v>
          </cell>
          <cell r="GH29">
            <v>0</v>
          </cell>
          <cell r="GI29">
            <v>0</v>
          </cell>
          <cell r="GJ29">
            <v>0</v>
          </cell>
          <cell r="GK29">
            <v>0</v>
          </cell>
          <cell r="GL29">
            <v>0</v>
          </cell>
          <cell r="GM29">
            <v>0</v>
          </cell>
          <cell r="GN29">
            <v>0</v>
          </cell>
          <cell r="GO29">
            <v>0</v>
          </cell>
          <cell r="GP29">
            <v>0</v>
          </cell>
          <cell r="GQ29">
            <v>0</v>
          </cell>
          <cell r="GR29">
            <v>0</v>
          </cell>
          <cell r="GS29">
            <v>0</v>
          </cell>
          <cell r="GT29">
            <v>0</v>
          </cell>
          <cell r="GU29">
            <v>0</v>
          </cell>
          <cell r="GV29">
            <v>0</v>
          </cell>
          <cell r="GW29">
            <v>0</v>
          </cell>
          <cell r="GX29">
            <v>0</v>
          </cell>
          <cell r="GY29">
            <v>0</v>
          </cell>
          <cell r="GZ29">
            <v>0</v>
          </cell>
          <cell r="HA29">
            <v>0</v>
          </cell>
          <cell r="HB29">
            <v>0</v>
          </cell>
          <cell r="HC29">
            <v>0</v>
          </cell>
          <cell r="HD29">
            <v>0</v>
          </cell>
          <cell r="HE29">
            <v>0</v>
          </cell>
          <cell r="HF29">
            <v>0</v>
          </cell>
          <cell r="HG29">
            <v>0</v>
          </cell>
          <cell r="HH29">
            <v>0</v>
          </cell>
          <cell r="HI29">
            <v>0</v>
          </cell>
          <cell r="HJ29">
            <v>0</v>
          </cell>
          <cell r="HK29">
            <v>0</v>
          </cell>
          <cell r="HL29">
            <v>0</v>
          </cell>
          <cell r="HM29">
            <v>0</v>
          </cell>
          <cell r="HN29">
            <v>0</v>
          </cell>
          <cell r="HO29">
            <v>0</v>
          </cell>
          <cell r="HP29">
            <v>0</v>
          </cell>
          <cell r="HQ29">
            <v>0</v>
          </cell>
          <cell r="HR29">
            <v>0</v>
          </cell>
          <cell r="HS29">
            <v>0</v>
          </cell>
        </row>
        <row r="30">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15271.2</v>
          </cell>
          <cell r="U30">
            <v>14790.6</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0</v>
          </cell>
          <cell r="FF30">
            <v>0</v>
          </cell>
          <cell r="FG30">
            <v>0</v>
          </cell>
          <cell r="FH30">
            <v>0</v>
          </cell>
          <cell r="FI30">
            <v>0</v>
          </cell>
          <cell r="FJ30">
            <v>0</v>
          </cell>
          <cell r="FK30">
            <v>0</v>
          </cell>
          <cell r="FL30">
            <v>0</v>
          </cell>
          <cell r="FM30">
            <v>0</v>
          </cell>
          <cell r="FN30">
            <v>0</v>
          </cell>
          <cell r="FO30">
            <v>0</v>
          </cell>
          <cell r="FP30">
            <v>0</v>
          </cell>
          <cell r="FQ30">
            <v>0</v>
          </cell>
          <cell r="FR30">
            <v>0</v>
          </cell>
          <cell r="FS30">
            <v>0</v>
          </cell>
          <cell r="FT30">
            <v>0</v>
          </cell>
          <cell r="FU30">
            <v>0</v>
          </cell>
          <cell r="FV30">
            <v>0</v>
          </cell>
          <cell r="FW30">
            <v>0</v>
          </cell>
          <cell r="FX30">
            <v>0</v>
          </cell>
          <cell r="FY30">
            <v>0</v>
          </cell>
          <cell r="FZ30">
            <v>0</v>
          </cell>
          <cell r="GA30">
            <v>0</v>
          </cell>
          <cell r="GB30">
            <v>0</v>
          </cell>
          <cell r="GC30">
            <v>0</v>
          </cell>
          <cell r="GD30">
            <v>0</v>
          </cell>
          <cell r="GE30">
            <v>0</v>
          </cell>
          <cell r="GF30">
            <v>0</v>
          </cell>
          <cell r="GG30">
            <v>0</v>
          </cell>
          <cell r="GH30">
            <v>0</v>
          </cell>
          <cell r="GI30">
            <v>0</v>
          </cell>
          <cell r="GJ30">
            <v>0</v>
          </cell>
          <cell r="GK30">
            <v>0</v>
          </cell>
          <cell r="GL30">
            <v>0</v>
          </cell>
          <cell r="GM30">
            <v>0</v>
          </cell>
          <cell r="GN30">
            <v>0</v>
          </cell>
          <cell r="GO30">
            <v>0</v>
          </cell>
          <cell r="GP30">
            <v>0</v>
          </cell>
          <cell r="GQ30">
            <v>0</v>
          </cell>
          <cell r="GR30">
            <v>0</v>
          </cell>
          <cell r="GS30">
            <v>0</v>
          </cell>
          <cell r="GT30">
            <v>0</v>
          </cell>
          <cell r="GU30">
            <v>0</v>
          </cell>
          <cell r="GV30">
            <v>0</v>
          </cell>
          <cell r="GW30">
            <v>0</v>
          </cell>
          <cell r="GX30">
            <v>0</v>
          </cell>
          <cell r="GY30">
            <v>0</v>
          </cell>
          <cell r="GZ30">
            <v>0</v>
          </cell>
          <cell r="HA30">
            <v>0</v>
          </cell>
          <cell r="HB30">
            <v>0</v>
          </cell>
          <cell r="HC30">
            <v>0</v>
          </cell>
          <cell r="HD30">
            <v>0</v>
          </cell>
          <cell r="HE30">
            <v>0</v>
          </cell>
          <cell r="HF30">
            <v>0</v>
          </cell>
          <cell r="HG30">
            <v>0</v>
          </cell>
          <cell r="HH30">
            <v>0</v>
          </cell>
          <cell r="HI30">
            <v>0</v>
          </cell>
          <cell r="HJ30">
            <v>0</v>
          </cell>
          <cell r="HK30">
            <v>0</v>
          </cell>
          <cell r="HL30">
            <v>0</v>
          </cell>
          <cell r="HM30">
            <v>0</v>
          </cell>
          <cell r="HN30">
            <v>0</v>
          </cell>
          <cell r="HO30">
            <v>0</v>
          </cell>
          <cell r="HP30">
            <v>0</v>
          </cell>
          <cell r="HQ30">
            <v>0</v>
          </cell>
          <cell r="HR30">
            <v>0</v>
          </cell>
          <cell r="HS30">
            <v>0</v>
          </cell>
        </row>
        <row r="31">
          <cell r="E31">
            <v>0</v>
          </cell>
          <cell r="F31">
            <v>0</v>
          </cell>
          <cell r="G31">
            <v>0</v>
          </cell>
          <cell r="H31">
            <v>0</v>
          </cell>
          <cell r="I31">
            <v>0</v>
          </cell>
          <cell r="J31">
            <v>0</v>
          </cell>
          <cell r="K31">
            <v>0</v>
          </cell>
          <cell r="L31">
            <v>0</v>
          </cell>
          <cell r="M31">
            <v>0</v>
          </cell>
          <cell r="N31">
            <v>1696.7</v>
          </cell>
          <cell r="O31">
            <v>0</v>
          </cell>
          <cell r="P31">
            <v>0</v>
          </cell>
          <cell r="Q31">
            <v>0</v>
          </cell>
          <cell r="R31">
            <v>0</v>
          </cell>
          <cell r="S31">
            <v>0</v>
          </cell>
          <cell r="T31">
            <v>0</v>
          </cell>
          <cell r="U31">
            <v>0</v>
          </cell>
          <cell r="V31">
            <v>7059.6</v>
          </cell>
          <cell r="W31">
            <v>2168.25</v>
          </cell>
          <cell r="X31">
            <v>2819.2</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0</v>
          </cell>
          <cell r="BR31">
            <v>0</v>
          </cell>
          <cell r="BS31">
            <v>0</v>
          </cell>
          <cell r="BT31">
            <v>0</v>
          </cell>
          <cell r="BU31">
            <v>0</v>
          </cell>
          <cell r="BV31">
            <v>0</v>
          </cell>
          <cell r="BW31">
            <v>0</v>
          </cell>
          <cell r="BX31">
            <v>0</v>
          </cell>
          <cell r="BY31">
            <v>0</v>
          </cell>
          <cell r="BZ31">
            <v>0</v>
          </cell>
          <cell r="CA31">
            <v>0</v>
          </cell>
          <cell r="CB31">
            <v>0</v>
          </cell>
          <cell r="CC31">
            <v>0</v>
          </cell>
          <cell r="CD31">
            <v>0</v>
          </cell>
          <cell r="CE31">
            <v>0</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cell r="EB31">
            <v>0</v>
          </cell>
          <cell r="EC31">
            <v>0</v>
          </cell>
          <cell r="ED31">
            <v>0</v>
          </cell>
          <cell r="EE31">
            <v>0</v>
          </cell>
          <cell r="EF31">
            <v>0</v>
          </cell>
          <cell r="EG31">
            <v>0</v>
          </cell>
          <cell r="EH31">
            <v>0</v>
          </cell>
          <cell r="EI31">
            <v>0</v>
          </cell>
          <cell r="EJ31">
            <v>0</v>
          </cell>
          <cell r="EK31">
            <v>0</v>
          </cell>
          <cell r="EL31">
            <v>0</v>
          </cell>
          <cell r="EM31">
            <v>0</v>
          </cell>
          <cell r="EN31">
            <v>0</v>
          </cell>
          <cell r="EO31">
            <v>0</v>
          </cell>
          <cell r="EP31">
            <v>0</v>
          </cell>
          <cell r="EQ31">
            <v>0</v>
          </cell>
          <cell r="ER31">
            <v>0</v>
          </cell>
          <cell r="ES31">
            <v>0</v>
          </cell>
          <cell r="ET31">
            <v>0</v>
          </cell>
          <cell r="EU31">
            <v>0</v>
          </cell>
          <cell r="EV31">
            <v>0</v>
          </cell>
          <cell r="EW31">
            <v>0</v>
          </cell>
          <cell r="EX31">
            <v>0</v>
          </cell>
          <cell r="EY31">
            <v>0</v>
          </cell>
          <cell r="EZ31">
            <v>0</v>
          </cell>
          <cell r="FA31">
            <v>0</v>
          </cell>
          <cell r="FB31">
            <v>0</v>
          </cell>
          <cell r="FC31">
            <v>0</v>
          </cell>
          <cell r="FD31">
            <v>0</v>
          </cell>
          <cell r="FE31">
            <v>0</v>
          </cell>
          <cell r="FF31">
            <v>0</v>
          </cell>
          <cell r="FG31">
            <v>0</v>
          </cell>
          <cell r="FH31">
            <v>0</v>
          </cell>
          <cell r="FI31">
            <v>0</v>
          </cell>
          <cell r="FJ31">
            <v>0</v>
          </cell>
          <cell r="FK31">
            <v>0</v>
          </cell>
          <cell r="FL31">
            <v>0</v>
          </cell>
          <cell r="FM31">
            <v>0</v>
          </cell>
          <cell r="FN31">
            <v>0</v>
          </cell>
          <cell r="FO31">
            <v>0</v>
          </cell>
          <cell r="FP31">
            <v>0</v>
          </cell>
          <cell r="FQ31">
            <v>0</v>
          </cell>
          <cell r="FR31">
            <v>0</v>
          </cell>
          <cell r="FS31">
            <v>0</v>
          </cell>
          <cell r="FT31">
            <v>0</v>
          </cell>
          <cell r="FU31">
            <v>0</v>
          </cell>
          <cell r="FV31">
            <v>0</v>
          </cell>
          <cell r="FW31">
            <v>0</v>
          </cell>
          <cell r="FX31">
            <v>0</v>
          </cell>
          <cell r="FY31">
            <v>0</v>
          </cell>
          <cell r="FZ31">
            <v>0</v>
          </cell>
          <cell r="GA31">
            <v>0</v>
          </cell>
          <cell r="GB31">
            <v>0</v>
          </cell>
          <cell r="GC31">
            <v>0</v>
          </cell>
          <cell r="GD31">
            <v>0</v>
          </cell>
          <cell r="GE31">
            <v>0</v>
          </cell>
          <cell r="GF31">
            <v>0</v>
          </cell>
          <cell r="GG31">
            <v>0</v>
          </cell>
          <cell r="GH31">
            <v>0</v>
          </cell>
          <cell r="GI31">
            <v>0</v>
          </cell>
          <cell r="GJ31">
            <v>0</v>
          </cell>
          <cell r="GK31">
            <v>0</v>
          </cell>
          <cell r="GL31">
            <v>0</v>
          </cell>
          <cell r="GM31">
            <v>0</v>
          </cell>
          <cell r="GN31">
            <v>0</v>
          </cell>
          <cell r="GO31">
            <v>0</v>
          </cell>
          <cell r="GP31">
            <v>0</v>
          </cell>
          <cell r="GQ31">
            <v>0</v>
          </cell>
          <cell r="GR31">
            <v>0</v>
          </cell>
          <cell r="GS31">
            <v>0</v>
          </cell>
          <cell r="GT31">
            <v>0</v>
          </cell>
          <cell r="GU31">
            <v>0</v>
          </cell>
          <cell r="GV31">
            <v>0</v>
          </cell>
          <cell r="GW31">
            <v>0</v>
          </cell>
          <cell r="GX31">
            <v>0</v>
          </cell>
          <cell r="GY31">
            <v>0</v>
          </cell>
          <cell r="GZ31">
            <v>0</v>
          </cell>
          <cell r="HA31">
            <v>0</v>
          </cell>
          <cell r="HB31">
            <v>0</v>
          </cell>
          <cell r="HC31">
            <v>0</v>
          </cell>
          <cell r="HD31">
            <v>0</v>
          </cell>
          <cell r="HE31">
            <v>0</v>
          </cell>
          <cell r="HF31">
            <v>0</v>
          </cell>
          <cell r="HG31">
            <v>0</v>
          </cell>
          <cell r="HH31">
            <v>0</v>
          </cell>
          <cell r="HI31">
            <v>0</v>
          </cell>
          <cell r="HJ31">
            <v>0</v>
          </cell>
          <cell r="HK31">
            <v>0</v>
          </cell>
          <cell r="HL31">
            <v>0</v>
          </cell>
          <cell r="HM31">
            <v>0</v>
          </cell>
          <cell r="HN31">
            <v>0</v>
          </cell>
          <cell r="HO31">
            <v>0</v>
          </cell>
          <cell r="HP31">
            <v>0</v>
          </cell>
          <cell r="HQ31">
            <v>0</v>
          </cell>
          <cell r="HR31">
            <v>0</v>
          </cell>
          <cell r="HS31">
            <v>0</v>
          </cell>
        </row>
        <row r="32">
          <cell r="E32">
            <v>0</v>
          </cell>
          <cell r="F32">
            <v>0</v>
          </cell>
          <cell r="G32">
            <v>0</v>
          </cell>
          <cell r="H32">
            <v>0</v>
          </cell>
          <cell r="I32">
            <v>0</v>
          </cell>
          <cell r="J32">
            <v>0</v>
          </cell>
          <cell r="K32">
            <v>0</v>
          </cell>
          <cell r="L32">
            <v>0</v>
          </cell>
          <cell r="M32">
            <v>0</v>
          </cell>
          <cell r="N32">
            <v>0</v>
          </cell>
          <cell r="O32">
            <v>181.45</v>
          </cell>
          <cell r="P32">
            <v>2077</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cell r="BH32">
            <v>0</v>
          </cell>
          <cell r="BI32">
            <v>0</v>
          </cell>
          <cell r="BJ32">
            <v>0</v>
          </cell>
          <cell r="BK32">
            <v>0</v>
          </cell>
          <cell r="BL32">
            <v>0</v>
          </cell>
          <cell r="BM32">
            <v>0</v>
          </cell>
          <cell r="BN32">
            <v>0</v>
          </cell>
          <cell r="BO32">
            <v>0</v>
          </cell>
          <cell r="BP32">
            <v>0</v>
          </cell>
          <cell r="BQ32">
            <v>0</v>
          </cell>
          <cell r="BR32">
            <v>0</v>
          </cell>
          <cell r="BS32">
            <v>0</v>
          </cell>
          <cell r="BT32">
            <v>0</v>
          </cell>
          <cell r="BU32">
            <v>0</v>
          </cell>
          <cell r="BV32">
            <v>0</v>
          </cell>
          <cell r="BW32">
            <v>0</v>
          </cell>
          <cell r="BX32">
            <v>0</v>
          </cell>
          <cell r="BY32">
            <v>0</v>
          </cell>
          <cell r="BZ32">
            <v>0</v>
          </cell>
          <cell r="CA32">
            <v>0</v>
          </cell>
          <cell r="CB32">
            <v>0</v>
          </cell>
          <cell r="CC32">
            <v>0</v>
          </cell>
          <cell r="CD32">
            <v>0</v>
          </cell>
          <cell r="CE32">
            <v>0</v>
          </cell>
          <cell r="CF32">
            <v>0</v>
          </cell>
          <cell r="CG32">
            <v>0</v>
          </cell>
          <cell r="CH32">
            <v>0</v>
          </cell>
          <cell r="CI32">
            <v>0</v>
          </cell>
          <cell r="CJ32">
            <v>0</v>
          </cell>
          <cell r="CK32">
            <v>0</v>
          </cell>
          <cell r="CL32">
            <v>0</v>
          </cell>
          <cell r="CM32">
            <v>0</v>
          </cell>
          <cell r="CN32">
            <v>0</v>
          </cell>
          <cell r="CO32">
            <v>0</v>
          </cell>
          <cell r="CP32">
            <v>0</v>
          </cell>
          <cell r="CQ32">
            <v>0</v>
          </cell>
          <cell r="CR32">
            <v>0</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cell r="EA32">
            <v>0</v>
          </cell>
          <cell r="EB32">
            <v>0</v>
          </cell>
          <cell r="EC32">
            <v>0</v>
          </cell>
          <cell r="ED32">
            <v>0</v>
          </cell>
          <cell r="EE32">
            <v>0</v>
          </cell>
          <cell r="EF32">
            <v>0</v>
          </cell>
          <cell r="EG32">
            <v>0</v>
          </cell>
          <cell r="EH32">
            <v>0</v>
          </cell>
          <cell r="EI32">
            <v>0</v>
          </cell>
          <cell r="EJ32">
            <v>0</v>
          </cell>
          <cell r="EK32">
            <v>0</v>
          </cell>
          <cell r="EL32">
            <v>0</v>
          </cell>
          <cell r="EM32">
            <v>0</v>
          </cell>
          <cell r="EN32">
            <v>0</v>
          </cell>
          <cell r="EO32">
            <v>0</v>
          </cell>
          <cell r="EP32">
            <v>0</v>
          </cell>
          <cell r="EQ32">
            <v>0</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cell r="FI32">
            <v>0</v>
          </cell>
          <cell r="FJ32">
            <v>0</v>
          </cell>
          <cell r="FK32">
            <v>0</v>
          </cell>
          <cell r="FL32">
            <v>0</v>
          </cell>
          <cell r="FM32">
            <v>0</v>
          </cell>
          <cell r="FN32">
            <v>0</v>
          </cell>
          <cell r="FO32">
            <v>0</v>
          </cell>
          <cell r="FP32">
            <v>0</v>
          </cell>
          <cell r="FQ32">
            <v>0</v>
          </cell>
          <cell r="FR32">
            <v>0</v>
          </cell>
          <cell r="FS32">
            <v>0</v>
          </cell>
          <cell r="FT32">
            <v>0</v>
          </cell>
          <cell r="FU32">
            <v>0</v>
          </cell>
          <cell r="FV32">
            <v>0</v>
          </cell>
          <cell r="FW32">
            <v>0</v>
          </cell>
          <cell r="FX32">
            <v>0</v>
          </cell>
          <cell r="FY32">
            <v>0</v>
          </cell>
          <cell r="FZ32">
            <v>0</v>
          </cell>
          <cell r="GA32">
            <v>0</v>
          </cell>
          <cell r="GB32">
            <v>0</v>
          </cell>
          <cell r="GC32">
            <v>0</v>
          </cell>
          <cell r="GD32">
            <v>0</v>
          </cell>
          <cell r="GE32">
            <v>0</v>
          </cell>
          <cell r="GF32">
            <v>0</v>
          </cell>
          <cell r="GG32">
            <v>0</v>
          </cell>
          <cell r="GH32">
            <v>0</v>
          </cell>
          <cell r="GI32">
            <v>0</v>
          </cell>
          <cell r="GJ32">
            <v>0</v>
          </cell>
          <cell r="GK32">
            <v>0</v>
          </cell>
          <cell r="GL32">
            <v>0</v>
          </cell>
          <cell r="GM32">
            <v>0</v>
          </cell>
          <cell r="GN32">
            <v>0</v>
          </cell>
          <cell r="GO32">
            <v>0</v>
          </cell>
          <cell r="GP32">
            <v>0</v>
          </cell>
          <cell r="GQ32">
            <v>0</v>
          </cell>
          <cell r="GR32">
            <v>0</v>
          </cell>
          <cell r="GS32">
            <v>0</v>
          </cell>
          <cell r="GT32">
            <v>0</v>
          </cell>
          <cell r="GU32">
            <v>0</v>
          </cell>
          <cell r="GV32">
            <v>0</v>
          </cell>
          <cell r="GW32">
            <v>0</v>
          </cell>
          <cell r="GX32">
            <v>0</v>
          </cell>
          <cell r="GY32">
            <v>0</v>
          </cell>
          <cell r="GZ32">
            <v>0</v>
          </cell>
          <cell r="HA32">
            <v>0</v>
          </cell>
          <cell r="HB32">
            <v>0</v>
          </cell>
          <cell r="HC32">
            <v>0</v>
          </cell>
          <cell r="HD32">
            <v>0</v>
          </cell>
          <cell r="HE32">
            <v>0</v>
          </cell>
          <cell r="HF32">
            <v>0</v>
          </cell>
          <cell r="HG32">
            <v>0</v>
          </cell>
          <cell r="HH32">
            <v>0</v>
          </cell>
          <cell r="HI32">
            <v>0</v>
          </cell>
          <cell r="HJ32">
            <v>0</v>
          </cell>
          <cell r="HK32">
            <v>0</v>
          </cell>
          <cell r="HL32">
            <v>0</v>
          </cell>
          <cell r="HM32">
            <v>0</v>
          </cell>
          <cell r="HN32">
            <v>0</v>
          </cell>
          <cell r="HO32">
            <v>0</v>
          </cell>
          <cell r="HP32">
            <v>0</v>
          </cell>
          <cell r="HQ32">
            <v>0</v>
          </cell>
          <cell r="HR32">
            <v>0</v>
          </cell>
          <cell r="HS32">
            <v>0</v>
          </cell>
        </row>
        <row r="33">
          <cell r="E33">
            <v>0</v>
          </cell>
          <cell r="F33">
            <v>0</v>
          </cell>
          <cell r="G33">
            <v>0</v>
          </cell>
          <cell r="H33">
            <v>0</v>
          </cell>
          <cell r="I33">
            <v>0</v>
          </cell>
          <cell r="J33">
            <v>0</v>
          </cell>
          <cell r="K33">
            <v>0</v>
          </cell>
          <cell r="L33">
            <v>4854.1499999999996</v>
          </cell>
          <cell r="M33">
            <v>2479.1999999999998</v>
          </cell>
          <cell r="N33">
            <v>35.72</v>
          </cell>
          <cell r="O33">
            <v>0</v>
          </cell>
          <cell r="P33">
            <v>0</v>
          </cell>
          <cell r="Q33">
            <v>23</v>
          </cell>
          <cell r="R33">
            <v>16.2</v>
          </cell>
          <cell r="S33">
            <v>151.4</v>
          </cell>
          <cell r="T33">
            <v>1696.8</v>
          </cell>
          <cell r="U33">
            <v>1643.4</v>
          </cell>
          <cell r="V33">
            <v>784.4</v>
          </cell>
          <cell r="W33">
            <v>433.65</v>
          </cell>
          <cell r="X33">
            <v>352.4</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cell r="BQ33">
            <v>0</v>
          </cell>
          <cell r="BR33">
            <v>0</v>
          </cell>
          <cell r="BS33">
            <v>0</v>
          </cell>
          <cell r="BT33">
            <v>0</v>
          </cell>
          <cell r="BU33">
            <v>0</v>
          </cell>
          <cell r="BV33">
            <v>0</v>
          </cell>
          <cell r="BW33">
            <v>0</v>
          </cell>
          <cell r="BX33">
            <v>0</v>
          </cell>
          <cell r="BY33">
            <v>0</v>
          </cell>
          <cell r="BZ33">
            <v>0</v>
          </cell>
          <cell r="CA33">
            <v>0</v>
          </cell>
          <cell r="CB33">
            <v>0</v>
          </cell>
          <cell r="CC33">
            <v>0</v>
          </cell>
          <cell r="CD33">
            <v>0</v>
          </cell>
          <cell r="CE33">
            <v>0</v>
          </cell>
          <cell r="CF33">
            <v>0</v>
          </cell>
          <cell r="CG33">
            <v>0</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0</v>
          </cell>
          <cell r="DA33">
            <v>0</v>
          </cell>
          <cell r="DB33">
            <v>0</v>
          </cell>
          <cell r="DC33">
            <v>0</v>
          </cell>
          <cell r="DD33">
            <v>0</v>
          </cell>
          <cell r="DE33">
            <v>0</v>
          </cell>
          <cell r="DF33">
            <v>0</v>
          </cell>
          <cell r="DG33">
            <v>0</v>
          </cell>
          <cell r="DH33">
            <v>0</v>
          </cell>
          <cell r="DI33">
            <v>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cell r="EO33">
            <v>0</v>
          </cell>
          <cell r="EP33">
            <v>0</v>
          </cell>
          <cell r="EQ33">
            <v>0</v>
          </cell>
          <cell r="ER33">
            <v>0</v>
          </cell>
          <cell r="ES33">
            <v>0</v>
          </cell>
          <cell r="ET33">
            <v>0</v>
          </cell>
          <cell r="EU33">
            <v>0</v>
          </cell>
          <cell r="EV33">
            <v>0</v>
          </cell>
          <cell r="EW33">
            <v>0</v>
          </cell>
          <cell r="EX33">
            <v>0</v>
          </cell>
          <cell r="EY33">
            <v>0</v>
          </cell>
          <cell r="EZ33">
            <v>0</v>
          </cell>
          <cell r="FA33">
            <v>0</v>
          </cell>
          <cell r="FB33">
            <v>0</v>
          </cell>
          <cell r="FC33">
            <v>0</v>
          </cell>
          <cell r="FD33">
            <v>0</v>
          </cell>
          <cell r="FE33">
            <v>0</v>
          </cell>
          <cell r="FF33">
            <v>0</v>
          </cell>
          <cell r="FG33">
            <v>0</v>
          </cell>
          <cell r="FH33">
            <v>0</v>
          </cell>
          <cell r="FI33">
            <v>0</v>
          </cell>
          <cell r="FJ33">
            <v>0</v>
          </cell>
          <cell r="FK33">
            <v>0</v>
          </cell>
          <cell r="FL33">
            <v>0</v>
          </cell>
          <cell r="FM33">
            <v>0</v>
          </cell>
          <cell r="FN33">
            <v>0</v>
          </cell>
          <cell r="FO33">
            <v>0</v>
          </cell>
          <cell r="FP33">
            <v>0</v>
          </cell>
          <cell r="FQ33">
            <v>0</v>
          </cell>
          <cell r="FR33">
            <v>0</v>
          </cell>
          <cell r="FS33">
            <v>0</v>
          </cell>
          <cell r="FT33">
            <v>0</v>
          </cell>
          <cell r="FU33">
            <v>0</v>
          </cell>
          <cell r="FV33">
            <v>0</v>
          </cell>
          <cell r="FW33">
            <v>0</v>
          </cell>
          <cell r="FX33">
            <v>0</v>
          </cell>
          <cell r="FY33">
            <v>0</v>
          </cell>
          <cell r="FZ33">
            <v>0</v>
          </cell>
          <cell r="GA33">
            <v>0</v>
          </cell>
          <cell r="GB33">
            <v>0</v>
          </cell>
          <cell r="GC33">
            <v>0</v>
          </cell>
          <cell r="GD33">
            <v>0</v>
          </cell>
          <cell r="GE33">
            <v>0</v>
          </cell>
          <cell r="GF33">
            <v>0</v>
          </cell>
          <cell r="GG33">
            <v>0</v>
          </cell>
          <cell r="GH33">
            <v>0</v>
          </cell>
          <cell r="GI33">
            <v>0</v>
          </cell>
          <cell r="GJ33">
            <v>0</v>
          </cell>
          <cell r="GK33">
            <v>0</v>
          </cell>
          <cell r="GL33">
            <v>0</v>
          </cell>
          <cell r="GM33">
            <v>0</v>
          </cell>
          <cell r="GN33">
            <v>0</v>
          </cell>
          <cell r="GO33">
            <v>0</v>
          </cell>
          <cell r="GP33">
            <v>0</v>
          </cell>
          <cell r="GQ33">
            <v>0</v>
          </cell>
          <cell r="GR33">
            <v>0</v>
          </cell>
          <cell r="GS33">
            <v>0</v>
          </cell>
          <cell r="GT33">
            <v>0</v>
          </cell>
          <cell r="GU33">
            <v>0</v>
          </cell>
          <cell r="GV33">
            <v>0</v>
          </cell>
          <cell r="GW33">
            <v>0</v>
          </cell>
          <cell r="GX33">
            <v>0</v>
          </cell>
          <cell r="GY33">
            <v>0</v>
          </cell>
          <cell r="GZ33">
            <v>0</v>
          </cell>
          <cell r="HA33">
            <v>0</v>
          </cell>
          <cell r="HB33">
            <v>0</v>
          </cell>
          <cell r="HC33">
            <v>0</v>
          </cell>
          <cell r="HD33">
            <v>0</v>
          </cell>
          <cell r="HE33">
            <v>0</v>
          </cell>
          <cell r="HF33">
            <v>0</v>
          </cell>
          <cell r="HG33">
            <v>0</v>
          </cell>
          <cell r="HH33">
            <v>0</v>
          </cell>
          <cell r="HI33">
            <v>0</v>
          </cell>
          <cell r="HJ33">
            <v>0</v>
          </cell>
          <cell r="HK33">
            <v>0</v>
          </cell>
          <cell r="HL33">
            <v>0</v>
          </cell>
          <cell r="HM33">
            <v>0</v>
          </cell>
          <cell r="HN33">
            <v>0</v>
          </cell>
          <cell r="HO33">
            <v>0</v>
          </cell>
          <cell r="HP33">
            <v>0</v>
          </cell>
          <cell r="HQ33">
            <v>0</v>
          </cell>
          <cell r="HR33">
            <v>0</v>
          </cell>
          <cell r="HS33">
            <v>0</v>
          </cell>
        </row>
        <row r="34">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129312.75</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D34">
            <v>0</v>
          </cell>
          <cell r="BE34">
            <v>0</v>
          </cell>
          <cell r="BF34">
            <v>0</v>
          </cell>
          <cell r="BG34">
            <v>0</v>
          </cell>
          <cell r="BH34">
            <v>0</v>
          </cell>
          <cell r="BI34">
            <v>0</v>
          </cell>
          <cell r="BJ34">
            <v>0</v>
          </cell>
          <cell r="BK34">
            <v>0</v>
          </cell>
          <cell r="BL34">
            <v>0</v>
          </cell>
          <cell r="BM34">
            <v>0</v>
          </cell>
          <cell r="BN34">
            <v>0</v>
          </cell>
          <cell r="BO34">
            <v>0</v>
          </cell>
          <cell r="BP34">
            <v>0</v>
          </cell>
          <cell r="BQ34">
            <v>0</v>
          </cell>
          <cell r="BR34">
            <v>0</v>
          </cell>
          <cell r="BS34">
            <v>0</v>
          </cell>
          <cell r="BT34">
            <v>0</v>
          </cell>
          <cell r="BU34">
            <v>0</v>
          </cell>
          <cell r="BV34">
            <v>0</v>
          </cell>
          <cell r="BW34">
            <v>0</v>
          </cell>
          <cell r="BX34">
            <v>0</v>
          </cell>
          <cell r="BY34">
            <v>0</v>
          </cell>
          <cell r="BZ34">
            <v>0</v>
          </cell>
          <cell r="CA34">
            <v>0</v>
          </cell>
          <cell r="CB34">
            <v>0</v>
          </cell>
          <cell r="CC34">
            <v>0</v>
          </cell>
          <cell r="CD34">
            <v>0</v>
          </cell>
          <cell r="CE34">
            <v>0</v>
          </cell>
          <cell r="CF34">
            <v>0</v>
          </cell>
          <cell r="CG34">
            <v>0</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0</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cell r="EB34">
            <v>0</v>
          </cell>
          <cell r="EC34">
            <v>0</v>
          </cell>
          <cell r="ED34">
            <v>0</v>
          </cell>
          <cell r="EE34">
            <v>0</v>
          </cell>
          <cell r="EF34">
            <v>0</v>
          </cell>
          <cell r="EG34">
            <v>0</v>
          </cell>
          <cell r="EH34">
            <v>0</v>
          </cell>
          <cell r="EI34">
            <v>0</v>
          </cell>
          <cell r="EJ34">
            <v>0</v>
          </cell>
          <cell r="EK34">
            <v>0</v>
          </cell>
          <cell r="EL34">
            <v>0</v>
          </cell>
          <cell r="EM34">
            <v>0</v>
          </cell>
          <cell r="EN34">
            <v>0</v>
          </cell>
          <cell r="EO34">
            <v>0</v>
          </cell>
          <cell r="EP34">
            <v>0</v>
          </cell>
          <cell r="EQ34">
            <v>0</v>
          </cell>
          <cell r="ER34">
            <v>0</v>
          </cell>
          <cell r="ES34">
            <v>0</v>
          </cell>
          <cell r="ET34">
            <v>0</v>
          </cell>
          <cell r="EU34">
            <v>0</v>
          </cell>
          <cell r="EV34">
            <v>0</v>
          </cell>
          <cell r="EW34">
            <v>0</v>
          </cell>
          <cell r="EX34">
            <v>0</v>
          </cell>
          <cell r="EY34">
            <v>0</v>
          </cell>
          <cell r="EZ34">
            <v>0</v>
          </cell>
          <cell r="FA34">
            <v>0</v>
          </cell>
          <cell r="FB34">
            <v>0</v>
          </cell>
          <cell r="FC34">
            <v>0</v>
          </cell>
          <cell r="FD34">
            <v>0</v>
          </cell>
          <cell r="FE34">
            <v>0</v>
          </cell>
          <cell r="FF34">
            <v>0</v>
          </cell>
          <cell r="FG34">
            <v>0</v>
          </cell>
          <cell r="FH34">
            <v>0</v>
          </cell>
          <cell r="FI34">
            <v>0</v>
          </cell>
          <cell r="FJ34">
            <v>0</v>
          </cell>
          <cell r="FK34">
            <v>0</v>
          </cell>
          <cell r="FL34">
            <v>0</v>
          </cell>
          <cell r="FM34">
            <v>0</v>
          </cell>
          <cell r="FN34">
            <v>0</v>
          </cell>
          <cell r="FO34">
            <v>0</v>
          </cell>
          <cell r="FP34">
            <v>0</v>
          </cell>
          <cell r="FQ34">
            <v>0</v>
          </cell>
          <cell r="FR34">
            <v>0</v>
          </cell>
          <cell r="FS34">
            <v>0</v>
          </cell>
          <cell r="FT34">
            <v>0</v>
          </cell>
          <cell r="FU34">
            <v>0</v>
          </cell>
          <cell r="FV34">
            <v>0</v>
          </cell>
          <cell r="FW34">
            <v>0</v>
          </cell>
          <cell r="FX34">
            <v>0</v>
          </cell>
          <cell r="FY34">
            <v>0</v>
          </cell>
          <cell r="FZ34">
            <v>0</v>
          </cell>
          <cell r="GA34">
            <v>0</v>
          </cell>
          <cell r="GB34">
            <v>0</v>
          </cell>
          <cell r="GC34">
            <v>0</v>
          </cell>
          <cell r="GD34">
            <v>0</v>
          </cell>
          <cell r="GE34">
            <v>0</v>
          </cell>
          <cell r="GF34">
            <v>0</v>
          </cell>
          <cell r="GG34">
            <v>0</v>
          </cell>
          <cell r="GH34">
            <v>0</v>
          </cell>
          <cell r="GI34">
            <v>0</v>
          </cell>
          <cell r="GJ34">
            <v>0</v>
          </cell>
          <cell r="GK34">
            <v>0</v>
          </cell>
          <cell r="GL34">
            <v>0</v>
          </cell>
          <cell r="GM34">
            <v>0</v>
          </cell>
          <cell r="GN34">
            <v>0</v>
          </cell>
          <cell r="GO34">
            <v>0</v>
          </cell>
          <cell r="GP34">
            <v>0</v>
          </cell>
          <cell r="GQ34">
            <v>0</v>
          </cell>
          <cell r="GR34">
            <v>0</v>
          </cell>
          <cell r="GS34">
            <v>0</v>
          </cell>
          <cell r="GT34">
            <v>0</v>
          </cell>
          <cell r="GU34">
            <v>0</v>
          </cell>
          <cell r="GV34">
            <v>0</v>
          </cell>
          <cell r="GW34">
            <v>0</v>
          </cell>
          <cell r="GX34">
            <v>0</v>
          </cell>
          <cell r="GY34">
            <v>0</v>
          </cell>
          <cell r="GZ34">
            <v>0</v>
          </cell>
          <cell r="HA34">
            <v>0</v>
          </cell>
          <cell r="HB34">
            <v>0</v>
          </cell>
          <cell r="HC34">
            <v>0</v>
          </cell>
          <cell r="HD34">
            <v>0</v>
          </cell>
          <cell r="HE34">
            <v>0</v>
          </cell>
          <cell r="HF34">
            <v>0</v>
          </cell>
          <cell r="HG34">
            <v>0</v>
          </cell>
          <cell r="HH34">
            <v>0</v>
          </cell>
          <cell r="HI34">
            <v>0</v>
          </cell>
          <cell r="HJ34">
            <v>0</v>
          </cell>
          <cell r="HK34">
            <v>0</v>
          </cell>
          <cell r="HL34">
            <v>0</v>
          </cell>
          <cell r="HM34">
            <v>0</v>
          </cell>
          <cell r="HN34">
            <v>0</v>
          </cell>
          <cell r="HO34">
            <v>0</v>
          </cell>
          <cell r="HP34">
            <v>0</v>
          </cell>
          <cell r="HQ34">
            <v>0</v>
          </cell>
          <cell r="HR34">
            <v>0</v>
          </cell>
          <cell r="HS34">
            <v>0</v>
          </cell>
        </row>
        <row r="35">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8638.08</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cell r="BG35">
            <v>0</v>
          </cell>
          <cell r="BH35">
            <v>0</v>
          </cell>
          <cell r="BI35">
            <v>0</v>
          </cell>
          <cell r="BJ35">
            <v>0</v>
          </cell>
          <cell r="BK35">
            <v>0</v>
          </cell>
          <cell r="BL35">
            <v>0</v>
          </cell>
          <cell r="BM35">
            <v>0</v>
          </cell>
          <cell r="BN35">
            <v>0</v>
          </cell>
          <cell r="BO35">
            <v>0</v>
          </cell>
          <cell r="BP35">
            <v>0</v>
          </cell>
          <cell r="BQ35">
            <v>0</v>
          </cell>
          <cell r="BR35">
            <v>0</v>
          </cell>
          <cell r="BS35">
            <v>0</v>
          </cell>
          <cell r="BT35">
            <v>0</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0</v>
          </cell>
          <cell r="DA35">
            <v>0</v>
          </cell>
          <cell r="DB35">
            <v>0</v>
          </cell>
          <cell r="DC35">
            <v>0</v>
          </cell>
          <cell r="DD35">
            <v>0</v>
          </cell>
          <cell r="DE35">
            <v>0</v>
          </cell>
          <cell r="DF35">
            <v>0</v>
          </cell>
          <cell r="DG35">
            <v>0</v>
          </cell>
          <cell r="DH35">
            <v>0</v>
          </cell>
          <cell r="DI35">
            <v>0</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cell r="EA35">
            <v>0</v>
          </cell>
          <cell r="EB35">
            <v>0</v>
          </cell>
          <cell r="EC35">
            <v>0</v>
          </cell>
          <cell r="ED35">
            <v>0</v>
          </cell>
          <cell r="EE35">
            <v>0</v>
          </cell>
          <cell r="EF35">
            <v>0</v>
          </cell>
          <cell r="EG35">
            <v>0</v>
          </cell>
          <cell r="EH35">
            <v>0</v>
          </cell>
          <cell r="EI35">
            <v>0</v>
          </cell>
          <cell r="EJ35">
            <v>0</v>
          </cell>
          <cell r="EK35">
            <v>0</v>
          </cell>
          <cell r="EL35">
            <v>0</v>
          </cell>
          <cell r="EM35">
            <v>0</v>
          </cell>
          <cell r="EN35">
            <v>0</v>
          </cell>
          <cell r="EO35">
            <v>0</v>
          </cell>
          <cell r="EP35">
            <v>0</v>
          </cell>
          <cell r="EQ35">
            <v>0</v>
          </cell>
          <cell r="ER35">
            <v>0</v>
          </cell>
          <cell r="ES35">
            <v>0</v>
          </cell>
          <cell r="ET35">
            <v>0</v>
          </cell>
          <cell r="EU35">
            <v>0</v>
          </cell>
          <cell r="EV35">
            <v>0</v>
          </cell>
          <cell r="EW35">
            <v>0</v>
          </cell>
          <cell r="EX35">
            <v>0</v>
          </cell>
          <cell r="EY35">
            <v>0</v>
          </cell>
          <cell r="EZ35">
            <v>0</v>
          </cell>
          <cell r="FA35">
            <v>0</v>
          </cell>
          <cell r="FB35">
            <v>0</v>
          </cell>
          <cell r="FC35">
            <v>0</v>
          </cell>
          <cell r="FD35">
            <v>0</v>
          </cell>
          <cell r="FE35">
            <v>0</v>
          </cell>
          <cell r="FF35">
            <v>0</v>
          </cell>
          <cell r="FG35">
            <v>0</v>
          </cell>
          <cell r="FH35">
            <v>0</v>
          </cell>
          <cell r="FI35">
            <v>0</v>
          </cell>
          <cell r="FJ35">
            <v>0</v>
          </cell>
          <cell r="FK35">
            <v>0</v>
          </cell>
          <cell r="FL35">
            <v>0</v>
          </cell>
          <cell r="FM35">
            <v>0</v>
          </cell>
          <cell r="FN35">
            <v>0</v>
          </cell>
          <cell r="FO35">
            <v>0</v>
          </cell>
          <cell r="FP35">
            <v>0</v>
          </cell>
          <cell r="FQ35">
            <v>0</v>
          </cell>
          <cell r="FR35">
            <v>0</v>
          </cell>
          <cell r="FS35">
            <v>0</v>
          </cell>
          <cell r="FT35">
            <v>0</v>
          </cell>
          <cell r="FU35">
            <v>0</v>
          </cell>
          <cell r="FV35">
            <v>0</v>
          </cell>
          <cell r="FW35">
            <v>0</v>
          </cell>
          <cell r="FX35">
            <v>0</v>
          </cell>
          <cell r="FY35">
            <v>0</v>
          </cell>
          <cell r="FZ35">
            <v>0</v>
          </cell>
          <cell r="GA35">
            <v>0</v>
          </cell>
          <cell r="GB35">
            <v>0</v>
          </cell>
          <cell r="GC35">
            <v>0</v>
          </cell>
          <cell r="GD35">
            <v>0</v>
          </cell>
          <cell r="GE35">
            <v>0</v>
          </cell>
          <cell r="GF35">
            <v>0</v>
          </cell>
          <cell r="GG35">
            <v>0</v>
          </cell>
          <cell r="GH35">
            <v>0</v>
          </cell>
          <cell r="GI35">
            <v>0</v>
          </cell>
          <cell r="GJ35">
            <v>0</v>
          </cell>
          <cell r="GK35">
            <v>0</v>
          </cell>
          <cell r="GL35">
            <v>0</v>
          </cell>
          <cell r="GM35">
            <v>0</v>
          </cell>
          <cell r="GN35">
            <v>0</v>
          </cell>
          <cell r="GO35">
            <v>0</v>
          </cell>
          <cell r="GP35">
            <v>0</v>
          </cell>
          <cell r="GQ35">
            <v>0</v>
          </cell>
          <cell r="GR35">
            <v>0</v>
          </cell>
          <cell r="GS35">
            <v>0</v>
          </cell>
          <cell r="GT35">
            <v>0</v>
          </cell>
          <cell r="GU35">
            <v>0</v>
          </cell>
          <cell r="GV35">
            <v>0</v>
          </cell>
          <cell r="GW35">
            <v>0</v>
          </cell>
          <cell r="GX35">
            <v>0</v>
          </cell>
          <cell r="GY35">
            <v>0</v>
          </cell>
          <cell r="GZ35">
            <v>0</v>
          </cell>
          <cell r="HA35">
            <v>0</v>
          </cell>
          <cell r="HB35">
            <v>0</v>
          </cell>
          <cell r="HC35">
            <v>0</v>
          </cell>
          <cell r="HD35">
            <v>0</v>
          </cell>
          <cell r="HE35">
            <v>0</v>
          </cell>
          <cell r="HF35">
            <v>0</v>
          </cell>
          <cell r="HG35">
            <v>0</v>
          </cell>
          <cell r="HH35">
            <v>0</v>
          </cell>
          <cell r="HI35">
            <v>0</v>
          </cell>
          <cell r="HJ35">
            <v>0</v>
          </cell>
          <cell r="HK35">
            <v>0</v>
          </cell>
          <cell r="HL35">
            <v>0</v>
          </cell>
          <cell r="HM35">
            <v>0</v>
          </cell>
          <cell r="HN35">
            <v>0</v>
          </cell>
          <cell r="HO35">
            <v>0</v>
          </cell>
          <cell r="HP35">
            <v>0</v>
          </cell>
          <cell r="HQ35">
            <v>0</v>
          </cell>
          <cell r="HR35">
            <v>0</v>
          </cell>
          <cell r="HS35">
            <v>0</v>
          </cell>
        </row>
        <row r="36">
          <cell r="E36">
            <v>0</v>
          </cell>
          <cell r="F36">
            <v>0</v>
          </cell>
          <cell r="G36">
            <v>0</v>
          </cell>
          <cell r="H36">
            <v>2781.75</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22517.25</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cell r="BG36">
            <v>0</v>
          </cell>
          <cell r="BH36">
            <v>0</v>
          </cell>
          <cell r="BI36">
            <v>0</v>
          </cell>
          <cell r="BJ36">
            <v>0</v>
          </cell>
          <cell r="BK36">
            <v>0</v>
          </cell>
          <cell r="BL36">
            <v>0</v>
          </cell>
          <cell r="BM36">
            <v>0</v>
          </cell>
          <cell r="BN36">
            <v>0</v>
          </cell>
          <cell r="BO36">
            <v>0</v>
          </cell>
          <cell r="BP36">
            <v>0</v>
          </cell>
          <cell r="BQ36">
            <v>0</v>
          </cell>
          <cell r="BR36">
            <v>0</v>
          </cell>
          <cell r="BS36">
            <v>0</v>
          </cell>
          <cell r="BT36">
            <v>0</v>
          </cell>
          <cell r="BU36">
            <v>0</v>
          </cell>
          <cell r="BV36">
            <v>0</v>
          </cell>
          <cell r="BW36">
            <v>0</v>
          </cell>
          <cell r="BX36">
            <v>0</v>
          </cell>
          <cell r="BY36">
            <v>0</v>
          </cell>
          <cell r="BZ36">
            <v>0</v>
          </cell>
          <cell r="CA36">
            <v>0</v>
          </cell>
          <cell r="CB36">
            <v>0</v>
          </cell>
          <cell r="CC36">
            <v>0</v>
          </cell>
          <cell r="CD36">
            <v>0</v>
          </cell>
          <cell r="CE36">
            <v>0</v>
          </cell>
          <cell r="CF36">
            <v>0</v>
          </cell>
          <cell r="CG36">
            <v>0</v>
          </cell>
          <cell r="CH36">
            <v>0</v>
          </cell>
          <cell r="CI36">
            <v>0</v>
          </cell>
          <cell r="CJ36">
            <v>0</v>
          </cell>
          <cell r="CK36">
            <v>0</v>
          </cell>
          <cell r="CL36">
            <v>0</v>
          </cell>
          <cell r="CM36">
            <v>0</v>
          </cell>
          <cell r="CN36">
            <v>0</v>
          </cell>
          <cell r="CO36">
            <v>0</v>
          </cell>
          <cell r="CP36">
            <v>0</v>
          </cell>
          <cell r="CQ36">
            <v>0</v>
          </cell>
          <cell r="CR36">
            <v>0</v>
          </cell>
          <cell r="CS36">
            <v>0</v>
          </cell>
          <cell r="CT36">
            <v>0</v>
          </cell>
          <cell r="CU36">
            <v>0</v>
          </cell>
          <cell r="CV36">
            <v>0</v>
          </cell>
          <cell r="CW36">
            <v>0</v>
          </cell>
          <cell r="CX36">
            <v>0</v>
          </cell>
          <cell r="CY36">
            <v>0</v>
          </cell>
          <cell r="CZ36">
            <v>0</v>
          </cell>
          <cell r="DA36">
            <v>0</v>
          </cell>
          <cell r="DB36">
            <v>0</v>
          </cell>
          <cell r="DC36">
            <v>0</v>
          </cell>
          <cell r="DD36">
            <v>0</v>
          </cell>
          <cell r="DE36">
            <v>0</v>
          </cell>
          <cell r="DF36">
            <v>0</v>
          </cell>
          <cell r="DG36">
            <v>0</v>
          </cell>
          <cell r="DH36">
            <v>0</v>
          </cell>
          <cell r="DI36">
            <v>0</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cell r="EB36">
            <v>0</v>
          </cell>
          <cell r="EC36">
            <v>0</v>
          </cell>
          <cell r="ED36">
            <v>0</v>
          </cell>
          <cell r="EE36">
            <v>0</v>
          </cell>
          <cell r="EF36">
            <v>0</v>
          </cell>
          <cell r="EG36">
            <v>0</v>
          </cell>
          <cell r="EH36">
            <v>0</v>
          </cell>
          <cell r="EI36">
            <v>0</v>
          </cell>
          <cell r="EJ36">
            <v>0</v>
          </cell>
          <cell r="EK36">
            <v>0</v>
          </cell>
          <cell r="EL36">
            <v>0</v>
          </cell>
          <cell r="EM36">
            <v>0</v>
          </cell>
          <cell r="EN36">
            <v>970.2</v>
          </cell>
          <cell r="EO36">
            <v>0</v>
          </cell>
          <cell r="EP36">
            <v>0</v>
          </cell>
          <cell r="EQ36">
            <v>0</v>
          </cell>
          <cell r="ER36">
            <v>0</v>
          </cell>
          <cell r="ES36">
            <v>0</v>
          </cell>
          <cell r="ET36">
            <v>0</v>
          </cell>
          <cell r="EU36">
            <v>0</v>
          </cell>
          <cell r="EV36">
            <v>0</v>
          </cell>
          <cell r="EW36">
            <v>0</v>
          </cell>
          <cell r="EX36">
            <v>0</v>
          </cell>
          <cell r="EY36">
            <v>0</v>
          </cell>
          <cell r="EZ36">
            <v>0</v>
          </cell>
          <cell r="FA36">
            <v>0</v>
          </cell>
          <cell r="FB36">
            <v>0</v>
          </cell>
          <cell r="FC36">
            <v>0</v>
          </cell>
          <cell r="FD36">
            <v>0</v>
          </cell>
          <cell r="FE36">
            <v>0</v>
          </cell>
          <cell r="FF36">
            <v>0</v>
          </cell>
          <cell r="FG36">
            <v>0</v>
          </cell>
          <cell r="FH36">
            <v>0</v>
          </cell>
          <cell r="FI36">
            <v>0</v>
          </cell>
          <cell r="FJ36">
            <v>0</v>
          </cell>
          <cell r="FK36">
            <v>0</v>
          </cell>
          <cell r="FL36">
            <v>0</v>
          </cell>
          <cell r="FM36">
            <v>0</v>
          </cell>
          <cell r="FN36">
            <v>0</v>
          </cell>
          <cell r="FO36">
            <v>0</v>
          </cell>
          <cell r="FP36">
            <v>0</v>
          </cell>
          <cell r="FQ36">
            <v>0</v>
          </cell>
          <cell r="FR36">
            <v>0</v>
          </cell>
          <cell r="FS36">
            <v>0</v>
          </cell>
          <cell r="FT36">
            <v>0</v>
          </cell>
          <cell r="FU36">
            <v>0</v>
          </cell>
          <cell r="FV36">
            <v>0</v>
          </cell>
          <cell r="FW36">
            <v>0</v>
          </cell>
          <cell r="FX36">
            <v>0</v>
          </cell>
          <cell r="FY36">
            <v>0</v>
          </cell>
          <cell r="FZ36">
            <v>0</v>
          </cell>
          <cell r="GA36">
            <v>0</v>
          </cell>
          <cell r="GB36">
            <v>0</v>
          </cell>
          <cell r="GC36">
            <v>0</v>
          </cell>
          <cell r="GD36">
            <v>0</v>
          </cell>
          <cell r="GE36">
            <v>0</v>
          </cell>
          <cell r="GF36">
            <v>0</v>
          </cell>
          <cell r="GG36">
            <v>0</v>
          </cell>
          <cell r="GH36">
            <v>0</v>
          </cell>
          <cell r="GI36">
            <v>0</v>
          </cell>
          <cell r="GJ36">
            <v>0</v>
          </cell>
          <cell r="GK36">
            <v>0</v>
          </cell>
          <cell r="GL36">
            <v>0</v>
          </cell>
          <cell r="GM36">
            <v>0</v>
          </cell>
          <cell r="GN36">
            <v>0</v>
          </cell>
          <cell r="GO36">
            <v>0</v>
          </cell>
          <cell r="GP36">
            <v>0</v>
          </cell>
          <cell r="GQ36">
            <v>0</v>
          </cell>
          <cell r="GR36">
            <v>0</v>
          </cell>
          <cell r="GS36">
            <v>0</v>
          </cell>
          <cell r="GT36">
            <v>0</v>
          </cell>
          <cell r="GU36">
            <v>0</v>
          </cell>
          <cell r="GV36">
            <v>0</v>
          </cell>
          <cell r="GW36">
            <v>0</v>
          </cell>
          <cell r="GX36">
            <v>0</v>
          </cell>
          <cell r="GY36">
            <v>0</v>
          </cell>
          <cell r="GZ36">
            <v>0</v>
          </cell>
          <cell r="HA36">
            <v>0</v>
          </cell>
          <cell r="HB36">
            <v>0</v>
          </cell>
          <cell r="HC36">
            <v>0</v>
          </cell>
          <cell r="HD36">
            <v>0</v>
          </cell>
          <cell r="HE36">
            <v>0</v>
          </cell>
          <cell r="HF36">
            <v>0</v>
          </cell>
          <cell r="HG36">
            <v>0</v>
          </cell>
          <cell r="HH36">
            <v>0</v>
          </cell>
          <cell r="HI36">
            <v>0</v>
          </cell>
          <cell r="HJ36">
            <v>0</v>
          </cell>
          <cell r="HK36">
            <v>0</v>
          </cell>
          <cell r="HL36">
            <v>0</v>
          </cell>
          <cell r="HM36">
            <v>0</v>
          </cell>
          <cell r="HN36">
            <v>0</v>
          </cell>
          <cell r="HO36">
            <v>0</v>
          </cell>
          <cell r="HP36">
            <v>0</v>
          </cell>
          <cell r="HQ36">
            <v>0</v>
          </cell>
          <cell r="HR36">
            <v>0</v>
          </cell>
          <cell r="HS36">
            <v>0</v>
          </cell>
        </row>
        <row r="37">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5317</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0</v>
          </cell>
          <cell r="BE37">
            <v>0</v>
          </cell>
          <cell r="BF37">
            <v>0</v>
          </cell>
          <cell r="BG37">
            <v>0</v>
          </cell>
          <cell r="BH37">
            <v>0</v>
          </cell>
          <cell r="BI37">
            <v>0</v>
          </cell>
          <cell r="BJ37">
            <v>0</v>
          </cell>
          <cell r="BK37">
            <v>0</v>
          </cell>
          <cell r="BL37">
            <v>0</v>
          </cell>
          <cell r="BM37">
            <v>0</v>
          </cell>
          <cell r="BN37">
            <v>0</v>
          </cell>
          <cell r="BO37">
            <v>0</v>
          </cell>
          <cell r="BP37">
            <v>0</v>
          </cell>
          <cell r="BQ37">
            <v>0</v>
          </cell>
          <cell r="BR37">
            <v>0</v>
          </cell>
          <cell r="BS37">
            <v>0</v>
          </cell>
          <cell r="BT37">
            <v>0</v>
          </cell>
          <cell r="BU37">
            <v>0</v>
          </cell>
          <cell r="BV37">
            <v>0</v>
          </cell>
          <cell r="BW37">
            <v>0</v>
          </cell>
          <cell r="BX37">
            <v>0</v>
          </cell>
          <cell r="BY37">
            <v>0</v>
          </cell>
          <cell r="BZ37">
            <v>0</v>
          </cell>
          <cell r="CA37">
            <v>0</v>
          </cell>
          <cell r="CB37">
            <v>0</v>
          </cell>
          <cell r="CC37">
            <v>0</v>
          </cell>
          <cell r="CD37">
            <v>0</v>
          </cell>
          <cell r="CE37">
            <v>0</v>
          </cell>
          <cell r="CF37">
            <v>0</v>
          </cell>
          <cell r="CG37">
            <v>0</v>
          </cell>
          <cell r="CH37">
            <v>0</v>
          </cell>
          <cell r="CI37">
            <v>0</v>
          </cell>
          <cell r="CJ37">
            <v>0</v>
          </cell>
          <cell r="CK37">
            <v>0</v>
          </cell>
          <cell r="CL37">
            <v>0</v>
          </cell>
          <cell r="CM37">
            <v>0</v>
          </cell>
          <cell r="CN37">
            <v>0</v>
          </cell>
          <cell r="CO37">
            <v>0</v>
          </cell>
          <cell r="CP37">
            <v>0</v>
          </cell>
          <cell r="CQ37">
            <v>0</v>
          </cell>
          <cell r="CR37">
            <v>0</v>
          </cell>
          <cell r="CS37">
            <v>0</v>
          </cell>
          <cell r="CT37">
            <v>0</v>
          </cell>
          <cell r="CU37">
            <v>0</v>
          </cell>
          <cell r="CV37">
            <v>0</v>
          </cell>
          <cell r="CW37">
            <v>0</v>
          </cell>
          <cell r="CX37">
            <v>0</v>
          </cell>
          <cell r="CY37">
            <v>0</v>
          </cell>
          <cell r="CZ37">
            <v>0</v>
          </cell>
          <cell r="DA37">
            <v>0</v>
          </cell>
          <cell r="DB37">
            <v>0</v>
          </cell>
          <cell r="DC37">
            <v>0</v>
          </cell>
          <cell r="DD37">
            <v>0</v>
          </cell>
          <cell r="DE37">
            <v>0</v>
          </cell>
          <cell r="DF37">
            <v>0</v>
          </cell>
          <cell r="DG37">
            <v>0</v>
          </cell>
          <cell r="DH37">
            <v>0</v>
          </cell>
          <cell r="DI37">
            <v>0</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cell r="EA37">
            <v>0</v>
          </cell>
          <cell r="EB37">
            <v>0</v>
          </cell>
          <cell r="EC37">
            <v>0</v>
          </cell>
          <cell r="ED37">
            <v>0</v>
          </cell>
          <cell r="EE37">
            <v>0</v>
          </cell>
          <cell r="EF37">
            <v>0</v>
          </cell>
          <cell r="EG37">
            <v>0</v>
          </cell>
          <cell r="EH37">
            <v>0</v>
          </cell>
          <cell r="EI37">
            <v>0</v>
          </cell>
          <cell r="EJ37">
            <v>0</v>
          </cell>
          <cell r="EK37">
            <v>0</v>
          </cell>
          <cell r="EL37">
            <v>0</v>
          </cell>
          <cell r="EM37">
            <v>0</v>
          </cell>
          <cell r="EN37">
            <v>0</v>
          </cell>
          <cell r="EO37">
            <v>0</v>
          </cell>
          <cell r="EP37">
            <v>0</v>
          </cell>
          <cell r="EQ37">
            <v>0</v>
          </cell>
          <cell r="ER37">
            <v>0</v>
          </cell>
          <cell r="ES37">
            <v>0</v>
          </cell>
          <cell r="ET37">
            <v>0</v>
          </cell>
          <cell r="EU37">
            <v>0</v>
          </cell>
          <cell r="EV37">
            <v>0</v>
          </cell>
          <cell r="EW37">
            <v>0</v>
          </cell>
          <cell r="EX37">
            <v>0</v>
          </cell>
          <cell r="EY37">
            <v>0</v>
          </cell>
          <cell r="EZ37">
            <v>0</v>
          </cell>
          <cell r="FA37">
            <v>0</v>
          </cell>
          <cell r="FB37">
            <v>0</v>
          </cell>
          <cell r="FC37">
            <v>0</v>
          </cell>
          <cell r="FD37">
            <v>0</v>
          </cell>
          <cell r="FE37">
            <v>0</v>
          </cell>
          <cell r="FF37">
            <v>0</v>
          </cell>
          <cell r="FG37">
            <v>0</v>
          </cell>
          <cell r="FH37">
            <v>0</v>
          </cell>
          <cell r="FI37">
            <v>0</v>
          </cell>
          <cell r="FJ37">
            <v>0</v>
          </cell>
          <cell r="FK37">
            <v>0</v>
          </cell>
          <cell r="FL37">
            <v>0</v>
          </cell>
          <cell r="FM37">
            <v>0</v>
          </cell>
          <cell r="FN37">
            <v>0</v>
          </cell>
          <cell r="FO37">
            <v>0</v>
          </cell>
          <cell r="FP37">
            <v>0</v>
          </cell>
          <cell r="FQ37">
            <v>0</v>
          </cell>
          <cell r="FR37">
            <v>0</v>
          </cell>
          <cell r="FS37">
            <v>0</v>
          </cell>
          <cell r="FT37">
            <v>0</v>
          </cell>
          <cell r="FU37">
            <v>0</v>
          </cell>
          <cell r="FV37">
            <v>0</v>
          </cell>
          <cell r="FW37">
            <v>0</v>
          </cell>
          <cell r="FX37">
            <v>0</v>
          </cell>
          <cell r="FY37">
            <v>0</v>
          </cell>
          <cell r="FZ37">
            <v>0</v>
          </cell>
          <cell r="GA37">
            <v>0</v>
          </cell>
          <cell r="GB37">
            <v>0</v>
          </cell>
          <cell r="GC37">
            <v>0</v>
          </cell>
          <cell r="GD37">
            <v>0</v>
          </cell>
          <cell r="GE37">
            <v>0</v>
          </cell>
          <cell r="GF37">
            <v>0</v>
          </cell>
          <cell r="GG37">
            <v>0</v>
          </cell>
          <cell r="GH37">
            <v>0</v>
          </cell>
          <cell r="GI37">
            <v>0</v>
          </cell>
          <cell r="GJ37">
            <v>0</v>
          </cell>
          <cell r="GK37">
            <v>0</v>
          </cell>
          <cell r="GL37">
            <v>0</v>
          </cell>
          <cell r="GM37">
            <v>0</v>
          </cell>
          <cell r="GN37">
            <v>0</v>
          </cell>
          <cell r="GO37">
            <v>0</v>
          </cell>
          <cell r="GP37">
            <v>0</v>
          </cell>
          <cell r="GQ37">
            <v>0</v>
          </cell>
          <cell r="GR37">
            <v>0</v>
          </cell>
          <cell r="GS37">
            <v>0</v>
          </cell>
          <cell r="GT37">
            <v>0</v>
          </cell>
          <cell r="GU37">
            <v>0</v>
          </cell>
          <cell r="GV37">
            <v>0</v>
          </cell>
          <cell r="GW37">
            <v>0</v>
          </cell>
          <cell r="GX37">
            <v>0</v>
          </cell>
          <cell r="GY37">
            <v>0</v>
          </cell>
          <cell r="GZ37">
            <v>0</v>
          </cell>
          <cell r="HA37">
            <v>0</v>
          </cell>
          <cell r="HB37">
            <v>0</v>
          </cell>
          <cell r="HC37">
            <v>0</v>
          </cell>
          <cell r="HD37">
            <v>0</v>
          </cell>
          <cell r="HE37">
            <v>0</v>
          </cell>
          <cell r="HF37">
            <v>0</v>
          </cell>
          <cell r="HG37">
            <v>0</v>
          </cell>
          <cell r="HH37">
            <v>0</v>
          </cell>
          <cell r="HI37">
            <v>0</v>
          </cell>
          <cell r="HJ37">
            <v>0</v>
          </cell>
          <cell r="HK37">
            <v>0</v>
          </cell>
          <cell r="HL37">
            <v>0</v>
          </cell>
          <cell r="HM37">
            <v>0</v>
          </cell>
          <cell r="HN37">
            <v>0</v>
          </cell>
          <cell r="HO37">
            <v>0</v>
          </cell>
          <cell r="HP37">
            <v>0</v>
          </cell>
          <cell r="HQ37">
            <v>0</v>
          </cell>
          <cell r="HR37">
            <v>0</v>
          </cell>
          <cell r="HS37">
            <v>0</v>
          </cell>
        </row>
        <row r="38">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38582</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0</v>
          </cell>
          <cell r="BU38">
            <v>0</v>
          </cell>
          <cell r="BV38">
            <v>0</v>
          </cell>
          <cell r="BW38">
            <v>0</v>
          </cell>
          <cell r="BX38">
            <v>0</v>
          </cell>
          <cell r="BY38">
            <v>0</v>
          </cell>
          <cell r="BZ38">
            <v>0</v>
          </cell>
          <cell r="CA38">
            <v>0</v>
          </cell>
          <cell r="CB38">
            <v>0</v>
          </cell>
          <cell r="CC38">
            <v>0</v>
          </cell>
          <cell r="CD38">
            <v>0</v>
          </cell>
          <cell r="CE38">
            <v>0</v>
          </cell>
          <cell r="CF38">
            <v>0</v>
          </cell>
          <cell r="CG38">
            <v>0</v>
          </cell>
          <cell r="CH38">
            <v>0</v>
          </cell>
          <cell r="CI38">
            <v>0</v>
          </cell>
          <cell r="CJ38">
            <v>0</v>
          </cell>
          <cell r="CK38">
            <v>0</v>
          </cell>
          <cell r="CL38">
            <v>0</v>
          </cell>
          <cell r="CM38">
            <v>0</v>
          </cell>
          <cell r="CN38">
            <v>0</v>
          </cell>
          <cell r="CO38">
            <v>0</v>
          </cell>
          <cell r="CP38">
            <v>0</v>
          </cell>
          <cell r="CQ38">
            <v>0</v>
          </cell>
          <cell r="CR38">
            <v>0</v>
          </cell>
          <cell r="CS38">
            <v>0</v>
          </cell>
          <cell r="CT38">
            <v>0</v>
          </cell>
          <cell r="CU38">
            <v>0</v>
          </cell>
          <cell r="CV38">
            <v>0</v>
          </cell>
          <cell r="CW38">
            <v>0</v>
          </cell>
          <cell r="CX38">
            <v>0</v>
          </cell>
          <cell r="CY38">
            <v>0</v>
          </cell>
          <cell r="CZ38">
            <v>0</v>
          </cell>
          <cell r="DA38">
            <v>0</v>
          </cell>
          <cell r="DB38">
            <v>0</v>
          </cell>
          <cell r="DC38">
            <v>0</v>
          </cell>
          <cell r="DD38">
            <v>0</v>
          </cell>
          <cell r="DE38">
            <v>0</v>
          </cell>
          <cell r="DF38">
            <v>0</v>
          </cell>
          <cell r="DG38">
            <v>0</v>
          </cell>
          <cell r="DH38">
            <v>0</v>
          </cell>
          <cell r="DI38">
            <v>0</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cell r="EB38">
            <v>0</v>
          </cell>
          <cell r="EC38">
            <v>0</v>
          </cell>
          <cell r="ED38">
            <v>0</v>
          </cell>
          <cell r="EE38">
            <v>0</v>
          </cell>
          <cell r="EF38">
            <v>0</v>
          </cell>
          <cell r="EG38">
            <v>0</v>
          </cell>
          <cell r="EH38">
            <v>0</v>
          </cell>
          <cell r="EI38">
            <v>0</v>
          </cell>
          <cell r="EJ38">
            <v>0</v>
          </cell>
          <cell r="EK38">
            <v>0</v>
          </cell>
          <cell r="EL38">
            <v>0</v>
          </cell>
          <cell r="EM38">
            <v>0</v>
          </cell>
          <cell r="EN38">
            <v>0</v>
          </cell>
          <cell r="EO38">
            <v>0</v>
          </cell>
          <cell r="EP38">
            <v>0</v>
          </cell>
          <cell r="EQ38">
            <v>0</v>
          </cell>
          <cell r="ER38">
            <v>0</v>
          </cell>
          <cell r="ES38">
            <v>0</v>
          </cell>
          <cell r="ET38">
            <v>0</v>
          </cell>
          <cell r="EU38">
            <v>0</v>
          </cell>
          <cell r="EV38">
            <v>0</v>
          </cell>
          <cell r="EW38">
            <v>0</v>
          </cell>
          <cell r="EX38">
            <v>0</v>
          </cell>
          <cell r="EY38">
            <v>0</v>
          </cell>
          <cell r="EZ38">
            <v>0</v>
          </cell>
          <cell r="FA38">
            <v>0</v>
          </cell>
          <cell r="FB38">
            <v>0</v>
          </cell>
          <cell r="FC38">
            <v>0</v>
          </cell>
          <cell r="FD38">
            <v>0</v>
          </cell>
          <cell r="FE38">
            <v>0</v>
          </cell>
          <cell r="FF38">
            <v>0</v>
          </cell>
          <cell r="FG38">
            <v>0</v>
          </cell>
          <cell r="FH38">
            <v>0</v>
          </cell>
          <cell r="FI38">
            <v>0</v>
          </cell>
          <cell r="FJ38">
            <v>0</v>
          </cell>
          <cell r="FK38">
            <v>0</v>
          </cell>
          <cell r="FL38">
            <v>0</v>
          </cell>
          <cell r="FM38">
            <v>0</v>
          </cell>
          <cell r="FN38">
            <v>0</v>
          </cell>
          <cell r="FO38">
            <v>0</v>
          </cell>
          <cell r="FP38">
            <v>0</v>
          </cell>
          <cell r="FQ38">
            <v>0</v>
          </cell>
          <cell r="FR38">
            <v>0</v>
          </cell>
          <cell r="FS38">
            <v>0</v>
          </cell>
          <cell r="FT38">
            <v>0</v>
          </cell>
          <cell r="FU38">
            <v>0</v>
          </cell>
          <cell r="FV38">
            <v>0</v>
          </cell>
          <cell r="FW38">
            <v>0</v>
          </cell>
          <cell r="FX38">
            <v>0</v>
          </cell>
          <cell r="FY38">
            <v>0</v>
          </cell>
          <cell r="FZ38">
            <v>0</v>
          </cell>
          <cell r="GA38">
            <v>0</v>
          </cell>
          <cell r="GB38">
            <v>0</v>
          </cell>
          <cell r="GC38">
            <v>0</v>
          </cell>
          <cell r="GD38">
            <v>0</v>
          </cell>
          <cell r="GE38">
            <v>0</v>
          </cell>
          <cell r="GF38">
            <v>0</v>
          </cell>
          <cell r="GG38">
            <v>0</v>
          </cell>
          <cell r="GH38">
            <v>0</v>
          </cell>
          <cell r="GI38">
            <v>0</v>
          </cell>
          <cell r="GJ38">
            <v>0</v>
          </cell>
          <cell r="GK38">
            <v>0</v>
          </cell>
          <cell r="GL38">
            <v>0</v>
          </cell>
          <cell r="GM38">
            <v>0</v>
          </cell>
          <cell r="GN38">
            <v>0</v>
          </cell>
          <cell r="GO38">
            <v>0</v>
          </cell>
          <cell r="GP38">
            <v>0</v>
          </cell>
          <cell r="GQ38">
            <v>0</v>
          </cell>
          <cell r="GR38">
            <v>0</v>
          </cell>
          <cell r="GS38">
            <v>0</v>
          </cell>
          <cell r="GT38">
            <v>0</v>
          </cell>
          <cell r="GU38">
            <v>0</v>
          </cell>
          <cell r="GV38">
            <v>0</v>
          </cell>
          <cell r="GW38">
            <v>0</v>
          </cell>
          <cell r="GX38">
            <v>0</v>
          </cell>
          <cell r="GY38">
            <v>0</v>
          </cell>
          <cell r="GZ38">
            <v>0</v>
          </cell>
          <cell r="HA38">
            <v>0</v>
          </cell>
          <cell r="HB38">
            <v>0</v>
          </cell>
          <cell r="HC38">
            <v>0</v>
          </cell>
          <cell r="HD38">
            <v>0</v>
          </cell>
          <cell r="HE38">
            <v>0</v>
          </cell>
          <cell r="HF38">
            <v>0</v>
          </cell>
          <cell r="HG38">
            <v>0</v>
          </cell>
          <cell r="HH38">
            <v>0</v>
          </cell>
          <cell r="HI38">
            <v>0</v>
          </cell>
          <cell r="HJ38">
            <v>0</v>
          </cell>
          <cell r="HK38">
            <v>0</v>
          </cell>
          <cell r="HL38">
            <v>0</v>
          </cell>
          <cell r="HM38">
            <v>0</v>
          </cell>
          <cell r="HN38">
            <v>0</v>
          </cell>
          <cell r="HO38">
            <v>0</v>
          </cell>
          <cell r="HP38">
            <v>0</v>
          </cell>
          <cell r="HQ38">
            <v>0</v>
          </cell>
          <cell r="HR38">
            <v>0</v>
          </cell>
          <cell r="HS38">
            <v>0</v>
          </cell>
        </row>
        <row r="39">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13850.48</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0</v>
          </cell>
          <cell r="BL39">
            <v>0</v>
          </cell>
          <cell r="BM39">
            <v>0</v>
          </cell>
          <cell r="BN39">
            <v>0</v>
          </cell>
          <cell r="BO39">
            <v>0</v>
          </cell>
          <cell r="BP39">
            <v>0</v>
          </cell>
          <cell r="BQ39">
            <v>0</v>
          </cell>
          <cell r="BR39">
            <v>0</v>
          </cell>
          <cell r="BS39">
            <v>0</v>
          </cell>
          <cell r="BT39">
            <v>0</v>
          </cell>
          <cell r="BU39">
            <v>0</v>
          </cell>
          <cell r="BV39">
            <v>0</v>
          </cell>
          <cell r="BW39">
            <v>0</v>
          </cell>
          <cell r="BX39">
            <v>0</v>
          </cell>
          <cell r="BY39">
            <v>0</v>
          </cell>
          <cell r="BZ39">
            <v>0</v>
          </cell>
          <cell r="CA39">
            <v>0</v>
          </cell>
          <cell r="CB39">
            <v>0</v>
          </cell>
          <cell r="CC39">
            <v>0</v>
          </cell>
          <cell r="CD39">
            <v>0</v>
          </cell>
          <cell r="CE39">
            <v>0</v>
          </cell>
          <cell r="CF39">
            <v>0</v>
          </cell>
          <cell r="CG39">
            <v>0</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0</v>
          </cell>
          <cell r="DA39">
            <v>0</v>
          </cell>
          <cell r="DB39">
            <v>0</v>
          </cell>
          <cell r="DC39">
            <v>0</v>
          </cell>
          <cell r="DD39">
            <v>0</v>
          </cell>
          <cell r="DE39">
            <v>0</v>
          </cell>
          <cell r="DF39">
            <v>0</v>
          </cell>
          <cell r="DG39">
            <v>0</v>
          </cell>
          <cell r="DH39">
            <v>0</v>
          </cell>
          <cell r="DI39">
            <v>0</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cell r="EO39">
            <v>0</v>
          </cell>
          <cell r="EP39">
            <v>0</v>
          </cell>
          <cell r="EQ39">
            <v>0</v>
          </cell>
          <cell r="ER39">
            <v>0</v>
          </cell>
          <cell r="ES39">
            <v>0</v>
          </cell>
          <cell r="ET39">
            <v>0</v>
          </cell>
          <cell r="EU39">
            <v>0</v>
          </cell>
          <cell r="EV39">
            <v>0</v>
          </cell>
          <cell r="EW39">
            <v>0</v>
          </cell>
          <cell r="EX39">
            <v>0</v>
          </cell>
          <cell r="EY39">
            <v>0</v>
          </cell>
          <cell r="EZ39">
            <v>0</v>
          </cell>
          <cell r="FA39">
            <v>0</v>
          </cell>
          <cell r="FB39">
            <v>0</v>
          </cell>
          <cell r="FC39">
            <v>0</v>
          </cell>
          <cell r="FD39">
            <v>0</v>
          </cell>
          <cell r="FE39">
            <v>0</v>
          </cell>
          <cell r="FF39">
            <v>0</v>
          </cell>
          <cell r="FG39">
            <v>0</v>
          </cell>
          <cell r="FH39">
            <v>0</v>
          </cell>
          <cell r="FI39">
            <v>0</v>
          </cell>
          <cell r="FJ39">
            <v>0</v>
          </cell>
          <cell r="FK39">
            <v>0</v>
          </cell>
          <cell r="FL39">
            <v>0</v>
          </cell>
          <cell r="FM39">
            <v>0</v>
          </cell>
          <cell r="FN39">
            <v>0</v>
          </cell>
          <cell r="FO39">
            <v>0</v>
          </cell>
          <cell r="FP39">
            <v>0</v>
          </cell>
          <cell r="FQ39">
            <v>0</v>
          </cell>
          <cell r="FR39">
            <v>0</v>
          </cell>
          <cell r="FS39">
            <v>0</v>
          </cell>
          <cell r="FT39">
            <v>0</v>
          </cell>
          <cell r="FU39">
            <v>0</v>
          </cell>
          <cell r="FV39">
            <v>0</v>
          </cell>
          <cell r="FW39">
            <v>0</v>
          </cell>
          <cell r="FX39">
            <v>0</v>
          </cell>
          <cell r="FY39">
            <v>0</v>
          </cell>
          <cell r="FZ39">
            <v>0</v>
          </cell>
          <cell r="GA39">
            <v>0</v>
          </cell>
          <cell r="GB39">
            <v>0</v>
          </cell>
          <cell r="GC39">
            <v>0</v>
          </cell>
          <cell r="GD39">
            <v>0</v>
          </cell>
          <cell r="GE39">
            <v>0</v>
          </cell>
          <cell r="GF39">
            <v>0</v>
          </cell>
          <cell r="GG39">
            <v>0</v>
          </cell>
          <cell r="GH39">
            <v>0</v>
          </cell>
          <cell r="GI39">
            <v>0</v>
          </cell>
          <cell r="GJ39">
            <v>0</v>
          </cell>
          <cell r="GK39">
            <v>0</v>
          </cell>
          <cell r="GL39">
            <v>0</v>
          </cell>
          <cell r="GM39">
            <v>0</v>
          </cell>
          <cell r="GN39">
            <v>0</v>
          </cell>
          <cell r="GO39">
            <v>0</v>
          </cell>
          <cell r="GP39">
            <v>0</v>
          </cell>
          <cell r="GQ39">
            <v>0</v>
          </cell>
          <cell r="GR39">
            <v>0</v>
          </cell>
          <cell r="GS39">
            <v>0</v>
          </cell>
          <cell r="GT39">
            <v>0</v>
          </cell>
          <cell r="GU39">
            <v>0</v>
          </cell>
          <cell r="GV39">
            <v>0</v>
          </cell>
          <cell r="GW39">
            <v>0</v>
          </cell>
          <cell r="GX39">
            <v>0</v>
          </cell>
          <cell r="GY39">
            <v>0</v>
          </cell>
          <cell r="GZ39">
            <v>0</v>
          </cell>
          <cell r="HA39">
            <v>0</v>
          </cell>
          <cell r="HB39">
            <v>0</v>
          </cell>
          <cell r="HC39">
            <v>0</v>
          </cell>
          <cell r="HD39">
            <v>0</v>
          </cell>
          <cell r="HE39">
            <v>0</v>
          </cell>
          <cell r="HF39">
            <v>0</v>
          </cell>
          <cell r="HG39">
            <v>0</v>
          </cell>
          <cell r="HH39">
            <v>0</v>
          </cell>
          <cell r="HI39">
            <v>0</v>
          </cell>
          <cell r="HJ39">
            <v>0</v>
          </cell>
          <cell r="HK39">
            <v>0</v>
          </cell>
          <cell r="HL39">
            <v>0</v>
          </cell>
          <cell r="HM39">
            <v>0</v>
          </cell>
          <cell r="HN39">
            <v>0</v>
          </cell>
          <cell r="HO39">
            <v>0</v>
          </cell>
          <cell r="HP39">
            <v>0</v>
          </cell>
          <cell r="HQ39">
            <v>0</v>
          </cell>
          <cell r="HR39">
            <v>0</v>
          </cell>
          <cell r="HS39">
            <v>0</v>
          </cell>
        </row>
        <row r="40">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213647.4</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cell r="BG40">
            <v>0</v>
          </cell>
          <cell r="BH40">
            <v>0</v>
          </cell>
          <cell r="BI40">
            <v>0</v>
          </cell>
          <cell r="BJ40">
            <v>0</v>
          </cell>
          <cell r="BK40">
            <v>0</v>
          </cell>
          <cell r="BL40">
            <v>0</v>
          </cell>
          <cell r="BM40">
            <v>0</v>
          </cell>
          <cell r="BN40">
            <v>0</v>
          </cell>
          <cell r="BO40">
            <v>0</v>
          </cell>
          <cell r="BP40">
            <v>0</v>
          </cell>
          <cell r="BQ40">
            <v>0</v>
          </cell>
          <cell r="BR40">
            <v>0</v>
          </cell>
          <cell r="BS40">
            <v>0</v>
          </cell>
          <cell r="BT40">
            <v>0</v>
          </cell>
          <cell r="BU40">
            <v>0</v>
          </cell>
          <cell r="BV40">
            <v>0</v>
          </cell>
          <cell r="BW40">
            <v>0</v>
          </cell>
          <cell r="BX40">
            <v>0</v>
          </cell>
          <cell r="BY40">
            <v>0</v>
          </cell>
          <cell r="BZ40">
            <v>0</v>
          </cell>
          <cell r="CA40">
            <v>0</v>
          </cell>
          <cell r="CB40">
            <v>0</v>
          </cell>
          <cell r="CC40">
            <v>0</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0</v>
          </cell>
          <cell r="DD40">
            <v>0</v>
          </cell>
          <cell r="DE40">
            <v>0</v>
          </cell>
          <cell r="DF40">
            <v>0</v>
          </cell>
          <cell r="DG40">
            <v>0</v>
          </cell>
          <cell r="DH40">
            <v>0</v>
          </cell>
          <cell r="DI40">
            <v>0</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cell r="EB40">
            <v>0</v>
          </cell>
          <cell r="EC40">
            <v>0</v>
          </cell>
          <cell r="ED40">
            <v>0</v>
          </cell>
          <cell r="EE40">
            <v>0</v>
          </cell>
          <cell r="EF40">
            <v>0</v>
          </cell>
          <cell r="EG40">
            <v>0</v>
          </cell>
          <cell r="EH40">
            <v>0</v>
          </cell>
          <cell r="EI40">
            <v>0</v>
          </cell>
          <cell r="EJ40">
            <v>0</v>
          </cell>
          <cell r="EK40">
            <v>0</v>
          </cell>
          <cell r="EL40">
            <v>0</v>
          </cell>
          <cell r="EM40">
            <v>0</v>
          </cell>
          <cell r="EN40">
            <v>0</v>
          </cell>
          <cell r="EO40">
            <v>0</v>
          </cell>
          <cell r="EP40">
            <v>0</v>
          </cell>
          <cell r="EQ40">
            <v>0</v>
          </cell>
          <cell r="ER40">
            <v>0</v>
          </cell>
          <cell r="ES40">
            <v>0</v>
          </cell>
          <cell r="ET40">
            <v>0</v>
          </cell>
          <cell r="EU40">
            <v>0</v>
          </cell>
          <cell r="EV40">
            <v>0</v>
          </cell>
          <cell r="EW40">
            <v>0</v>
          </cell>
          <cell r="EX40">
            <v>0</v>
          </cell>
          <cell r="EY40">
            <v>0</v>
          </cell>
          <cell r="EZ40">
            <v>0</v>
          </cell>
          <cell r="FA40">
            <v>0</v>
          </cell>
          <cell r="FB40">
            <v>0</v>
          </cell>
          <cell r="FC40">
            <v>0</v>
          </cell>
          <cell r="FD40">
            <v>0</v>
          </cell>
          <cell r="FE40">
            <v>0</v>
          </cell>
          <cell r="FF40">
            <v>0</v>
          </cell>
          <cell r="FG40">
            <v>0</v>
          </cell>
          <cell r="FH40">
            <v>0</v>
          </cell>
          <cell r="FI40">
            <v>0</v>
          </cell>
          <cell r="FJ40">
            <v>0</v>
          </cell>
          <cell r="FK40">
            <v>0</v>
          </cell>
          <cell r="FL40">
            <v>0</v>
          </cell>
          <cell r="FM40">
            <v>0</v>
          </cell>
          <cell r="FN40">
            <v>0</v>
          </cell>
          <cell r="FO40">
            <v>0</v>
          </cell>
          <cell r="FP40">
            <v>0</v>
          </cell>
          <cell r="FQ40">
            <v>0</v>
          </cell>
          <cell r="FR40">
            <v>0</v>
          </cell>
          <cell r="FS40">
            <v>0</v>
          </cell>
          <cell r="FT40">
            <v>0</v>
          </cell>
          <cell r="FU40">
            <v>0</v>
          </cell>
          <cell r="FV40">
            <v>0</v>
          </cell>
          <cell r="FW40">
            <v>0</v>
          </cell>
          <cell r="FX40">
            <v>0</v>
          </cell>
          <cell r="FY40">
            <v>0</v>
          </cell>
          <cell r="FZ40">
            <v>0</v>
          </cell>
          <cell r="GA40">
            <v>0</v>
          </cell>
          <cell r="GB40">
            <v>0</v>
          </cell>
          <cell r="GC40">
            <v>0</v>
          </cell>
          <cell r="GD40">
            <v>0</v>
          </cell>
          <cell r="GE40">
            <v>0</v>
          </cell>
          <cell r="GF40">
            <v>0</v>
          </cell>
          <cell r="GG40">
            <v>0</v>
          </cell>
          <cell r="GH40">
            <v>0</v>
          </cell>
          <cell r="GI40">
            <v>0</v>
          </cell>
          <cell r="GJ40">
            <v>0</v>
          </cell>
          <cell r="GK40">
            <v>0</v>
          </cell>
          <cell r="GL40">
            <v>0</v>
          </cell>
          <cell r="GM40">
            <v>0</v>
          </cell>
          <cell r="GN40">
            <v>0</v>
          </cell>
          <cell r="GO40">
            <v>0</v>
          </cell>
          <cell r="GP40">
            <v>0</v>
          </cell>
          <cell r="GQ40">
            <v>0</v>
          </cell>
          <cell r="GR40">
            <v>0</v>
          </cell>
          <cell r="GS40">
            <v>0</v>
          </cell>
          <cell r="GT40">
            <v>0</v>
          </cell>
          <cell r="GU40">
            <v>0</v>
          </cell>
          <cell r="GV40">
            <v>0</v>
          </cell>
          <cell r="GW40">
            <v>0</v>
          </cell>
          <cell r="GX40">
            <v>0</v>
          </cell>
          <cell r="GY40">
            <v>0</v>
          </cell>
          <cell r="GZ40">
            <v>0</v>
          </cell>
          <cell r="HA40">
            <v>0</v>
          </cell>
          <cell r="HB40">
            <v>0</v>
          </cell>
          <cell r="HC40">
            <v>0</v>
          </cell>
          <cell r="HD40">
            <v>0</v>
          </cell>
          <cell r="HE40">
            <v>0</v>
          </cell>
          <cell r="HF40">
            <v>0</v>
          </cell>
          <cell r="HG40">
            <v>0</v>
          </cell>
          <cell r="HH40">
            <v>0</v>
          </cell>
          <cell r="HI40">
            <v>0</v>
          </cell>
          <cell r="HJ40">
            <v>0</v>
          </cell>
          <cell r="HK40">
            <v>0</v>
          </cell>
          <cell r="HL40">
            <v>0</v>
          </cell>
          <cell r="HM40">
            <v>0</v>
          </cell>
          <cell r="HN40">
            <v>0</v>
          </cell>
          <cell r="HO40">
            <v>0</v>
          </cell>
          <cell r="HP40">
            <v>0</v>
          </cell>
          <cell r="HQ40">
            <v>0</v>
          </cell>
          <cell r="HR40">
            <v>0</v>
          </cell>
          <cell r="HS40">
            <v>0</v>
          </cell>
        </row>
        <row r="41">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289.10000000000002</v>
          </cell>
          <cell r="X41">
            <v>0</v>
          </cell>
          <cell r="Y41">
            <v>34019.25</v>
          </cell>
          <cell r="Z41">
            <v>359.92</v>
          </cell>
          <cell r="AA41">
            <v>2117.75</v>
          </cell>
          <cell r="AB41">
            <v>0</v>
          </cell>
          <cell r="AC41">
            <v>0</v>
          </cell>
          <cell r="AD41">
            <v>63.52</v>
          </cell>
          <cell r="AE41">
            <v>0</v>
          </cell>
          <cell r="AF41">
            <v>98667.6</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0</v>
          </cell>
          <cell r="BR41">
            <v>0</v>
          </cell>
          <cell r="BS41">
            <v>0</v>
          </cell>
          <cell r="BT41">
            <v>0</v>
          </cell>
          <cell r="BU41">
            <v>0</v>
          </cell>
          <cell r="BV41">
            <v>0</v>
          </cell>
          <cell r="BW41">
            <v>0</v>
          </cell>
          <cell r="BX41">
            <v>0</v>
          </cell>
          <cell r="BY41">
            <v>0</v>
          </cell>
          <cell r="BZ41">
            <v>0</v>
          </cell>
          <cell r="CA41">
            <v>0</v>
          </cell>
          <cell r="CB41">
            <v>0</v>
          </cell>
          <cell r="CC41">
            <v>0</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0</v>
          </cell>
          <cell r="FD41">
            <v>0</v>
          </cell>
          <cell r="FE41">
            <v>0</v>
          </cell>
          <cell r="FF41">
            <v>0</v>
          </cell>
          <cell r="FG41">
            <v>0</v>
          </cell>
          <cell r="FH41">
            <v>0</v>
          </cell>
          <cell r="FI41">
            <v>0</v>
          </cell>
          <cell r="FJ41">
            <v>0</v>
          </cell>
          <cell r="FK41">
            <v>0</v>
          </cell>
          <cell r="FL41">
            <v>0</v>
          </cell>
          <cell r="FM41">
            <v>0</v>
          </cell>
          <cell r="FN41">
            <v>0</v>
          </cell>
          <cell r="FO41">
            <v>0</v>
          </cell>
          <cell r="FP41">
            <v>0</v>
          </cell>
          <cell r="FQ41">
            <v>0</v>
          </cell>
          <cell r="FR41">
            <v>0</v>
          </cell>
          <cell r="FS41">
            <v>0</v>
          </cell>
          <cell r="FT41">
            <v>0</v>
          </cell>
          <cell r="FU41">
            <v>0</v>
          </cell>
          <cell r="FV41">
            <v>0</v>
          </cell>
          <cell r="FW41">
            <v>0</v>
          </cell>
          <cell r="FX41">
            <v>0</v>
          </cell>
          <cell r="FY41">
            <v>0</v>
          </cell>
          <cell r="FZ41">
            <v>0</v>
          </cell>
          <cell r="GA41">
            <v>0</v>
          </cell>
          <cell r="GB41">
            <v>0</v>
          </cell>
          <cell r="GC41">
            <v>0</v>
          </cell>
          <cell r="GD41">
            <v>0</v>
          </cell>
          <cell r="GE41">
            <v>0</v>
          </cell>
          <cell r="GF41">
            <v>0</v>
          </cell>
          <cell r="GG41">
            <v>0</v>
          </cell>
          <cell r="GH41">
            <v>0</v>
          </cell>
          <cell r="GI41">
            <v>0</v>
          </cell>
          <cell r="GJ41">
            <v>0</v>
          </cell>
          <cell r="GK41">
            <v>0</v>
          </cell>
          <cell r="GL41">
            <v>0</v>
          </cell>
          <cell r="GM41">
            <v>0</v>
          </cell>
          <cell r="GN41">
            <v>0</v>
          </cell>
          <cell r="GO41">
            <v>0</v>
          </cell>
          <cell r="GP41">
            <v>0</v>
          </cell>
          <cell r="GQ41">
            <v>0</v>
          </cell>
          <cell r="GR41">
            <v>0</v>
          </cell>
          <cell r="GS41">
            <v>0</v>
          </cell>
          <cell r="GT41">
            <v>0</v>
          </cell>
          <cell r="GU41">
            <v>0</v>
          </cell>
          <cell r="GV41">
            <v>0</v>
          </cell>
          <cell r="GW41">
            <v>0</v>
          </cell>
          <cell r="GX41">
            <v>0</v>
          </cell>
          <cell r="GY41">
            <v>0</v>
          </cell>
          <cell r="GZ41">
            <v>0</v>
          </cell>
          <cell r="HA41">
            <v>0</v>
          </cell>
          <cell r="HB41">
            <v>0</v>
          </cell>
          <cell r="HC41">
            <v>0</v>
          </cell>
          <cell r="HD41">
            <v>0</v>
          </cell>
          <cell r="HE41">
            <v>0</v>
          </cell>
          <cell r="HF41">
            <v>0</v>
          </cell>
          <cell r="HG41">
            <v>0</v>
          </cell>
          <cell r="HH41">
            <v>0</v>
          </cell>
          <cell r="HI41">
            <v>0</v>
          </cell>
          <cell r="HJ41">
            <v>0</v>
          </cell>
          <cell r="HK41">
            <v>0</v>
          </cell>
          <cell r="HL41">
            <v>0</v>
          </cell>
          <cell r="HM41">
            <v>0</v>
          </cell>
          <cell r="HN41">
            <v>0</v>
          </cell>
          <cell r="HO41">
            <v>0</v>
          </cell>
          <cell r="HP41">
            <v>0</v>
          </cell>
          <cell r="HQ41">
            <v>0</v>
          </cell>
          <cell r="HR41">
            <v>0</v>
          </cell>
          <cell r="HS41">
            <v>0</v>
          </cell>
        </row>
        <row r="42">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11222</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cell r="BW42">
            <v>0</v>
          </cell>
          <cell r="BX42">
            <v>0</v>
          </cell>
          <cell r="BY42">
            <v>0</v>
          </cell>
          <cell r="BZ42">
            <v>0</v>
          </cell>
          <cell r="CA42">
            <v>0</v>
          </cell>
          <cell r="CB42">
            <v>0</v>
          </cell>
          <cell r="CC42">
            <v>0</v>
          </cell>
          <cell r="CD42">
            <v>0</v>
          </cell>
          <cell r="CE42">
            <v>0</v>
          </cell>
          <cell r="CF42">
            <v>0</v>
          </cell>
          <cell r="CG42">
            <v>0</v>
          </cell>
          <cell r="CH42">
            <v>0</v>
          </cell>
          <cell r="CI42">
            <v>0</v>
          </cell>
          <cell r="CJ42">
            <v>0</v>
          </cell>
          <cell r="CK42">
            <v>0</v>
          </cell>
          <cell r="CL42">
            <v>0</v>
          </cell>
          <cell r="CM42">
            <v>0</v>
          </cell>
          <cell r="CN42">
            <v>0</v>
          </cell>
          <cell r="CO42">
            <v>0</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cell r="EB42">
            <v>0</v>
          </cell>
          <cell r="EC42">
            <v>0</v>
          </cell>
          <cell r="ED42">
            <v>0</v>
          </cell>
          <cell r="EE42">
            <v>0</v>
          </cell>
          <cell r="EF42">
            <v>0</v>
          </cell>
          <cell r="EG42">
            <v>0</v>
          </cell>
          <cell r="EH42">
            <v>0</v>
          </cell>
          <cell r="EI42">
            <v>0</v>
          </cell>
          <cell r="EJ42">
            <v>0</v>
          </cell>
          <cell r="EK42">
            <v>0</v>
          </cell>
          <cell r="EL42">
            <v>0</v>
          </cell>
          <cell r="EM42">
            <v>0</v>
          </cell>
          <cell r="EN42">
            <v>0</v>
          </cell>
          <cell r="EO42">
            <v>0</v>
          </cell>
          <cell r="EP42">
            <v>0</v>
          </cell>
          <cell r="EQ42">
            <v>0</v>
          </cell>
          <cell r="ER42">
            <v>0</v>
          </cell>
          <cell r="ES42">
            <v>0</v>
          </cell>
          <cell r="ET42">
            <v>0</v>
          </cell>
          <cell r="EU42">
            <v>0</v>
          </cell>
          <cell r="EV42">
            <v>0</v>
          </cell>
          <cell r="EW42">
            <v>0</v>
          </cell>
          <cell r="EX42">
            <v>0</v>
          </cell>
          <cell r="EY42">
            <v>0</v>
          </cell>
          <cell r="EZ42">
            <v>0</v>
          </cell>
          <cell r="FA42">
            <v>0</v>
          </cell>
          <cell r="FB42">
            <v>0</v>
          </cell>
          <cell r="FC42">
            <v>0</v>
          </cell>
          <cell r="FD42">
            <v>0</v>
          </cell>
          <cell r="FE42">
            <v>0</v>
          </cell>
          <cell r="FF42">
            <v>0</v>
          </cell>
          <cell r="FG42">
            <v>0</v>
          </cell>
          <cell r="FH42">
            <v>0</v>
          </cell>
          <cell r="FI42">
            <v>0</v>
          </cell>
          <cell r="FJ42">
            <v>0</v>
          </cell>
          <cell r="FK42">
            <v>0</v>
          </cell>
          <cell r="FL42">
            <v>0</v>
          </cell>
          <cell r="FM42">
            <v>0</v>
          </cell>
          <cell r="FN42">
            <v>0</v>
          </cell>
          <cell r="FO42">
            <v>0</v>
          </cell>
          <cell r="FP42">
            <v>0</v>
          </cell>
          <cell r="FQ42">
            <v>0</v>
          </cell>
          <cell r="FR42">
            <v>0</v>
          </cell>
          <cell r="FS42">
            <v>0</v>
          </cell>
          <cell r="FT42">
            <v>0</v>
          </cell>
          <cell r="FU42">
            <v>0</v>
          </cell>
          <cell r="FV42">
            <v>0</v>
          </cell>
          <cell r="FW42">
            <v>0</v>
          </cell>
          <cell r="FX42">
            <v>0</v>
          </cell>
          <cell r="FY42">
            <v>0</v>
          </cell>
          <cell r="FZ42">
            <v>0</v>
          </cell>
          <cell r="GA42">
            <v>0</v>
          </cell>
          <cell r="GB42">
            <v>0</v>
          </cell>
          <cell r="GC42">
            <v>0</v>
          </cell>
          <cell r="GD42">
            <v>0</v>
          </cell>
          <cell r="GE42">
            <v>0</v>
          </cell>
          <cell r="GF42">
            <v>0</v>
          </cell>
          <cell r="GG42">
            <v>0</v>
          </cell>
          <cell r="GH42">
            <v>0</v>
          </cell>
          <cell r="GI42">
            <v>0</v>
          </cell>
          <cell r="GJ42">
            <v>0</v>
          </cell>
          <cell r="GK42">
            <v>0</v>
          </cell>
          <cell r="GL42">
            <v>0</v>
          </cell>
          <cell r="GM42">
            <v>0</v>
          </cell>
          <cell r="GN42">
            <v>0</v>
          </cell>
          <cell r="GO42">
            <v>0</v>
          </cell>
          <cell r="GP42">
            <v>0</v>
          </cell>
          <cell r="GQ42">
            <v>0</v>
          </cell>
          <cell r="GR42">
            <v>0</v>
          </cell>
          <cell r="GS42">
            <v>0</v>
          </cell>
          <cell r="GT42">
            <v>0</v>
          </cell>
          <cell r="GU42">
            <v>0</v>
          </cell>
          <cell r="GV42">
            <v>0</v>
          </cell>
          <cell r="GW42">
            <v>0</v>
          </cell>
          <cell r="GX42">
            <v>0</v>
          </cell>
          <cell r="GY42">
            <v>0</v>
          </cell>
          <cell r="GZ42">
            <v>0</v>
          </cell>
          <cell r="HA42">
            <v>0</v>
          </cell>
          <cell r="HB42">
            <v>0</v>
          </cell>
          <cell r="HC42">
            <v>0</v>
          </cell>
          <cell r="HD42">
            <v>0</v>
          </cell>
          <cell r="HE42">
            <v>0</v>
          </cell>
          <cell r="HF42">
            <v>0</v>
          </cell>
          <cell r="HG42">
            <v>0</v>
          </cell>
          <cell r="HH42">
            <v>0</v>
          </cell>
          <cell r="HI42">
            <v>0</v>
          </cell>
          <cell r="HJ42">
            <v>0</v>
          </cell>
          <cell r="HK42">
            <v>0</v>
          </cell>
          <cell r="HL42">
            <v>0</v>
          </cell>
          <cell r="HM42">
            <v>0</v>
          </cell>
          <cell r="HN42">
            <v>0</v>
          </cell>
          <cell r="HO42">
            <v>0</v>
          </cell>
          <cell r="HP42">
            <v>0</v>
          </cell>
          <cell r="HQ42">
            <v>0</v>
          </cell>
          <cell r="HR42">
            <v>0</v>
          </cell>
          <cell r="HS42">
            <v>0</v>
          </cell>
        </row>
        <row r="43">
          <cell r="E43">
            <v>1393.68</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71499.7</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v>0</v>
          </cell>
          <cell r="CS43">
            <v>0</v>
          </cell>
          <cell r="CT43">
            <v>0</v>
          </cell>
          <cell r="CU43">
            <v>0</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cell r="EB43">
            <v>0</v>
          </cell>
          <cell r="EC43">
            <v>0</v>
          </cell>
          <cell r="ED43">
            <v>0</v>
          </cell>
          <cell r="EE43">
            <v>0</v>
          </cell>
          <cell r="EF43">
            <v>0</v>
          </cell>
          <cell r="EG43">
            <v>0</v>
          </cell>
          <cell r="EH43">
            <v>0</v>
          </cell>
          <cell r="EI43">
            <v>0</v>
          </cell>
          <cell r="EJ43">
            <v>0</v>
          </cell>
          <cell r="EK43">
            <v>0</v>
          </cell>
          <cell r="EL43">
            <v>0</v>
          </cell>
          <cell r="EM43">
            <v>0</v>
          </cell>
          <cell r="EN43">
            <v>1353</v>
          </cell>
          <cell r="EO43">
            <v>0</v>
          </cell>
          <cell r="EP43">
            <v>0</v>
          </cell>
          <cell r="EQ43">
            <v>0</v>
          </cell>
          <cell r="ER43">
            <v>0</v>
          </cell>
          <cell r="ES43">
            <v>0</v>
          </cell>
          <cell r="ET43">
            <v>0</v>
          </cell>
          <cell r="EU43">
            <v>0</v>
          </cell>
          <cell r="EV43">
            <v>0</v>
          </cell>
          <cell r="EW43">
            <v>0</v>
          </cell>
          <cell r="EX43">
            <v>0</v>
          </cell>
          <cell r="EY43">
            <v>0</v>
          </cell>
          <cell r="EZ43">
            <v>0</v>
          </cell>
          <cell r="FA43">
            <v>0</v>
          </cell>
          <cell r="FB43">
            <v>0</v>
          </cell>
          <cell r="FC43">
            <v>0</v>
          </cell>
          <cell r="FD43">
            <v>0</v>
          </cell>
          <cell r="FE43">
            <v>0</v>
          </cell>
          <cell r="FF43">
            <v>0</v>
          </cell>
          <cell r="FG43">
            <v>0</v>
          </cell>
          <cell r="FH43">
            <v>0</v>
          </cell>
          <cell r="FI43">
            <v>0</v>
          </cell>
          <cell r="FJ43">
            <v>0</v>
          </cell>
          <cell r="FK43">
            <v>0</v>
          </cell>
          <cell r="FL43">
            <v>0</v>
          </cell>
          <cell r="FM43">
            <v>0</v>
          </cell>
          <cell r="FN43">
            <v>0</v>
          </cell>
          <cell r="FO43">
            <v>0</v>
          </cell>
          <cell r="FP43">
            <v>0</v>
          </cell>
          <cell r="FQ43">
            <v>0</v>
          </cell>
          <cell r="FR43">
            <v>0</v>
          </cell>
          <cell r="FS43">
            <v>0</v>
          </cell>
          <cell r="FT43">
            <v>0</v>
          </cell>
          <cell r="FU43">
            <v>0</v>
          </cell>
          <cell r="FV43">
            <v>0</v>
          </cell>
          <cell r="FW43">
            <v>0</v>
          </cell>
          <cell r="FX43">
            <v>0</v>
          </cell>
          <cell r="FY43">
            <v>0</v>
          </cell>
          <cell r="FZ43">
            <v>0</v>
          </cell>
          <cell r="GA43">
            <v>0</v>
          </cell>
          <cell r="GB43">
            <v>0</v>
          </cell>
          <cell r="GC43">
            <v>0</v>
          </cell>
          <cell r="GD43">
            <v>0</v>
          </cell>
          <cell r="GE43">
            <v>0</v>
          </cell>
          <cell r="GF43">
            <v>0</v>
          </cell>
          <cell r="GG43">
            <v>0</v>
          </cell>
          <cell r="GH43">
            <v>0</v>
          </cell>
          <cell r="GI43">
            <v>0</v>
          </cell>
          <cell r="GJ43">
            <v>0</v>
          </cell>
          <cell r="GK43">
            <v>0</v>
          </cell>
          <cell r="GL43">
            <v>0</v>
          </cell>
          <cell r="GM43">
            <v>0</v>
          </cell>
          <cell r="GN43">
            <v>0</v>
          </cell>
          <cell r="GO43">
            <v>0</v>
          </cell>
          <cell r="GP43">
            <v>0</v>
          </cell>
          <cell r="GQ43">
            <v>0</v>
          </cell>
          <cell r="GR43">
            <v>0</v>
          </cell>
          <cell r="GS43">
            <v>0</v>
          </cell>
          <cell r="GT43">
            <v>0</v>
          </cell>
          <cell r="GU43">
            <v>0</v>
          </cell>
          <cell r="GV43">
            <v>0</v>
          </cell>
          <cell r="GW43">
            <v>0</v>
          </cell>
          <cell r="GX43">
            <v>0</v>
          </cell>
          <cell r="GY43">
            <v>0</v>
          </cell>
          <cell r="GZ43">
            <v>0</v>
          </cell>
          <cell r="HA43">
            <v>0</v>
          </cell>
          <cell r="HB43">
            <v>0</v>
          </cell>
          <cell r="HC43">
            <v>0</v>
          </cell>
          <cell r="HD43">
            <v>0</v>
          </cell>
          <cell r="HE43">
            <v>0</v>
          </cell>
          <cell r="HF43">
            <v>0</v>
          </cell>
          <cell r="HG43">
            <v>0</v>
          </cell>
          <cell r="HH43">
            <v>0</v>
          </cell>
          <cell r="HI43">
            <v>0</v>
          </cell>
          <cell r="HJ43">
            <v>0</v>
          </cell>
          <cell r="HK43">
            <v>0</v>
          </cell>
          <cell r="HL43">
            <v>0</v>
          </cell>
          <cell r="HM43">
            <v>0</v>
          </cell>
          <cell r="HN43">
            <v>0</v>
          </cell>
          <cell r="HO43">
            <v>0</v>
          </cell>
          <cell r="HP43">
            <v>0</v>
          </cell>
          <cell r="HQ43">
            <v>0</v>
          </cell>
          <cell r="HR43">
            <v>0</v>
          </cell>
          <cell r="HS43">
            <v>0</v>
          </cell>
        </row>
        <row r="44">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9808</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0</v>
          </cell>
          <cell r="BZ44">
            <v>0</v>
          </cell>
          <cell r="CA44">
            <v>0</v>
          </cell>
          <cell r="CB44">
            <v>0</v>
          </cell>
          <cell r="CC44">
            <v>0</v>
          </cell>
          <cell r="CD44">
            <v>0</v>
          </cell>
          <cell r="CE44">
            <v>0</v>
          </cell>
          <cell r="CF44">
            <v>0</v>
          </cell>
          <cell r="CG44">
            <v>0</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cell r="EB44">
            <v>0</v>
          </cell>
          <cell r="EC44">
            <v>0</v>
          </cell>
          <cell r="ED44">
            <v>0</v>
          </cell>
          <cell r="EE44">
            <v>0</v>
          </cell>
          <cell r="EF44">
            <v>0</v>
          </cell>
          <cell r="EG44">
            <v>0</v>
          </cell>
          <cell r="EH44">
            <v>0</v>
          </cell>
          <cell r="EI44">
            <v>0</v>
          </cell>
          <cell r="EJ44">
            <v>0</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0</v>
          </cell>
          <cell r="FD44">
            <v>0</v>
          </cell>
          <cell r="FE44">
            <v>0</v>
          </cell>
          <cell r="FF44">
            <v>0</v>
          </cell>
          <cell r="FG44">
            <v>0</v>
          </cell>
          <cell r="FH44">
            <v>0</v>
          </cell>
          <cell r="FI44">
            <v>0</v>
          </cell>
          <cell r="FJ44">
            <v>0</v>
          </cell>
          <cell r="FK44">
            <v>0</v>
          </cell>
          <cell r="FL44">
            <v>0</v>
          </cell>
          <cell r="FM44">
            <v>0</v>
          </cell>
          <cell r="FN44">
            <v>0</v>
          </cell>
          <cell r="FO44">
            <v>0</v>
          </cell>
          <cell r="FP44">
            <v>0</v>
          </cell>
          <cell r="FQ44">
            <v>0</v>
          </cell>
          <cell r="FR44">
            <v>0</v>
          </cell>
          <cell r="FS44">
            <v>0</v>
          </cell>
          <cell r="FT44">
            <v>0</v>
          </cell>
          <cell r="FU44">
            <v>0</v>
          </cell>
          <cell r="FV44">
            <v>0</v>
          </cell>
          <cell r="FW44">
            <v>0</v>
          </cell>
          <cell r="FX44">
            <v>0</v>
          </cell>
          <cell r="FY44">
            <v>0</v>
          </cell>
          <cell r="FZ44">
            <v>0</v>
          </cell>
          <cell r="GA44">
            <v>0</v>
          </cell>
          <cell r="GB44">
            <v>0</v>
          </cell>
          <cell r="GC44">
            <v>0</v>
          </cell>
          <cell r="GD44">
            <v>0</v>
          </cell>
          <cell r="GE44">
            <v>0</v>
          </cell>
          <cell r="GF44">
            <v>0</v>
          </cell>
          <cell r="GG44">
            <v>0</v>
          </cell>
          <cell r="GH44">
            <v>0</v>
          </cell>
          <cell r="GI44">
            <v>0</v>
          </cell>
          <cell r="GJ44">
            <v>0</v>
          </cell>
          <cell r="GK44">
            <v>0</v>
          </cell>
          <cell r="GL44">
            <v>0</v>
          </cell>
          <cell r="GM44">
            <v>0</v>
          </cell>
          <cell r="GN44">
            <v>0</v>
          </cell>
          <cell r="GO44">
            <v>0</v>
          </cell>
          <cell r="GP44">
            <v>0</v>
          </cell>
          <cell r="GQ44">
            <v>0</v>
          </cell>
          <cell r="GR44">
            <v>0</v>
          </cell>
          <cell r="GS44">
            <v>0</v>
          </cell>
          <cell r="GT44">
            <v>0</v>
          </cell>
          <cell r="GU44">
            <v>0</v>
          </cell>
          <cell r="GV44">
            <v>0</v>
          </cell>
          <cell r="GW44">
            <v>0</v>
          </cell>
          <cell r="GX44">
            <v>0</v>
          </cell>
          <cell r="GY44">
            <v>0</v>
          </cell>
          <cell r="GZ44">
            <v>0</v>
          </cell>
          <cell r="HA44">
            <v>0</v>
          </cell>
          <cell r="HB44">
            <v>0</v>
          </cell>
          <cell r="HC44">
            <v>0</v>
          </cell>
          <cell r="HD44">
            <v>0</v>
          </cell>
          <cell r="HE44">
            <v>0</v>
          </cell>
          <cell r="HF44">
            <v>0</v>
          </cell>
          <cell r="HG44">
            <v>0</v>
          </cell>
          <cell r="HH44">
            <v>0</v>
          </cell>
          <cell r="HI44">
            <v>0</v>
          </cell>
          <cell r="HJ44">
            <v>0</v>
          </cell>
          <cell r="HK44">
            <v>0</v>
          </cell>
          <cell r="HL44">
            <v>0</v>
          </cell>
          <cell r="HM44">
            <v>0</v>
          </cell>
          <cell r="HN44">
            <v>0</v>
          </cell>
          <cell r="HO44">
            <v>0</v>
          </cell>
          <cell r="HP44">
            <v>0</v>
          </cell>
          <cell r="HQ44">
            <v>0</v>
          </cell>
          <cell r="HR44">
            <v>0</v>
          </cell>
          <cell r="HS44">
            <v>0</v>
          </cell>
        </row>
        <row r="45">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11339</v>
          </cell>
          <cell r="AJ45">
            <v>0</v>
          </cell>
          <cell r="AK45">
            <v>0</v>
          </cell>
          <cell r="AL45">
            <v>0</v>
          </cell>
          <cell r="AM45">
            <v>0</v>
          </cell>
          <cell r="AN45">
            <v>0</v>
          </cell>
          <cell r="AO45">
            <v>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0</v>
          </cell>
          <cell r="BE45">
            <v>0</v>
          </cell>
          <cell r="BF45">
            <v>0</v>
          </cell>
          <cell r="BG45">
            <v>0</v>
          </cell>
          <cell r="BH45">
            <v>0</v>
          </cell>
          <cell r="BI45">
            <v>0</v>
          </cell>
          <cell r="BJ45">
            <v>0</v>
          </cell>
          <cell r="BK45">
            <v>0</v>
          </cell>
          <cell r="BL45">
            <v>0</v>
          </cell>
          <cell r="BM45">
            <v>0</v>
          </cell>
          <cell r="BN45">
            <v>0</v>
          </cell>
          <cell r="BO45">
            <v>0</v>
          </cell>
          <cell r="BP45">
            <v>0</v>
          </cell>
          <cell r="BQ45">
            <v>0</v>
          </cell>
          <cell r="BR45">
            <v>0</v>
          </cell>
          <cell r="BS45">
            <v>0</v>
          </cell>
          <cell r="BT45">
            <v>0</v>
          </cell>
          <cell r="BU45">
            <v>0</v>
          </cell>
          <cell r="BV45">
            <v>0</v>
          </cell>
          <cell r="BW45">
            <v>0</v>
          </cell>
          <cell r="BX45">
            <v>0</v>
          </cell>
          <cell r="BY45">
            <v>0</v>
          </cell>
          <cell r="BZ45">
            <v>0</v>
          </cell>
          <cell r="CA45">
            <v>0</v>
          </cell>
          <cell r="CB45">
            <v>0</v>
          </cell>
          <cell r="CC45">
            <v>0</v>
          </cell>
          <cell r="CD45">
            <v>0</v>
          </cell>
          <cell r="CE45">
            <v>0</v>
          </cell>
          <cell r="CF45">
            <v>0</v>
          </cell>
          <cell r="CG45">
            <v>0</v>
          </cell>
          <cell r="CH45">
            <v>0</v>
          </cell>
          <cell r="CI45">
            <v>0</v>
          </cell>
          <cell r="CJ45">
            <v>0</v>
          </cell>
          <cell r="CK45">
            <v>0</v>
          </cell>
          <cell r="CL45">
            <v>0</v>
          </cell>
          <cell r="CM45">
            <v>0</v>
          </cell>
          <cell r="CN45">
            <v>0</v>
          </cell>
          <cell r="CO45">
            <v>0</v>
          </cell>
          <cell r="CP45">
            <v>0</v>
          </cell>
          <cell r="CQ45">
            <v>0</v>
          </cell>
          <cell r="CR45">
            <v>0</v>
          </cell>
          <cell r="CS45">
            <v>0</v>
          </cell>
          <cell r="CT45">
            <v>0</v>
          </cell>
          <cell r="CU45">
            <v>0</v>
          </cell>
          <cell r="CV45">
            <v>0</v>
          </cell>
          <cell r="CW45">
            <v>0</v>
          </cell>
          <cell r="CX45">
            <v>0</v>
          </cell>
          <cell r="CY45">
            <v>0</v>
          </cell>
          <cell r="CZ45">
            <v>0</v>
          </cell>
          <cell r="DA45">
            <v>0</v>
          </cell>
          <cell r="DB45">
            <v>0</v>
          </cell>
          <cell r="DC45">
            <v>0</v>
          </cell>
          <cell r="DD45">
            <v>0</v>
          </cell>
          <cell r="DE45">
            <v>0</v>
          </cell>
          <cell r="DF45">
            <v>0</v>
          </cell>
          <cell r="DG45">
            <v>0</v>
          </cell>
          <cell r="DH45">
            <v>0</v>
          </cell>
          <cell r="DI45">
            <v>0</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cell r="EB45">
            <v>0</v>
          </cell>
          <cell r="EC45">
            <v>0</v>
          </cell>
          <cell r="ED45">
            <v>0</v>
          </cell>
          <cell r="EE45">
            <v>0</v>
          </cell>
          <cell r="EF45">
            <v>0</v>
          </cell>
          <cell r="EG45">
            <v>0</v>
          </cell>
          <cell r="EH45">
            <v>0</v>
          </cell>
          <cell r="EI45">
            <v>0</v>
          </cell>
          <cell r="EJ45">
            <v>0</v>
          </cell>
          <cell r="EK45">
            <v>0</v>
          </cell>
          <cell r="EL45">
            <v>0</v>
          </cell>
          <cell r="EM45">
            <v>0</v>
          </cell>
          <cell r="EN45">
            <v>0</v>
          </cell>
          <cell r="EO45">
            <v>0</v>
          </cell>
          <cell r="EP45">
            <v>0</v>
          </cell>
          <cell r="EQ45">
            <v>0</v>
          </cell>
          <cell r="ER45">
            <v>0</v>
          </cell>
          <cell r="ES45">
            <v>0</v>
          </cell>
          <cell r="ET45">
            <v>0</v>
          </cell>
          <cell r="EU45">
            <v>0</v>
          </cell>
          <cell r="EV45">
            <v>0</v>
          </cell>
          <cell r="EW45">
            <v>0</v>
          </cell>
          <cell r="EX45">
            <v>0</v>
          </cell>
          <cell r="EY45">
            <v>0</v>
          </cell>
          <cell r="EZ45">
            <v>0</v>
          </cell>
          <cell r="FA45">
            <v>0</v>
          </cell>
          <cell r="FB45">
            <v>0</v>
          </cell>
          <cell r="FC45">
            <v>0</v>
          </cell>
          <cell r="FD45">
            <v>0</v>
          </cell>
          <cell r="FE45">
            <v>0</v>
          </cell>
          <cell r="FF45">
            <v>0</v>
          </cell>
          <cell r="FG45">
            <v>0</v>
          </cell>
          <cell r="FH45">
            <v>0</v>
          </cell>
          <cell r="FI45">
            <v>0</v>
          </cell>
          <cell r="FJ45">
            <v>0</v>
          </cell>
          <cell r="FK45">
            <v>0</v>
          </cell>
          <cell r="FL45">
            <v>0</v>
          </cell>
          <cell r="FM45">
            <v>0</v>
          </cell>
          <cell r="FN45">
            <v>0</v>
          </cell>
          <cell r="FO45">
            <v>0</v>
          </cell>
          <cell r="FP45">
            <v>0</v>
          </cell>
          <cell r="FQ45">
            <v>0</v>
          </cell>
          <cell r="FR45">
            <v>0</v>
          </cell>
          <cell r="FS45">
            <v>0</v>
          </cell>
          <cell r="FT45">
            <v>0</v>
          </cell>
          <cell r="FU45">
            <v>0</v>
          </cell>
          <cell r="FV45">
            <v>0</v>
          </cell>
          <cell r="FW45">
            <v>0</v>
          </cell>
          <cell r="FX45">
            <v>0</v>
          </cell>
          <cell r="FY45">
            <v>0</v>
          </cell>
          <cell r="FZ45">
            <v>0</v>
          </cell>
          <cell r="GA45">
            <v>0</v>
          </cell>
          <cell r="GB45">
            <v>0</v>
          </cell>
          <cell r="GC45">
            <v>0</v>
          </cell>
          <cell r="GD45">
            <v>0</v>
          </cell>
          <cell r="GE45">
            <v>0</v>
          </cell>
          <cell r="GF45">
            <v>0</v>
          </cell>
          <cell r="GG45">
            <v>0</v>
          </cell>
          <cell r="GH45">
            <v>0</v>
          </cell>
          <cell r="GI45">
            <v>0</v>
          </cell>
          <cell r="GJ45">
            <v>0</v>
          </cell>
          <cell r="GK45">
            <v>0</v>
          </cell>
          <cell r="GL45">
            <v>0</v>
          </cell>
          <cell r="GM45">
            <v>0</v>
          </cell>
          <cell r="GN45">
            <v>0</v>
          </cell>
          <cell r="GO45">
            <v>0</v>
          </cell>
          <cell r="GP45">
            <v>0</v>
          </cell>
          <cell r="GQ45">
            <v>0</v>
          </cell>
          <cell r="GR45">
            <v>0</v>
          </cell>
          <cell r="GS45">
            <v>0</v>
          </cell>
          <cell r="GT45">
            <v>0</v>
          </cell>
          <cell r="GU45">
            <v>0</v>
          </cell>
          <cell r="GV45">
            <v>0</v>
          </cell>
          <cell r="GW45">
            <v>0</v>
          </cell>
          <cell r="GX45">
            <v>0</v>
          </cell>
          <cell r="GY45">
            <v>0</v>
          </cell>
          <cell r="GZ45">
            <v>0</v>
          </cell>
          <cell r="HA45">
            <v>0</v>
          </cell>
          <cell r="HB45">
            <v>0</v>
          </cell>
          <cell r="HC45">
            <v>0</v>
          </cell>
          <cell r="HD45">
            <v>0</v>
          </cell>
          <cell r="HE45">
            <v>0</v>
          </cell>
          <cell r="HF45">
            <v>0</v>
          </cell>
          <cell r="HG45">
            <v>0</v>
          </cell>
          <cell r="HH45">
            <v>0</v>
          </cell>
          <cell r="HI45">
            <v>0</v>
          </cell>
          <cell r="HJ45">
            <v>0</v>
          </cell>
          <cell r="HK45">
            <v>0</v>
          </cell>
          <cell r="HL45">
            <v>0</v>
          </cell>
          <cell r="HM45">
            <v>0</v>
          </cell>
          <cell r="HN45">
            <v>0</v>
          </cell>
          <cell r="HO45">
            <v>0</v>
          </cell>
          <cell r="HP45">
            <v>0</v>
          </cell>
          <cell r="HQ45">
            <v>0</v>
          </cell>
          <cell r="HR45">
            <v>0</v>
          </cell>
          <cell r="HS45">
            <v>0</v>
          </cell>
        </row>
        <row r="46">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14074</v>
          </cell>
          <cell r="AK46">
            <v>0</v>
          </cell>
          <cell r="AL46">
            <v>0</v>
          </cell>
          <cell r="AM46">
            <v>0</v>
          </cell>
          <cell r="AN46">
            <v>0</v>
          </cell>
          <cell r="AO46">
            <v>0</v>
          </cell>
          <cell r="AP46">
            <v>0</v>
          </cell>
          <cell r="AQ46">
            <v>0</v>
          </cell>
          <cell r="AR46">
            <v>68.7</v>
          </cell>
          <cell r="AS46">
            <v>0</v>
          </cell>
          <cell r="AT46">
            <v>0</v>
          </cell>
          <cell r="AU46">
            <v>0</v>
          </cell>
          <cell r="AV46">
            <v>0</v>
          </cell>
          <cell r="AW46">
            <v>0</v>
          </cell>
          <cell r="AX46">
            <v>0</v>
          </cell>
          <cell r="AY46">
            <v>0</v>
          </cell>
          <cell r="AZ46">
            <v>0</v>
          </cell>
          <cell r="BA46">
            <v>0</v>
          </cell>
          <cell r="BB46">
            <v>0</v>
          </cell>
          <cell r="BC46">
            <v>0</v>
          </cell>
          <cell r="BD46">
            <v>0</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0</v>
          </cell>
          <cell r="BU46">
            <v>0</v>
          </cell>
          <cell r="BV46">
            <v>0</v>
          </cell>
          <cell r="BW46">
            <v>0</v>
          </cell>
          <cell r="BX46">
            <v>0</v>
          </cell>
          <cell r="BY46">
            <v>0</v>
          </cell>
          <cell r="BZ46">
            <v>0</v>
          </cell>
          <cell r="CA46">
            <v>0</v>
          </cell>
          <cell r="CB46">
            <v>0</v>
          </cell>
          <cell r="CC46">
            <v>0</v>
          </cell>
          <cell r="CD46">
            <v>0</v>
          </cell>
          <cell r="CE46">
            <v>0</v>
          </cell>
          <cell r="CF46">
            <v>0</v>
          </cell>
          <cell r="CG46">
            <v>0</v>
          </cell>
          <cell r="CH46">
            <v>0</v>
          </cell>
          <cell r="CI46">
            <v>0</v>
          </cell>
          <cell r="CJ46">
            <v>0</v>
          </cell>
          <cell r="CK46">
            <v>0</v>
          </cell>
          <cell r="CL46">
            <v>0</v>
          </cell>
          <cell r="CM46">
            <v>0</v>
          </cell>
          <cell r="CN46">
            <v>0</v>
          </cell>
          <cell r="CO46">
            <v>0</v>
          </cell>
          <cell r="CP46">
            <v>0</v>
          </cell>
          <cell r="CQ46">
            <v>0</v>
          </cell>
          <cell r="CR46">
            <v>0</v>
          </cell>
          <cell r="CS46">
            <v>0</v>
          </cell>
          <cell r="CT46">
            <v>0</v>
          </cell>
          <cell r="CU46">
            <v>0</v>
          </cell>
          <cell r="CV46">
            <v>0</v>
          </cell>
          <cell r="CW46">
            <v>0</v>
          </cell>
          <cell r="CX46">
            <v>0</v>
          </cell>
          <cell r="CY46">
            <v>0</v>
          </cell>
          <cell r="CZ46">
            <v>0</v>
          </cell>
          <cell r="DA46">
            <v>0</v>
          </cell>
          <cell r="DB46">
            <v>0</v>
          </cell>
          <cell r="DC46">
            <v>0</v>
          </cell>
          <cell r="DD46">
            <v>0</v>
          </cell>
          <cell r="DE46">
            <v>0</v>
          </cell>
          <cell r="DF46">
            <v>0</v>
          </cell>
          <cell r="DG46">
            <v>0</v>
          </cell>
          <cell r="DH46">
            <v>0</v>
          </cell>
          <cell r="DI46">
            <v>0</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cell r="EA46">
            <v>0</v>
          </cell>
          <cell r="EB46">
            <v>0</v>
          </cell>
          <cell r="EC46">
            <v>0</v>
          </cell>
          <cell r="ED46">
            <v>0</v>
          </cell>
          <cell r="EE46">
            <v>0</v>
          </cell>
          <cell r="EF46">
            <v>0</v>
          </cell>
          <cell r="EG46">
            <v>0</v>
          </cell>
          <cell r="EH46">
            <v>0</v>
          </cell>
          <cell r="EI46">
            <v>0</v>
          </cell>
          <cell r="EJ46">
            <v>0</v>
          </cell>
          <cell r="EK46">
            <v>0</v>
          </cell>
          <cell r="EL46">
            <v>0</v>
          </cell>
          <cell r="EM46">
            <v>0</v>
          </cell>
          <cell r="EN46">
            <v>0</v>
          </cell>
          <cell r="EO46">
            <v>0</v>
          </cell>
          <cell r="EP46">
            <v>0</v>
          </cell>
          <cell r="EQ46">
            <v>0</v>
          </cell>
          <cell r="ER46">
            <v>0</v>
          </cell>
          <cell r="ES46">
            <v>0</v>
          </cell>
          <cell r="ET46">
            <v>0</v>
          </cell>
          <cell r="EU46">
            <v>0</v>
          </cell>
          <cell r="EV46">
            <v>0</v>
          </cell>
          <cell r="EW46">
            <v>0</v>
          </cell>
          <cell r="EX46">
            <v>0</v>
          </cell>
          <cell r="EY46">
            <v>0</v>
          </cell>
          <cell r="EZ46">
            <v>0</v>
          </cell>
          <cell r="FA46">
            <v>0</v>
          </cell>
          <cell r="FB46">
            <v>0</v>
          </cell>
          <cell r="FC46">
            <v>0</v>
          </cell>
          <cell r="FD46">
            <v>0</v>
          </cell>
          <cell r="FE46">
            <v>0</v>
          </cell>
          <cell r="FF46">
            <v>0</v>
          </cell>
          <cell r="FG46">
            <v>0</v>
          </cell>
          <cell r="FH46">
            <v>0</v>
          </cell>
          <cell r="FI46">
            <v>0</v>
          </cell>
          <cell r="FJ46">
            <v>0</v>
          </cell>
          <cell r="FK46">
            <v>0</v>
          </cell>
          <cell r="FL46">
            <v>0</v>
          </cell>
          <cell r="FM46">
            <v>0</v>
          </cell>
          <cell r="FN46">
            <v>0</v>
          </cell>
          <cell r="FO46">
            <v>0</v>
          </cell>
          <cell r="FP46">
            <v>0</v>
          </cell>
          <cell r="FQ46">
            <v>0</v>
          </cell>
          <cell r="FR46">
            <v>0</v>
          </cell>
          <cell r="FS46">
            <v>0</v>
          </cell>
          <cell r="FT46">
            <v>0</v>
          </cell>
          <cell r="FU46">
            <v>0</v>
          </cell>
          <cell r="FV46">
            <v>0</v>
          </cell>
          <cell r="FW46">
            <v>0</v>
          </cell>
          <cell r="FX46">
            <v>0</v>
          </cell>
          <cell r="FY46">
            <v>0</v>
          </cell>
          <cell r="FZ46">
            <v>0</v>
          </cell>
          <cell r="GA46">
            <v>0</v>
          </cell>
          <cell r="GB46">
            <v>0</v>
          </cell>
          <cell r="GC46">
            <v>0</v>
          </cell>
          <cell r="GD46">
            <v>0</v>
          </cell>
          <cell r="GE46">
            <v>0</v>
          </cell>
          <cell r="GF46">
            <v>0</v>
          </cell>
          <cell r="GG46">
            <v>0</v>
          </cell>
          <cell r="GH46">
            <v>0</v>
          </cell>
          <cell r="GI46">
            <v>0</v>
          </cell>
          <cell r="GJ46">
            <v>0</v>
          </cell>
          <cell r="GK46">
            <v>0</v>
          </cell>
          <cell r="GL46">
            <v>0</v>
          </cell>
          <cell r="GM46">
            <v>0</v>
          </cell>
          <cell r="GN46">
            <v>0</v>
          </cell>
          <cell r="GO46">
            <v>0</v>
          </cell>
          <cell r="GP46">
            <v>0</v>
          </cell>
          <cell r="GQ46">
            <v>0</v>
          </cell>
          <cell r="GR46">
            <v>0</v>
          </cell>
          <cell r="GS46">
            <v>0</v>
          </cell>
          <cell r="GT46">
            <v>0</v>
          </cell>
          <cell r="GU46">
            <v>0</v>
          </cell>
          <cell r="GV46">
            <v>0</v>
          </cell>
          <cell r="GW46">
            <v>0</v>
          </cell>
          <cell r="GX46">
            <v>0</v>
          </cell>
          <cell r="GY46">
            <v>0</v>
          </cell>
          <cell r="GZ46">
            <v>0</v>
          </cell>
          <cell r="HA46">
            <v>0</v>
          </cell>
          <cell r="HB46">
            <v>0</v>
          </cell>
          <cell r="HC46">
            <v>0</v>
          </cell>
          <cell r="HD46">
            <v>0</v>
          </cell>
          <cell r="HE46">
            <v>0</v>
          </cell>
          <cell r="HF46">
            <v>0</v>
          </cell>
          <cell r="HG46">
            <v>0</v>
          </cell>
          <cell r="HH46">
            <v>0</v>
          </cell>
          <cell r="HI46">
            <v>0</v>
          </cell>
          <cell r="HJ46">
            <v>0</v>
          </cell>
          <cell r="HK46">
            <v>0</v>
          </cell>
          <cell r="HL46">
            <v>0</v>
          </cell>
          <cell r="HM46">
            <v>0</v>
          </cell>
          <cell r="HN46">
            <v>0</v>
          </cell>
          <cell r="HO46">
            <v>0</v>
          </cell>
          <cell r="HP46">
            <v>0</v>
          </cell>
          <cell r="HQ46">
            <v>0</v>
          </cell>
          <cell r="HR46">
            <v>0</v>
          </cell>
          <cell r="HS46">
            <v>0</v>
          </cell>
        </row>
        <row r="47">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14063</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0</v>
          </cell>
          <cell r="BR47">
            <v>0</v>
          </cell>
          <cell r="BS47">
            <v>0</v>
          </cell>
          <cell r="BT47">
            <v>0</v>
          </cell>
          <cell r="BU47">
            <v>0</v>
          </cell>
          <cell r="BV47">
            <v>0</v>
          </cell>
          <cell r="BW47">
            <v>0</v>
          </cell>
          <cell r="BX47">
            <v>0</v>
          </cell>
          <cell r="BY47">
            <v>0</v>
          </cell>
          <cell r="BZ47">
            <v>0</v>
          </cell>
          <cell r="CA47">
            <v>0</v>
          </cell>
          <cell r="CB47">
            <v>0</v>
          </cell>
          <cell r="CC47">
            <v>0</v>
          </cell>
          <cell r="CD47">
            <v>0</v>
          </cell>
          <cell r="CE47">
            <v>0</v>
          </cell>
          <cell r="CF47">
            <v>0</v>
          </cell>
          <cell r="CG47">
            <v>0</v>
          </cell>
          <cell r="CH47">
            <v>0</v>
          </cell>
          <cell r="CI47">
            <v>0</v>
          </cell>
          <cell r="CJ47">
            <v>0</v>
          </cell>
          <cell r="CK47">
            <v>0</v>
          </cell>
          <cell r="CL47">
            <v>0</v>
          </cell>
          <cell r="CM47">
            <v>0</v>
          </cell>
          <cell r="CN47">
            <v>0</v>
          </cell>
          <cell r="CO47">
            <v>0</v>
          </cell>
          <cell r="CP47">
            <v>0</v>
          </cell>
          <cell r="CQ47">
            <v>0</v>
          </cell>
          <cell r="CR47">
            <v>0</v>
          </cell>
          <cell r="CS47">
            <v>0</v>
          </cell>
          <cell r="CT47">
            <v>0</v>
          </cell>
          <cell r="CU47">
            <v>0</v>
          </cell>
          <cell r="CV47">
            <v>0</v>
          </cell>
          <cell r="CW47">
            <v>0</v>
          </cell>
          <cell r="CX47">
            <v>0</v>
          </cell>
          <cell r="CY47">
            <v>0</v>
          </cell>
          <cell r="CZ47">
            <v>0</v>
          </cell>
          <cell r="DA47">
            <v>0</v>
          </cell>
          <cell r="DB47">
            <v>0</v>
          </cell>
          <cell r="DC47">
            <v>0</v>
          </cell>
          <cell r="DD47">
            <v>0</v>
          </cell>
          <cell r="DE47">
            <v>0</v>
          </cell>
          <cell r="DF47">
            <v>0</v>
          </cell>
          <cell r="DG47">
            <v>0</v>
          </cell>
          <cell r="DH47">
            <v>0</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cell r="EB47">
            <v>0</v>
          </cell>
          <cell r="EC47">
            <v>0</v>
          </cell>
          <cell r="ED47">
            <v>0</v>
          </cell>
          <cell r="EE47">
            <v>0</v>
          </cell>
          <cell r="EF47">
            <v>0</v>
          </cell>
          <cell r="EG47">
            <v>0</v>
          </cell>
          <cell r="EH47">
            <v>0</v>
          </cell>
          <cell r="EI47">
            <v>0</v>
          </cell>
          <cell r="EJ47">
            <v>0</v>
          </cell>
          <cell r="EK47">
            <v>0</v>
          </cell>
          <cell r="EL47">
            <v>0</v>
          </cell>
          <cell r="EM47">
            <v>0</v>
          </cell>
          <cell r="EN47">
            <v>0</v>
          </cell>
          <cell r="EO47">
            <v>0</v>
          </cell>
          <cell r="EP47">
            <v>0</v>
          </cell>
          <cell r="EQ47">
            <v>0</v>
          </cell>
          <cell r="ER47">
            <v>0</v>
          </cell>
          <cell r="ES47">
            <v>0</v>
          </cell>
          <cell r="ET47">
            <v>0</v>
          </cell>
          <cell r="EU47">
            <v>0</v>
          </cell>
          <cell r="EV47">
            <v>0</v>
          </cell>
          <cell r="EW47">
            <v>0</v>
          </cell>
          <cell r="EX47">
            <v>0</v>
          </cell>
          <cell r="EY47">
            <v>58.7</v>
          </cell>
          <cell r="EZ47">
            <v>0</v>
          </cell>
          <cell r="FA47">
            <v>0</v>
          </cell>
          <cell r="FB47">
            <v>0</v>
          </cell>
          <cell r="FC47">
            <v>0</v>
          </cell>
          <cell r="FD47">
            <v>0</v>
          </cell>
          <cell r="FE47">
            <v>0</v>
          </cell>
          <cell r="FF47">
            <v>0</v>
          </cell>
          <cell r="FG47">
            <v>0</v>
          </cell>
          <cell r="FH47">
            <v>0</v>
          </cell>
          <cell r="FI47">
            <v>0</v>
          </cell>
          <cell r="FJ47">
            <v>0</v>
          </cell>
          <cell r="FK47">
            <v>0</v>
          </cell>
          <cell r="FL47">
            <v>0</v>
          </cell>
          <cell r="FM47">
            <v>0</v>
          </cell>
          <cell r="FN47">
            <v>0</v>
          </cell>
          <cell r="FO47">
            <v>0</v>
          </cell>
          <cell r="FP47">
            <v>0</v>
          </cell>
          <cell r="FQ47">
            <v>0</v>
          </cell>
          <cell r="FR47">
            <v>0</v>
          </cell>
          <cell r="FS47">
            <v>0</v>
          </cell>
          <cell r="FT47">
            <v>0</v>
          </cell>
          <cell r="FU47">
            <v>0</v>
          </cell>
          <cell r="FV47">
            <v>0</v>
          </cell>
          <cell r="FW47">
            <v>0</v>
          </cell>
          <cell r="FX47">
            <v>0</v>
          </cell>
          <cell r="FY47">
            <v>0</v>
          </cell>
          <cell r="FZ47">
            <v>0</v>
          </cell>
          <cell r="GA47">
            <v>0</v>
          </cell>
          <cell r="GB47">
            <v>0</v>
          </cell>
          <cell r="GC47">
            <v>0</v>
          </cell>
          <cell r="GD47">
            <v>0</v>
          </cell>
          <cell r="GE47">
            <v>0</v>
          </cell>
          <cell r="GF47">
            <v>0</v>
          </cell>
          <cell r="GG47">
            <v>0</v>
          </cell>
          <cell r="GH47">
            <v>0</v>
          </cell>
          <cell r="GI47">
            <v>0</v>
          </cell>
          <cell r="GJ47">
            <v>0</v>
          </cell>
          <cell r="GK47">
            <v>0</v>
          </cell>
          <cell r="GL47">
            <v>0</v>
          </cell>
          <cell r="GM47">
            <v>0</v>
          </cell>
          <cell r="GN47">
            <v>0</v>
          </cell>
          <cell r="GO47">
            <v>0</v>
          </cell>
          <cell r="GP47">
            <v>0</v>
          </cell>
          <cell r="GQ47">
            <v>0</v>
          </cell>
          <cell r="GR47">
            <v>0</v>
          </cell>
          <cell r="GS47">
            <v>0</v>
          </cell>
          <cell r="GT47">
            <v>0</v>
          </cell>
          <cell r="GU47">
            <v>0</v>
          </cell>
          <cell r="GV47">
            <v>0</v>
          </cell>
          <cell r="GW47">
            <v>0</v>
          </cell>
          <cell r="GX47">
            <v>0</v>
          </cell>
          <cell r="GY47">
            <v>0</v>
          </cell>
          <cell r="GZ47">
            <v>0</v>
          </cell>
          <cell r="HA47">
            <v>0</v>
          </cell>
          <cell r="HB47">
            <v>0</v>
          </cell>
          <cell r="HC47">
            <v>0</v>
          </cell>
          <cell r="HD47">
            <v>0</v>
          </cell>
          <cell r="HE47">
            <v>0</v>
          </cell>
          <cell r="HF47">
            <v>0</v>
          </cell>
          <cell r="HG47">
            <v>0</v>
          </cell>
          <cell r="HH47">
            <v>0</v>
          </cell>
          <cell r="HI47">
            <v>0</v>
          </cell>
          <cell r="HJ47">
            <v>0</v>
          </cell>
          <cell r="HK47">
            <v>0</v>
          </cell>
          <cell r="HL47">
            <v>0</v>
          </cell>
          <cell r="HM47">
            <v>0</v>
          </cell>
          <cell r="HN47">
            <v>0</v>
          </cell>
          <cell r="HO47">
            <v>0</v>
          </cell>
          <cell r="HP47">
            <v>0</v>
          </cell>
          <cell r="HQ47">
            <v>0</v>
          </cell>
          <cell r="HR47">
            <v>0</v>
          </cell>
          <cell r="HS47">
            <v>0</v>
          </cell>
        </row>
        <row r="48">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11498.56</v>
          </cell>
          <cell r="AM48">
            <v>27736.9</v>
          </cell>
          <cell r="AN48">
            <v>8856</v>
          </cell>
          <cell r="AO48">
            <v>0</v>
          </cell>
          <cell r="AP48">
            <v>0</v>
          </cell>
          <cell r="AQ48">
            <v>0</v>
          </cell>
          <cell r="AR48">
            <v>137.4</v>
          </cell>
          <cell r="AS48">
            <v>0</v>
          </cell>
          <cell r="AT48">
            <v>0</v>
          </cell>
          <cell r="AU48">
            <v>0</v>
          </cell>
          <cell r="AV48">
            <v>0</v>
          </cell>
          <cell r="AW48">
            <v>0</v>
          </cell>
          <cell r="AX48">
            <v>0</v>
          </cell>
          <cell r="AY48">
            <v>0</v>
          </cell>
          <cell r="AZ48">
            <v>0</v>
          </cell>
          <cell r="BA48">
            <v>0</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cell r="BQ48">
            <v>0</v>
          </cell>
          <cell r="BR48">
            <v>0</v>
          </cell>
          <cell r="BS48">
            <v>0</v>
          </cell>
          <cell r="BT48">
            <v>0</v>
          </cell>
          <cell r="BU48">
            <v>0</v>
          </cell>
          <cell r="BV48">
            <v>0</v>
          </cell>
          <cell r="BW48">
            <v>0</v>
          </cell>
          <cell r="BX48">
            <v>0</v>
          </cell>
          <cell r="BY48">
            <v>0</v>
          </cell>
          <cell r="BZ48">
            <v>0</v>
          </cell>
          <cell r="CA48">
            <v>0</v>
          </cell>
          <cell r="CB48">
            <v>0</v>
          </cell>
          <cell r="CC48">
            <v>0</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v>0</v>
          </cell>
          <cell r="CY48">
            <v>0</v>
          </cell>
          <cell r="CZ48">
            <v>0</v>
          </cell>
          <cell r="DA48">
            <v>0</v>
          </cell>
          <cell r="DB48">
            <v>0</v>
          </cell>
          <cell r="DC48">
            <v>0</v>
          </cell>
          <cell r="DD48">
            <v>0</v>
          </cell>
          <cell r="DE48">
            <v>0</v>
          </cell>
          <cell r="DF48">
            <v>0</v>
          </cell>
          <cell r="DG48">
            <v>0</v>
          </cell>
          <cell r="DH48">
            <v>0</v>
          </cell>
          <cell r="DI48">
            <v>0</v>
          </cell>
          <cell r="DJ48">
            <v>0</v>
          </cell>
          <cell r="DK48">
            <v>0</v>
          </cell>
          <cell r="DL48">
            <v>0</v>
          </cell>
          <cell r="DM48">
            <v>0</v>
          </cell>
          <cell r="DN48">
            <v>0</v>
          </cell>
          <cell r="DO48">
            <v>0</v>
          </cell>
          <cell r="DP48">
            <v>0</v>
          </cell>
          <cell r="DQ48">
            <v>0</v>
          </cell>
          <cell r="DR48">
            <v>0</v>
          </cell>
          <cell r="DS48">
            <v>0</v>
          </cell>
          <cell r="DT48">
            <v>0</v>
          </cell>
          <cell r="DU48">
            <v>74.09</v>
          </cell>
          <cell r="DV48">
            <v>0</v>
          </cell>
          <cell r="DW48">
            <v>0</v>
          </cell>
          <cell r="DX48">
            <v>0</v>
          </cell>
          <cell r="DY48">
            <v>0</v>
          </cell>
          <cell r="DZ48">
            <v>0</v>
          </cell>
          <cell r="EA48">
            <v>0</v>
          </cell>
          <cell r="EB48">
            <v>0</v>
          </cell>
          <cell r="EC48">
            <v>0</v>
          </cell>
          <cell r="ED48">
            <v>0</v>
          </cell>
          <cell r="EE48">
            <v>0</v>
          </cell>
          <cell r="EF48">
            <v>0</v>
          </cell>
          <cell r="EG48">
            <v>0</v>
          </cell>
          <cell r="EH48">
            <v>0</v>
          </cell>
          <cell r="EI48">
            <v>0</v>
          </cell>
          <cell r="EJ48">
            <v>0</v>
          </cell>
          <cell r="EK48">
            <v>0</v>
          </cell>
          <cell r="EL48">
            <v>0</v>
          </cell>
          <cell r="EM48">
            <v>0</v>
          </cell>
          <cell r="EN48">
            <v>0</v>
          </cell>
          <cell r="EO48">
            <v>0</v>
          </cell>
          <cell r="EP48">
            <v>0</v>
          </cell>
          <cell r="EQ48">
            <v>0</v>
          </cell>
          <cell r="ER48">
            <v>0</v>
          </cell>
          <cell r="ES48">
            <v>0</v>
          </cell>
          <cell r="ET48">
            <v>0</v>
          </cell>
          <cell r="EU48">
            <v>0</v>
          </cell>
          <cell r="EV48">
            <v>0</v>
          </cell>
          <cell r="EW48">
            <v>0</v>
          </cell>
          <cell r="EX48">
            <v>0</v>
          </cell>
          <cell r="EY48">
            <v>0</v>
          </cell>
          <cell r="EZ48">
            <v>0</v>
          </cell>
          <cell r="FA48">
            <v>0</v>
          </cell>
          <cell r="FB48">
            <v>0</v>
          </cell>
          <cell r="FC48">
            <v>0</v>
          </cell>
          <cell r="FD48">
            <v>0</v>
          </cell>
          <cell r="FE48">
            <v>0</v>
          </cell>
          <cell r="FF48">
            <v>0</v>
          </cell>
          <cell r="FG48">
            <v>0</v>
          </cell>
          <cell r="FH48">
            <v>0</v>
          </cell>
          <cell r="FI48">
            <v>0</v>
          </cell>
          <cell r="FJ48">
            <v>0</v>
          </cell>
          <cell r="FK48">
            <v>0</v>
          </cell>
          <cell r="FL48">
            <v>0</v>
          </cell>
          <cell r="FM48">
            <v>0</v>
          </cell>
          <cell r="FN48">
            <v>0</v>
          </cell>
          <cell r="FO48">
            <v>0</v>
          </cell>
          <cell r="FP48">
            <v>0</v>
          </cell>
          <cell r="FQ48">
            <v>0</v>
          </cell>
          <cell r="FR48">
            <v>0</v>
          </cell>
          <cell r="FS48">
            <v>0</v>
          </cell>
          <cell r="FT48">
            <v>0</v>
          </cell>
          <cell r="FU48">
            <v>0</v>
          </cell>
          <cell r="FV48">
            <v>0</v>
          </cell>
          <cell r="FW48">
            <v>0</v>
          </cell>
          <cell r="FX48">
            <v>0</v>
          </cell>
          <cell r="FY48">
            <v>0</v>
          </cell>
          <cell r="FZ48">
            <v>0</v>
          </cell>
          <cell r="GA48">
            <v>0</v>
          </cell>
          <cell r="GB48">
            <v>0</v>
          </cell>
          <cell r="GC48">
            <v>0</v>
          </cell>
          <cell r="GD48">
            <v>0</v>
          </cell>
          <cell r="GE48">
            <v>0</v>
          </cell>
          <cell r="GF48">
            <v>0</v>
          </cell>
          <cell r="GG48">
            <v>0</v>
          </cell>
          <cell r="GH48">
            <v>0</v>
          </cell>
          <cell r="GI48">
            <v>0</v>
          </cell>
          <cell r="GJ48">
            <v>0</v>
          </cell>
          <cell r="GK48">
            <v>0</v>
          </cell>
          <cell r="GL48">
            <v>0</v>
          </cell>
          <cell r="GM48">
            <v>0</v>
          </cell>
          <cell r="GN48">
            <v>0</v>
          </cell>
          <cell r="GO48">
            <v>0</v>
          </cell>
          <cell r="GP48">
            <v>0</v>
          </cell>
          <cell r="GQ48">
            <v>0</v>
          </cell>
          <cell r="GR48">
            <v>0</v>
          </cell>
          <cell r="GS48">
            <v>0</v>
          </cell>
          <cell r="GT48">
            <v>0</v>
          </cell>
          <cell r="GU48">
            <v>0</v>
          </cell>
          <cell r="GV48">
            <v>0</v>
          </cell>
          <cell r="GW48">
            <v>0</v>
          </cell>
          <cell r="GX48">
            <v>0</v>
          </cell>
          <cell r="GY48">
            <v>0</v>
          </cell>
          <cell r="GZ48">
            <v>0</v>
          </cell>
          <cell r="HA48">
            <v>0</v>
          </cell>
          <cell r="HB48">
            <v>0</v>
          </cell>
          <cell r="HC48">
            <v>0</v>
          </cell>
          <cell r="HD48">
            <v>0</v>
          </cell>
          <cell r="HE48">
            <v>0</v>
          </cell>
          <cell r="HF48">
            <v>0</v>
          </cell>
          <cell r="HG48">
            <v>0</v>
          </cell>
          <cell r="HH48">
            <v>0</v>
          </cell>
          <cell r="HI48">
            <v>0</v>
          </cell>
          <cell r="HJ48">
            <v>0</v>
          </cell>
          <cell r="HK48">
            <v>0</v>
          </cell>
          <cell r="HL48">
            <v>0</v>
          </cell>
          <cell r="HM48">
            <v>0</v>
          </cell>
          <cell r="HN48">
            <v>0</v>
          </cell>
          <cell r="HO48">
            <v>0</v>
          </cell>
          <cell r="HP48">
            <v>0</v>
          </cell>
          <cell r="HQ48">
            <v>0</v>
          </cell>
          <cell r="HR48">
            <v>0</v>
          </cell>
          <cell r="HS48">
            <v>0</v>
          </cell>
        </row>
        <row r="49">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84.25</v>
          </cell>
          <cell r="AP49">
            <v>1307.2</v>
          </cell>
          <cell r="AQ49">
            <v>42746.1</v>
          </cell>
          <cell r="AR49">
            <v>0</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cell r="BH49">
            <v>0</v>
          </cell>
          <cell r="BI49">
            <v>0</v>
          </cell>
          <cell r="BJ49">
            <v>0</v>
          </cell>
          <cell r="BK49">
            <v>0</v>
          </cell>
          <cell r="BL49">
            <v>0</v>
          </cell>
          <cell r="BM49">
            <v>0</v>
          </cell>
          <cell r="BN49">
            <v>0</v>
          </cell>
          <cell r="BO49">
            <v>0</v>
          </cell>
          <cell r="BP49">
            <v>0</v>
          </cell>
          <cell r="BQ49">
            <v>0</v>
          </cell>
          <cell r="BR49">
            <v>0</v>
          </cell>
          <cell r="BS49">
            <v>0</v>
          </cell>
          <cell r="BT49">
            <v>0</v>
          </cell>
          <cell r="BU49">
            <v>0</v>
          </cell>
          <cell r="BV49">
            <v>0</v>
          </cell>
          <cell r="BW49">
            <v>0</v>
          </cell>
          <cell r="BX49">
            <v>0</v>
          </cell>
          <cell r="BY49">
            <v>0</v>
          </cell>
          <cell r="BZ49">
            <v>0</v>
          </cell>
          <cell r="CA49">
            <v>0</v>
          </cell>
          <cell r="CB49">
            <v>0</v>
          </cell>
          <cell r="CC49">
            <v>0</v>
          </cell>
          <cell r="CD49">
            <v>0</v>
          </cell>
          <cell r="CE49">
            <v>0</v>
          </cell>
          <cell r="CF49">
            <v>0</v>
          </cell>
          <cell r="CG49">
            <v>0</v>
          </cell>
          <cell r="CH49">
            <v>0</v>
          </cell>
          <cell r="CI49">
            <v>0</v>
          </cell>
          <cell r="CJ49">
            <v>0</v>
          </cell>
          <cell r="CK49">
            <v>0</v>
          </cell>
          <cell r="CL49">
            <v>0</v>
          </cell>
          <cell r="CM49">
            <v>0</v>
          </cell>
          <cell r="CN49">
            <v>0</v>
          </cell>
          <cell r="CO49">
            <v>0</v>
          </cell>
          <cell r="CP49">
            <v>0</v>
          </cell>
          <cell r="CQ49">
            <v>0</v>
          </cell>
          <cell r="CR49">
            <v>0</v>
          </cell>
          <cell r="CS49">
            <v>0</v>
          </cell>
          <cell r="CT49">
            <v>0</v>
          </cell>
          <cell r="CU49">
            <v>0</v>
          </cell>
          <cell r="CV49">
            <v>0</v>
          </cell>
          <cell r="CW49">
            <v>0</v>
          </cell>
          <cell r="CX49">
            <v>0</v>
          </cell>
          <cell r="CY49">
            <v>0</v>
          </cell>
          <cell r="CZ49">
            <v>0</v>
          </cell>
          <cell r="DA49">
            <v>0</v>
          </cell>
          <cell r="DB49">
            <v>0</v>
          </cell>
          <cell r="DC49">
            <v>0</v>
          </cell>
          <cell r="DD49">
            <v>0</v>
          </cell>
          <cell r="DE49">
            <v>0</v>
          </cell>
          <cell r="DF49">
            <v>0</v>
          </cell>
          <cell r="DG49">
            <v>0</v>
          </cell>
          <cell r="DH49">
            <v>0</v>
          </cell>
          <cell r="DI49">
            <v>0</v>
          </cell>
          <cell r="DJ49">
            <v>0</v>
          </cell>
          <cell r="DK49">
            <v>0</v>
          </cell>
          <cell r="DL49">
            <v>0</v>
          </cell>
          <cell r="DM49">
            <v>0</v>
          </cell>
          <cell r="DN49">
            <v>0</v>
          </cell>
          <cell r="DO49">
            <v>0</v>
          </cell>
          <cell r="DP49">
            <v>0</v>
          </cell>
          <cell r="DQ49">
            <v>0</v>
          </cell>
          <cell r="DR49">
            <v>0</v>
          </cell>
          <cell r="DS49">
            <v>0</v>
          </cell>
          <cell r="DT49">
            <v>0</v>
          </cell>
          <cell r="DU49">
            <v>0</v>
          </cell>
          <cell r="DV49">
            <v>0</v>
          </cell>
          <cell r="DW49">
            <v>0</v>
          </cell>
          <cell r="DX49">
            <v>0</v>
          </cell>
          <cell r="DY49">
            <v>0</v>
          </cell>
          <cell r="DZ49">
            <v>0</v>
          </cell>
          <cell r="EA49">
            <v>0</v>
          </cell>
          <cell r="EB49">
            <v>0</v>
          </cell>
          <cell r="EC49">
            <v>0</v>
          </cell>
          <cell r="ED49">
            <v>0</v>
          </cell>
          <cell r="EE49">
            <v>0</v>
          </cell>
          <cell r="EF49">
            <v>0</v>
          </cell>
          <cell r="EG49">
            <v>0</v>
          </cell>
          <cell r="EH49">
            <v>0</v>
          </cell>
          <cell r="EI49">
            <v>0</v>
          </cell>
          <cell r="EJ49">
            <v>0</v>
          </cell>
          <cell r="EK49">
            <v>0</v>
          </cell>
          <cell r="EL49">
            <v>0</v>
          </cell>
          <cell r="EM49">
            <v>0</v>
          </cell>
          <cell r="EN49">
            <v>0</v>
          </cell>
          <cell r="EO49">
            <v>0</v>
          </cell>
          <cell r="EP49">
            <v>0</v>
          </cell>
          <cell r="EQ49">
            <v>0</v>
          </cell>
          <cell r="ER49">
            <v>0</v>
          </cell>
          <cell r="ES49">
            <v>0</v>
          </cell>
          <cell r="ET49">
            <v>0</v>
          </cell>
          <cell r="EU49">
            <v>0</v>
          </cell>
          <cell r="EV49">
            <v>0</v>
          </cell>
          <cell r="EW49">
            <v>0</v>
          </cell>
          <cell r="EX49">
            <v>0</v>
          </cell>
          <cell r="EY49">
            <v>0</v>
          </cell>
          <cell r="EZ49">
            <v>0</v>
          </cell>
          <cell r="FA49">
            <v>0</v>
          </cell>
          <cell r="FB49">
            <v>0</v>
          </cell>
          <cell r="FC49">
            <v>0</v>
          </cell>
          <cell r="FD49">
            <v>0</v>
          </cell>
          <cell r="FE49">
            <v>0</v>
          </cell>
          <cell r="FF49">
            <v>0</v>
          </cell>
          <cell r="FG49">
            <v>0</v>
          </cell>
          <cell r="FH49">
            <v>0</v>
          </cell>
          <cell r="FI49">
            <v>0</v>
          </cell>
          <cell r="FJ49">
            <v>0</v>
          </cell>
          <cell r="FK49">
            <v>0</v>
          </cell>
          <cell r="FL49">
            <v>0</v>
          </cell>
          <cell r="FM49">
            <v>0</v>
          </cell>
          <cell r="FN49">
            <v>0</v>
          </cell>
          <cell r="FO49">
            <v>0</v>
          </cell>
          <cell r="FP49">
            <v>0</v>
          </cell>
          <cell r="FQ49">
            <v>0</v>
          </cell>
          <cell r="FR49">
            <v>0</v>
          </cell>
          <cell r="FS49">
            <v>0</v>
          </cell>
          <cell r="FT49">
            <v>0</v>
          </cell>
          <cell r="FU49">
            <v>0</v>
          </cell>
          <cell r="FV49">
            <v>0</v>
          </cell>
          <cell r="FW49">
            <v>0</v>
          </cell>
          <cell r="FX49">
            <v>0</v>
          </cell>
          <cell r="FY49">
            <v>0</v>
          </cell>
          <cell r="FZ49">
            <v>0</v>
          </cell>
          <cell r="GA49">
            <v>0</v>
          </cell>
          <cell r="GB49">
            <v>0</v>
          </cell>
          <cell r="GC49">
            <v>0</v>
          </cell>
          <cell r="GD49">
            <v>0</v>
          </cell>
          <cell r="GE49">
            <v>0</v>
          </cell>
          <cell r="GF49">
            <v>0</v>
          </cell>
          <cell r="GG49">
            <v>0</v>
          </cell>
          <cell r="GH49">
            <v>0</v>
          </cell>
          <cell r="GI49">
            <v>0</v>
          </cell>
          <cell r="GJ49">
            <v>0</v>
          </cell>
          <cell r="GK49">
            <v>0</v>
          </cell>
          <cell r="GL49">
            <v>0</v>
          </cell>
          <cell r="GM49">
            <v>0</v>
          </cell>
          <cell r="GN49">
            <v>0</v>
          </cell>
          <cell r="GO49">
            <v>0</v>
          </cell>
          <cell r="GP49">
            <v>0</v>
          </cell>
          <cell r="GQ49">
            <v>0</v>
          </cell>
          <cell r="GR49">
            <v>0</v>
          </cell>
          <cell r="GS49">
            <v>0</v>
          </cell>
          <cell r="GT49">
            <v>0</v>
          </cell>
          <cell r="GU49">
            <v>0</v>
          </cell>
          <cell r="GV49">
            <v>0</v>
          </cell>
          <cell r="GW49">
            <v>0</v>
          </cell>
          <cell r="GX49">
            <v>0</v>
          </cell>
          <cell r="GY49">
            <v>0</v>
          </cell>
          <cell r="GZ49">
            <v>0</v>
          </cell>
          <cell r="HA49">
            <v>0</v>
          </cell>
          <cell r="HB49">
            <v>0</v>
          </cell>
          <cell r="HC49">
            <v>0</v>
          </cell>
          <cell r="HD49">
            <v>0</v>
          </cell>
          <cell r="HE49">
            <v>0</v>
          </cell>
          <cell r="HF49">
            <v>0</v>
          </cell>
          <cell r="HG49">
            <v>0</v>
          </cell>
          <cell r="HH49">
            <v>0</v>
          </cell>
          <cell r="HI49">
            <v>0</v>
          </cell>
          <cell r="HJ49">
            <v>0</v>
          </cell>
          <cell r="HK49">
            <v>0</v>
          </cell>
          <cell r="HL49">
            <v>0</v>
          </cell>
          <cell r="HM49">
            <v>0</v>
          </cell>
          <cell r="HN49">
            <v>0</v>
          </cell>
          <cell r="HO49">
            <v>0</v>
          </cell>
          <cell r="HP49">
            <v>0</v>
          </cell>
          <cell r="HQ49">
            <v>0</v>
          </cell>
          <cell r="HR49">
            <v>0</v>
          </cell>
          <cell r="HS49">
            <v>0</v>
          </cell>
        </row>
        <row r="50">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137.4</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cell r="BQ50">
            <v>0</v>
          </cell>
          <cell r="BR50">
            <v>0</v>
          </cell>
          <cell r="BS50">
            <v>0</v>
          </cell>
          <cell r="BT50">
            <v>0</v>
          </cell>
          <cell r="BU50">
            <v>0</v>
          </cell>
          <cell r="BV50">
            <v>0</v>
          </cell>
          <cell r="BW50">
            <v>0</v>
          </cell>
          <cell r="BX50">
            <v>0</v>
          </cell>
          <cell r="BY50">
            <v>0</v>
          </cell>
          <cell r="BZ50">
            <v>0</v>
          </cell>
          <cell r="CA50">
            <v>0</v>
          </cell>
          <cell r="CB50">
            <v>0</v>
          </cell>
          <cell r="CC50">
            <v>0</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v>0</v>
          </cell>
          <cell r="CY50">
            <v>0</v>
          </cell>
          <cell r="CZ50">
            <v>0</v>
          </cell>
          <cell r="DA50">
            <v>0</v>
          </cell>
          <cell r="DB50">
            <v>0</v>
          </cell>
          <cell r="DC50">
            <v>0</v>
          </cell>
          <cell r="DD50">
            <v>0</v>
          </cell>
          <cell r="DE50">
            <v>0</v>
          </cell>
          <cell r="DF50">
            <v>0</v>
          </cell>
          <cell r="DG50">
            <v>0</v>
          </cell>
          <cell r="DH50">
            <v>0</v>
          </cell>
          <cell r="DI50">
            <v>0</v>
          </cell>
          <cell r="DJ50">
            <v>0</v>
          </cell>
          <cell r="DK50">
            <v>0</v>
          </cell>
          <cell r="DL50">
            <v>0</v>
          </cell>
          <cell r="DM50">
            <v>0</v>
          </cell>
          <cell r="DN50">
            <v>0</v>
          </cell>
          <cell r="DO50">
            <v>0</v>
          </cell>
          <cell r="DP50">
            <v>0</v>
          </cell>
          <cell r="DQ50">
            <v>0</v>
          </cell>
          <cell r="DR50">
            <v>0</v>
          </cell>
          <cell r="DS50">
            <v>0</v>
          </cell>
          <cell r="DT50">
            <v>0</v>
          </cell>
          <cell r="DU50">
            <v>0</v>
          </cell>
          <cell r="DV50">
            <v>0</v>
          </cell>
          <cell r="DW50">
            <v>0</v>
          </cell>
          <cell r="DX50">
            <v>0</v>
          </cell>
          <cell r="DY50">
            <v>0</v>
          </cell>
          <cell r="DZ50">
            <v>0</v>
          </cell>
          <cell r="EA50">
            <v>0</v>
          </cell>
          <cell r="EB50">
            <v>0</v>
          </cell>
          <cell r="EC50">
            <v>0</v>
          </cell>
          <cell r="ED50">
            <v>0</v>
          </cell>
          <cell r="EE50">
            <v>0</v>
          </cell>
          <cell r="EF50">
            <v>0</v>
          </cell>
          <cell r="EG50">
            <v>0</v>
          </cell>
          <cell r="EH50">
            <v>0</v>
          </cell>
          <cell r="EI50">
            <v>0</v>
          </cell>
          <cell r="EJ50">
            <v>0</v>
          </cell>
          <cell r="EK50">
            <v>0</v>
          </cell>
          <cell r="EL50">
            <v>0</v>
          </cell>
          <cell r="EM50">
            <v>0</v>
          </cell>
          <cell r="EN50">
            <v>0</v>
          </cell>
          <cell r="EO50">
            <v>0</v>
          </cell>
          <cell r="EP50">
            <v>0</v>
          </cell>
          <cell r="EQ50">
            <v>0</v>
          </cell>
          <cell r="ER50">
            <v>0</v>
          </cell>
          <cell r="ES50">
            <v>0</v>
          </cell>
          <cell r="ET50">
            <v>0</v>
          </cell>
          <cell r="EU50">
            <v>0</v>
          </cell>
          <cell r="EV50">
            <v>0</v>
          </cell>
          <cell r="EW50">
            <v>0</v>
          </cell>
          <cell r="EX50">
            <v>0</v>
          </cell>
          <cell r="EY50">
            <v>0</v>
          </cell>
          <cell r="EZ50">
            <v>0</v>
          </cell>
          <cell r="FA50">
            <v>0</v>
          </cell>
          <cell r="FB50">
            <v>0</v>
          </cell>
          <cell r="FC50">
            <v>0</v>
          </cell>
          <cell r="FD50">
            <v>0</v>
          </cell>
          <cell r="FE50">
            <v>0</v>
          </cell>
          <cell r="FF50">
            <v>0</v>
          </cell>
          <cell r="FG50">
            <v>0</v>
          </cell>
          <cell r="FH50">
            <v>0</v>
          </cell>
          <cell r="FI50">
            <v>0</v>
          </cell>
          <cell r="FJ50">
            <v>0</v>
          </cell>
          <cell r="FK50">
            <v>0</v>
          </cell>
          <cell r="FL50">
            <v>0</v>
          </cell>
          <cell r="FM50">
            <v>0</v>
          </cell>
          <cell r="FN50">
            <v>0</v>
          </cell>
          <cell r="FO50">
            <v>0</v>
          </cell>
          <cell r="FP50">
            <v>0</v>
          </cell>
          <cell r="FQ50">
            <v>0</v>
          </cell>
          <cell r="FR50">
            <v>0</v>
          </cell>
          <cell r="FS50">
            <v>0</v>
          </cell>
          <cell r="FT50">
            <v>0</v>
          </cell>
          <cell r="FU50">
            <v>0</v>
          </cell>
          <cell r="FV50">
            <v>0</v>
          </cell>
          <cell r="FW50">
            <v>0</v>
          </cell>
          <cell r="FX50">
            <v>0</v>
          </cell>
          <cell r="FY50">
            <v>0</v>
          </cell>
          <cell r="FZ50">
            <v>0</v>
          </cell>
          <cell r="GA50">
            <v>0</v>
          </cell>
          <cell r="GB50">
            <v>0</v>
          </cell>
          <cell r="GC50">
            <v>0</v>
          </cell>
          <cell r="GD50">
            <v>0</v>
          </cell>
          <cell r="GE50">
            <v>0</v>
          </cell>
          <cell r="GF50">
            <v>0</v>
          </cell>
          <cell r="GG50">
            <v>0</v>
          </cell>
          <cell r="GH50">
            <v>0</v>
          </cell>
          <cell r="GI50">
            <v>0</v>
          </cell>
          <cell r="GJ50">
            <v>0</v>
          </cell>
          <cell r="GK50">
            <v>0</v>
          </cell>
          <cell r="GL50">
            <v>0</v>
          </cell>
          <cell r="GM50">
            <v>0</v>
          </cell>
          <cell r="GN50">
            <v>0</v>
          </cell>
          <cell r="GO50">
            <v>0</v>
          </cell>
          <cell r="GP50">
            <v>0</v>
          </cell>
          <cell r="GQ50">
            <v>0</v>
          </cell>
          <cell r="GR50">
            <v>0</v>
          </cell>
          <cell r="GS50">
            <v>0</v>
          </cell>
          <cell r="GT50">
            <v>0</v>
          </cell>
          <cell r="GU50">
            <v>0</v>
          </cell>
          <cell r="GV50">
            <v>0</v>
          </cell>
          <cell r="GW50">
            <v>0</v>
          </cell>
          <cell r="GX50">
            <v>0</v>
          </cell>
          <cell r="GY50">
            <v>0</v>
          </cell>
          <cell r="GZ50">
            <v>0</v>
          </cell>
          <cell r="HA50">
            <v>0</v>
          </cell>
          <cell r="HB50">
            <v>0</v>
          </cell>
          <cell r="HC50">
            <v>0</v>
          </cell>
          <cell r="HD50">
            <v>0</v>
          </cell>
          <cell r="HE50">
            <v>0</v>
          </cell>
          <cell r="HF50">
            <v>0</v>
          </cell>
          <cell r="HG50">
            <v>0</v>
          </cell>
          <cell r="HH50">
            <v>0</v>
          </cell>
          <cell r="HI50">
            <v>0</v>
          </cell>
          <cell r="HJ50">
            <v>0</v>
          </cell>
          <cell r="HK50">
            <v>0</v>
          </cell>
          <cell r="HL50">
            <v>0</v>
          </cell>
          <cell r="HM50">
            <v>0</v>
          </cell>
          <cell r="HN50">
            <v>0</v>
          </cell>
          <cell r="HO50">
            <v>0</v>
          </cell>
          <cell r="HP50">
            <v>0</v>
          </cell>
          <cell r="HQ50">
            <v>0</v>
          </cell>
          <cell r="HR50">
            <v>0</v>
          </cell>
          <cell r="HS50">
            <v>0</v>
          </cell>
        </row>
        <row r="51">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2139.75</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cell r="BK51">
            <v>0</v>
          </cell>
          <cell r="BL51">
            <v>0</v>
          </cell>
          <cell r="BM51">
            <v>0</v>
          </cell>
          <cell r="BN51">
            <v>0</v>
          </cell>
          <cell r="BO51">
            <v>0</v>
          </cell>
          <cell r="BP51">
            <v>0</v>
          </cell>
          <cell r="BQ51">
            <v>0</v>
          </cell>
          <cell r="BR51">
            <v>0</v>
          </cell>
          <cell r="BS51">
            <v>0</v>
          </cell>
          <cell r="BT51">
            <v>0</v>
          </cell>
          <cell r="BU51">
            <v>0</v>
          </cell>
          <cell r="BV51">
            <v>0</v>
          </cell>
          <cell r="BW51">
            <v>0</v>
          </cell>
          <cell r="BX51">
            <v>0</v>
          </cell>
          <cell r="BY51">
            <v>0</v>
          </cell>
          <cell r="BZ51">
            <v>0</v>
          </cell>
          <cell r="CA51">
            <v>0</v>
          </cell>
          <cell r="CB51">
            <v>0</v>
          </cell>
          <cell r="CC51">
            <v>0</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v>0</v>
          </cell>
          <cell r="CY51">
            <v>0</v>
          </cell>
          <cell r="CZ51">
            <v>0</v>
          </cell>
          <cell r="DA51">
            <v>0</v>
          </cell>
          <cell r="DB51">
            <v>0</v>
          </cell>
          <cell r="DC51">
            <v>0</v>
          </cell>
          <cell r="DD51">
            <v>0</v>
          </cell>
          <cell r="DE51">
            <v>0</v>
          </cell>
          <cell r="DF51">
            <v>0</v>
          </cell>
          <cell r="DG51">
            <v>0</v>
          </cell>
          <cell r="DH51">
            <v>0</v>
          </cell>
          <cell r="DI51">
            <v>0</v>
          </cell>
          <cell r="DJ51">
            <v>0</v>
          </cell>
          <cell r="DK51">
            <v>0</v>
          </cell>
          <cell r="DL51">
            <v>0</v>
          </cell>
          <cell r="DM51">
            <v>0</v>
          </cell>
          <cell r="DN51">
            <v>0</v>
          </cell>
          <cell r="DO51">
            <v>0</v>
          </cell>
          <cell r="DP51">
            <v>0</v>
          </cell>
          <cell r="DQ51">
            <v>0</v>
          </cell>
          <cell r="DR51">
            <v>0</v>
          </cell>
          <cell r="DS51">
            <v>0</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0</v>
          </cell>
          <cell r="EJ51">
            <v>0</v>
          </cell>
          <cell r="EK51">
            <v>0</v>
          </cell>
          <cell r="EL51">
            <v>0</v>
          </cell>
          <cell r="EM51">
            <v>0</v>
          </cell>
          <cell r="EN51">
            <v>0</v>
          </cell>
          <cell r="EO51">
            <v>0</v>
          </cell>
          <cell r="EP51">
            <v>0</v>
          </cell>
          <cell r="EQ51">
            <v>0</v>
          </cell>
          <cell r="ER51">
            <v>0</v>
          </cell>
          <cell r="ES51">
            <v>0</v>
          </cell>
          <cell r="ET51">
            <v>0</v>
          </cell>
          <cell r="EU51">
            <v>0</v>
          </cell>
          <cell r="EV51">
            <v>0</v>
          </cell>
          <cell r="EW51">
            <v>0</v>
          </cell>
          <cell r="EX51">
            <v>0</v>
          </cell>
          <cell r="EY51">
            <v>0</v>
          </cell>
          <cell r="EZ51">
            <v>0</v>
          </cell>
          <cell r="FA51">
            <v>0</v>
          </cell>
          <cell r="FB51">
            <v>0</v>
          </cell>
          <cell r="FC51">
            <v>0</v>
          </cell>
          <cell r="FD51">
            <v>0</v>
          </cell>
          <cell r="FE51">
            <v>0</v>
          </cell>
          <cell r="FF51">
            <v>0</v>
          </cell>
          <cell r="FG51">
            <v>0</v>
          </cell>
          <cell r="FH51">
            <v>0</v>
          </cell>
          <cell r="FI51">
            <v>0</v>
          </cell>
          <cell r="FJ51">
            <v>0</v>
          </cell>
          <cell r="FK51">
            <v>0</v>
          </cell>
          <cell r="FL51">
            <v>0</v>
          </cell>
          <cell r="FM51">
            <v>0</v>
          </cell>
          <cell r="FN51">
            <v>0</v>
          </cell>
          <cell r="FO51">
            <v>0</v>
          </cell>
          <cell r="FP51">
            <v>0</v>
          </cell>
          <cell r="FQ51">
            <v>0</v>
          </cell>
          <cell r="FR51">
            <v>0</v>
          </cell>
          <cell r="FS51">
            <v>0</v>
          </cell>
          <cell r="FT51">
            <v>0</v>
          </cell>
          <cell r="FU51">
            <v>0</v>
          </cell>
          <cell r="FV51">
            <v>0</v>
          </cell>
          <cell r="FW51">
            <v>0</v>
          </cell>
          <cell r="FX51">
            <v>0</v>
          </cell>
          <cell r="FY51">
            <v>0</v>
          </cell>
          <cell r="FZ51">
            <v>0</v>
          </cell>
          <cell r="GA51">
            <v>0</v>
          </cell>
          <cell r="GB51">
            <v>0</v>
          </cell>
          <cell r="GC51">
            <v>0</v>
          </cell>
          <cell r="GD51">
            <v>0</v>
          </cell>
          <cell r="GE51">
            <v>0</v>
          </cell>
          <cell r="GF51">
            <v>0</v>
          </cell>
          <cell r="GG51">
            <v>0</v>
          </cell>
          <cell r="GH51">
            <v>0</v>
          </cell>
          <cell r="GI51">
            <v>0</v>
          </cell>
          <cell r="GJ51">
            <v>0</v>
          </cell>
          <cell r="GK51">
            <v>0</v>
          </cell>
          <cell r="GL51">
            <v>0</v>
          </cell>
          <cell r="GM51">
            <v>0</v>
          </cell>
          <cell r="GN51">
            <v>0</v>
          </cell>
          <cell r="GO51">
            <v>0</v>
          </cell>
          <cell r="GP51">
            <v>0</v>
          </cell>
          <cell r="GQ51">
            <v>0</v>
          </cell>
          <cell r="GR51">
            <v>0</v>
          </cell>
          <cell r="GS51">
            <v>0</v>
          </cell>
          <cell r="GT51">
            <v>0</v>
          </cell>
          <cell r="GU51">
            <v>0</v>
          </cell>
          <cell r="GV51">
            <v>0</v>
          </cell>
          <cell r="GW51">
            <v>0</v>
          </cell>
          <cell r="GX51">
            <v>0</v>
          </cell>
          <cell r="GY51">
            <v>0</v>
          </cell>
          <cell r="GZ51">
            <v>0</v>
          </cell>
          <cell r="HA51">
            <v>0</v>
          </cell>
          <cell r="HB51">
            <v>0</v>
          </cell>
          <cell r="HC51">
            <v>0</v>
          </cell>
          <cell r="HD51">
            <v>0</v>
          </cell>
          <cell r="HE51">
            <v>0</v>
          </cell>
          <cell r="HF51">
            <v>0</v>
          </cell>
          <cell r="HG51">
            <v>0</v>
          </cell>
          <cell r="HH51">
            <v>0</v>
          </cell>
          <cell r="HI51">
            <v>0</v>
          </cell>
          <cell r="HJ51">
            <v>0</v>
          </cell>
          <cell r="HK51">
            <v>0</v>
          </cell>
          <cell r="HL51">
            <v>0</v>
          </cell>
          <cell r="HM51">
            <v>0</v>
          </cell>
          <cell r="HN51">
            <v>0</v>
          </cell>
          <cell r="HO51">
            <v>0</v>
          </cell>
          <cell r="HP51">
            <v>0</v>
          </cell>
          <cell r="HQ51">
            <v>0</v>
          </cell>
          <cell r="HR51">
            <v>0</v>
          </cell>
          <cell r="HS51">
            <v>0</v>
          </cell>
        </row>
        <row r="52">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343.5</v>
          </cell>
          <cell r="AS52">
            <v>3072</v>
          </cell>
          <cell r="AT52">
            <v>5747.5</v>
          </cell>
          <cell r="AU52">
            <v>0</v>
          </cell>
          <cell r="AV52">
            <v>0</v>
          </cell>
          <cell r="AW52">
            <v>0</v>
          </cell>
          <cell r="AX52">
            <v>0</v>
          </cell>
          <cell r="AY52">
            <v>0</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cell r="BW52">
            <v>0</v>
          </cell>
          <cell r="BX52">
            <v>0</v>
          </cell>
          <cell r="BY52">
            <v>0</v>
          </cell>
          <cell r="BZ52">
            <v>0</v>
          </cell>
          <cell r="CA52">
            <v>0</v>
          </cell>
          <cell r="CB52">
            <v>0</v>
          </cell>
          <cell r="CC52">
            <v>0</v>
          </cell>
          <cell r="CD52">
            <v>0</v>
          </cell>
          <cell r="CE52">
            <v>0</v>
          </cell>
          <cell r="CF52">
            <v>0</v>
          </cell>
          <cell r="CG52">
            <v>0</v>
          </cell>
          <cell r="CH52">
            <v>0</v>
          </cell>
          <cell r="CI52">
            <v>0</v>
          </cell>
          <cell r="CJ52">
            <v>0</v>
          </cell>
          <cell r="CK52">
            <v>0</v>
          </cell>
          <cell r="CL52">
            <v>0</v>
          </cell>
          <cell r="CM52">
            <v>0</v>
          </cell>
          <cell r="CN52">
            <v>0</v>
          </cell>
          <cell r="CO52">
            <v>0</v>
          </cell>
          <cell r="CP52">
            <v>0</v>
          </cell>
          <cell r="CQ52">
            <v>0</v>
          </cell>
          <cell r="CR52">
            <v>0</v>
          </cell>
          <cell r="CS52">
            <v>0</v>
          </cell>
          <cell r="CT52">
            <v>0</v>
          </cell>
          <cell r="CU52">
            <v>0</v>
          </cell>
          <cell r="CV52">
            <v>0</v>
          </cell>
          <cell r="CW52">
            <v>0</v>
          </cell>
          <cell r="CX52">
            <v>0</v>
          </cell>
          <cell r="CY52">
            <v>0</v>
          </cell>
          <cell r="CZ52">
            <v>0</v>
          </cell>
          <cell r="DA52">
            <v>0</v>
          </cell>
          <cell r="DB52">
            <v>0</v>
          </cell>
          <cell r="DC52">
            <v>0</v>
          </cell>
          <cell r="DD52">
            <v>0</v>
          </cell>
          <cell r="DE52">
            <v>0</v>
          </cell>
          <cell r="DF52">
            <v>0</v>
          </cell>
          <cell r="DG52">
            <v>0</v>
          </cell>
          <cell r="DH52">
            <v>0</v>
          </cell>
          <cell r="DI52">
            <v>0</v>
          </cell>
          <cell r="DJ52">
            <v>0</v>
          </cell>
          <cell r="DK52">
            <v>0</v>
          </cell>
          <cell r="DL52">
            <v>0</v>
          </cell>
          <cell r="DM52">
            <v>0</v>
          </cell>
          <cell r="DN52">
            <v>0</v>
          </cell>
          <cell r="DO52">
            <v>0</v>
          </cell>
          <cell r="DP52">
            <v>0</v>
          </cell>
          <cell r="DQ52">
            <v>0</v>
          </cell>
          <cell r="DR52">
            <v>0</v>
          </cell>
          <cell r="DS52">
            <v>0</v>
          </cell>
          <cell r="DT52">
            <v>0</v>
          </cell>
          <cell r="DU52">
            <v>74.09</v>
          </cell>
          <cell r="DV52">
            <v>0</v>
          </cell>
          <cell r="DW52">
            <v>0</v>
          </cell>
          <cell r="DX52">
            <v>0</v>
          </cell>
          <cell r="DY52">
            <v>0</v>
          </cell>
          <cell r="DZ52">
            <v>0</v>
          </cell>
          <cell r="EA52">
            <v>0</v>
          </cell>
          <cell r="EB52">
            <v>0</v>
          </cell>
          <cell r="EC52">
            <v>0</v>
          </cell>
          <cell r="ED52">
            <v>0</v>
          </cell>
          <cell r="EE52">
            <v>0</v>
          </cell>
          <cell r="EF52">
            <v>0</v>
          </cell>
          <cell r="EG52">
            <v>0</v>
          </cell>
          <cell r="EH52">
            <v>0</v>
          </cell>
          <cell r="EI52">
            <v>0</v>
          </cell>
          <cell r="EJ52">
            <v>0</v>
          </cell>
          <cell r="EK52">
            <v>0</v>
          </cell>
          <cell r="EL52">
            <v>0</v>
          </cell>
          <cell r="EM52">
            <v>0</v>
          </cell>
          <cell r="EN52">
            <v>0</v>
          </cell>
          <cell r="EO52">
            <v>0</v>
          </cell>
          <cell r="EP52">
            <v>0</v>
          </cell>
          <cell r="EQ52">
            <v>0</v>
          </cell>
          <cell r="ER52">
            <v>0</v>
          </cell>
          <cell r="ES52">
            <v>0</v>
          </cell>
          <cell r="ET52">
            <v>0</v>
          </cell>
          <cell r="EU52">
            <v>0</v>
          </cell>
          <cell r="EV52">
            <v>0</v>
          </cell>
          <cell r="EW52">
            <v>0</v>
          </cell>
          <cell r="EX52">
            <v>0</v>
          </cell>
          <cell r="EY52">
            <v>0</v>
          </cell>
          <cell r="EZ52">
            <v>0</v>
          </cell>
          <cell r="FA52">
            <v>0</v>
          </cell>
          <cell r="FB52">
            <v>0</v>
          </cell>
          <cell r="FC52">
            <v>0</v>
          </cell>
          <cell r="FD52">
            <v>0</v>
          </cell>
          <cell r="FE52">
            <v>0</v>
          </cell>
          <cell r="FF52">
            <v>0</v>
          </cell>
          <cell r="FG52">
            <v>0</v>
          </cell>
          <cell r="FH52">
            <v>0</v>
          </cell>
          <cell r="FI52">
            <v>0</v>
          </cell>
          <cell r="FJ52">
            <v>0</v>
          </cell>
          <cell r="FK52">
            <v>0</v>
          </cell>
          <cell r="FL52">
            <v>0</v>
          </cell>
          <cell r="FM52">
            <v>0</v>
          </cell>
          <cell r="FN52">
            <v>0</v>
          </cell>
          <cell r="FO52">
            <v>0</v>
          </cell>
          <cell r="FP52">
            <v>0</v>
          </cell>
          <cell r="FQ52">
            <v>0</v>
          </cell>
          <cell r="FR52">
            <v>0</v>
          </cell>
          <cell r="FS52">
            <v>0</v>
          </cell>
          <cell r="FT52">
            <v>0</v>
          </cell>
          <cell r="FU52">
            <v>0</v>
          </cell>
          <cell r="FV52">
            <v>0</v>
          </cell>
          <cell r="FW52">
            <v>0</v>
          </cell>
          <cell r="FX52">
            <v>0</v>
          </cell>
          <cell r="FY52">
            <v>0</v>
          </cell>
          <cell r="FZ52">
            <v>0</v>
          </cell>
          <cell r="GA52">
            <v>0</v>
          </cell>
          <cell r="GB52">
            <v>0</v>
          </cell>
          <cell r="GC52">
            <v>0</v>
          </cell>
          <cell r="GD52">
            <v>0</v>
          </cell>
          <cell r="GE52">
            <v>0</v>
          </cell>
          <cell r="GF52">
            <v>0</v>
          </cell>
          <cell r="GG52">
            <v>0</v>
          </cell>
          <cell r="GH52">
            <v>0</v>
          </cell>
          <cell r="GI52">
            <v>0</v>
          </cell>
          <cell r="GJ52">
            <v>0</v>
          </cell>
          <cell r="GK52">
            <v>0</v>
          </cell>
          <cell r="GL52">
            <v>0</v>
          </cell>
          <cell r="GM52">
            <v>0</v>
          </cell>
          <cell r="GN52">
            <v>0</v>
          </cell>
          <cell r="GO52">
            <v>0</v>
          </cell>
          <cell r="GP52">
            <v>0</v>
          </cell>
          <cell r="GQ52">
            <v>0</v>
          </cell>
          <cell r="GR52">
            <v>0</v>
          </cell>
          <cell r="GS52">
            <v>0</v>
          </cell>
          <cell r="GT52">
            <v>0</v>
          </cell>
          <cell r="GU52">
            <v>0</v>
          </cell>
          <cell r="GV52">
            <v>0</v>
          </cell>
          <cell r="GW52">
            <v>0</v>
          </cell>
          <cell r="GX52">
            <v>0</v>
          </cell>
          <cell r="GY52">
            <v>0</v>
          </cell>
          <cell r="GZ52">
            <v>0</v>
          </cell>
          <cell r="HA52">
            <v>0</v>
          </cell>
          <cell r="HB52">
            <v>0</v>
          </cell>
          <cell r="HC52">
            <v>0</v>
          </cell>
          <cell r="HD52">
            <v>0</v>
          </cell>
          <cell r="HE52">
            <v>0</v>
          </cell>
          <cell r="HF52">
            <v>0</v>
          </cell>
          <cell r="HG52">
            <v>0</v>
          </cell>
          <cell r="HH52">
            <v>0</v>
          </cell>
          <cell r="HI52">
            <v>0</v>
          </cell>
          <cell r="HJ52">
            <v>0</v>
          </cell>
          <cell r="HK52">
            <v>0</v>
          </cell>
          <cell r="HL52">
            <v>0</v>
          </cell>
          <cell r="HM52">
            <v>0</v>
          </cell>
          <cell r="HN52">
            <v>0</v>
          </cell>
          <cell r="HO52">
            <v>0</v>
          </cell>
          <cell r="HP52">
            <v>0</v>
          </cell>
          <cell r="HQ52">
            <v>0</v>
          </cell>
          <cell r="HR52">
            <v>0</v>
          </cell>
          <cell r="HS52">
            <v>0</v>
          </cell>
        </row>
        <row r="53">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11949.4</v>
          </cell>
          <cell r="AV53">
            <v>0</v>
          </cell>
          <cell r="AW53">
            <v>0</v>
          </cell>
          <cell r="AX53">
            <v>0</v>
          </cell>
          <cell r="AY53">
            <v>0</v>
          </cell>
          <cell r="AZ53">
            <v>0</v>
          </cell>
          <cell r="BA53">
            <v>0</v>
          </cell>
          <cell r="BB53">
            <v>0</v>
          </cell>
          <cell r="BC53">
            <v>0</v>
          </cell>
          <cell r="BD53">
            <v>0</v>
          </cell>
          <cell r="BE53">
            <v>0</v>
          </cell>
          <cell r="BF53">
            <v>0</v>
          </cell>
          <cell r="BG53">
            <v>0</v>
          </cell>
          <cell r="BH53">
            <v>0</v>
          </cell>
          <cell r="BI53">
            <v>0</v>
          </cell>
          <cell r="BJ53">
            <v>0</v>
          </cell>
          <cell r="BK53">
            <v>0</v>
          </cell>
          <cell r="BL53">
            <v>0</v>
          </cell>
          <cell r="BM53">
            <v>0</v>
          </cell>
          <cell r="BN53">
            <v>0</v>
          </cell>
          <cell r="BO53">
            <v>0</v>
          </cell>
          <cell r="BP53">
            <v>0</v>
          </cell>
          <cell r="BQ53">
            <v>0</v>
          </cell>
          <cell r="BR53">
            <v>0</v>
          </cell>
          <cell r="BS53">
            <v>0</v>
          </cell>
          <cell r="BT53">
            <v>0</v>
          </cell>
          <cell r="BU53">
            <v>0</v>
          </cell>
          <cell r="BV53">
            <v>0</v>
          </cell>
          <cell r="BW53">
            <v>0</v>
          </cell>
          <cell r="BX53">
            <v>0</v>
          </cell>
          <cell r="BY53">
            <v>0</v>
          </cell>
          <cell r="BZ53">
            <v>0</v>
          </cell>
          <cell r="CA53">
            <v>0</v>
          </cell>
          <cell r="CB53">
            <v>0</v>
          </cell>
          <cell r="CC53">
            <v>0</v>
          </cell>
          <cell r="CD53">
            <v>0</v>
          </cell>
          <cell r="CE53">
            <v>0</v>
          </cell>
          <cell r="CF53">
            <v>0</v>
          </cell>
          <cell r="CG53">
            <v>0</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0</v>
          </cell>
          <cell r="DD53">
            <v>0</v>
          </cell>
          <cell r="DE53">
            <v>0</v>
          </cell>
          <cell r="DF53">
            <v>0</v>
          </cell>
          <cell r="DG53">
            <v>0</v>
          </cell>
          <cell r="DH53">
            <v>0</v>
          </cell>
          <cell r="DI53">
            <v>0</v>
          </cell>
          <cell r="DJ53">
            <v>0</v>
          </cell>
          <cell r="DK53">
            <v>0</v>
          </cell>
          <cell r="DL53">
            <v>0</v>
          </cell>
          <cell r="DM53">
            <v>0</v>
          </cell>
          <cell r="DN53">
            <v>0</v>
          </cell>
          <cell r="DO53">
            <v>0</v>
          </cell>
          <cell r="DP53">
            <v>0</v>
          </cell>
          <cell r="DQ53">
            <v>0</v>
          </cell>
          <cell r="DR53">
            <v>0</v>
          </cell>
          <cell r="DS53">
            <v>0</v>
          </cell>
          <cell r="DT53">
            <v>0</v>
          </cell>
          <cell r="DU53">
            <v>0</v>
          </cell>
          <cell r="DV53">
            <v>0</v>
          </cell>
          <cell r="DW53">
            <v>0</v>
          </cell>
          <cell r="DX53">
            <v>0</v>
          </cell>
          <cell r="DY53">
            <v>0</v>
          </cell>
          <cell r="DZ53">
            <v>0</v>
          </cell>
          <cell r="EA53">
            <v>0</v>
          </cell>
          <cell r="EB53">
            <v>0</v>
          </cell>
          <cell r="EC53">
            <v>0</v>
          </cell>
          <cell r="ED53">
            <v>0</v>
          </cell>
          <cell r="EE53">
            <v>0</v>
          </cell>
          <cell r="EF53">
            <v>0</v>
          </cell>
          <cell r="EG53">
            <v>0</v>
          </cell>
          <cell r="EH53">
            <v>0</v>
          </cell>
          <cell r="EI53">
            <v>0</v>
          </cell>
          <cell r="EJ53">
            <v>0</v>
          </cell>
          <cell r="EK53">
            <v>0</v>
          </cell>
          <cell r="EL53">
            <v>0</v>
          </cell>
          <cell r="EM53">
            <v>0</v>
          </cell>
          <cell r="EN53">
            <v>0</v>
          </cell>
          <cell r="EO53">
            <v>0</v>
          </cell>
          <cell r="EP53">
            <v>0</v>
          </cell>
          <cell r="EQ53">
            <v>0</v>
          </cell>
          <cell r="ER53">
            <v>0</v>
          </cell>
          <cell r="ES53">
            <v>0</v>
          </cell>
          <cell r="ET53">
            <v>0</v>
          </cell>
          <cell r="EU53">
            <v>0</v>
          </cell>
          <cell r="EV53">
            <v>0</v>
          </cell>
          <cell r="EW53">
            <v>0</v>
          </cell>
          <cell r="EX53">
            <v>0</v>
          </cell>
          <cell r="EY53">
            <v>0</v>
          </cell>
          <cell r="EZ53">
            <v>0</v>
          </cell>
          <cell r="FA53">
            <v>0</v>
          </cell>
          <cell r="FB53">
            <v>0</v>
          </cell>
          <cell r="FC53">
            <v>0</v>
          </cell>
          <cell r="FD53">
            <v>0</v>
          </cell>
          <cell r="FE53">
            <v>0</v>
          </cell>
          <cell r="FF53">
            <v>0</v>
          </cell>
          <cell r="FG53">
            <v>0</v>
          </cell>
          <cell r="FH53">
            <v>0</v>
          </cell>
          <cell r="FI53">
            <v>0</v>
          </cell>
          <cell r="FJ53">
            <v>0</v>
          </cell>
          <cell r="FK53">
            <v>0</v>
          </cell>
          <cell r="FL53">
            <v>0</v>
          </cell>
          <cell r="FM53">
            <v>0</v>
          </cell>
          <cell r="FN53">
            <v>0</v>
          </cell>
          <cell r="FO53">
            <v>0</v>
          </cell>
          <cell r="FP53">
            <v>0</v>
          </cell>
          <cell r="FQ53">
            <v>0</v>
          </cell>
          <cell r="FR53">
            <v>0</v>
          </cell>
          <cell r="FS53">
            <v>0</v>
          </cell>
          <cell r="FT53">
            <v>0</v>
          </cell>
          <cell r="FU53">
            <v>0</v>
          </cell>
          <cell r="FV53">
            <v>0</v>
          </cell>
          <cell r="FW53">
            <v>0</v>
          </cell>
          <cell r="FX53">
            <v>0</v>
          </cell>
          <cell r="FY53">
            <v>0</v>
          </cell>
          <cell r="FZ53">
            <v>0</v>
          </cell>
          <cell r="GA53">
            <v>0</v>
          </cell>
          <cell r="GB53">
            <v>0</v>
          </cell>
          <cell r="GC53">
            <v>0</v>
          </cell>
          <cell r="GD53">
            <v>0</v>
          </cell>
          <cell r="GE53">
            <v>0</v>
          </cell>
          <cell r="GF53">
            <v>0</v>
          </cell>
          <cell r="GG53">
            <v>0</v>
          </cell>
          <cell r="GH53">
            <v>0</v>
          </cell>
          <cell r="GI53">
            <v>0</v>
          </cell>
          <cell r="GJ53">
            <v>0</v>
          </cell>
          <cell r="GK53">
            <v>0</v>
          </cell>
          <cell r="GL53">
            <v>0</v>
          </cell>
          <cell r="GM53">
            <v>0</v>
          </cell>
          <cell r="GN53">
            <v>0</v>
          </cell>
          <cell r="GO53">
            <v>0</v>
          </cell>
          <cell r="GP53">
            <v>0</v>
          </cell>
          <cell r="GQ53">
            <v>0</v>
          </cell>
          <cell r="GR53">
            <v>0</v>
          </cell>
          <cell r="GS53">
            <v>0</v>
          </cell>
          <cell r="GT53">
            <v>0</v>
          </cell>
          <cell r="GU53">
            <v>0</v>
          </cell>
          <cell r="GV53">
            <v>0</v>
          </cell>
          <cell r="GW53">
            <v>0</v>
          </cell>
          <cell r="GX53">
            <v>0</v>
          </cell>
          <cell r="GY53">
            <v>0</v>
          </cell>
          <cell r="GZ53">
            <v>0</v>
          </cell>
          <cell r="HA53">
            <v>0</v>
          </cell>
          <cell r="HB53">
            <v>0</v>
          </cell>
          <cell r="HC53">
            <v>0</v>
          </cell>
          <cell r="HD53">
            <v>0</v>
          </cell>
          <cell r="HE53">
            <v>0</v>
          </cell>
          <cell r="HF53">
            <v>0</v>
          </cell>
          <cell r="HG53">
            <v>0</v>
          </cell>
          <cell r="HH53">
            <v>0</v>
          </cell>
          <cell r="HI53">
            <v>0</v>
          </cell>
          <cell r="HJ53">
            <v>0</v>
          </cell>
          <cell r="HK53">
            <v>0</v>
          </cell>
          <cell r="HL53">
            <v>0</v>
          </cell>
          <cell r="HM53">
            <v>0</v>
          </cell>
          <cell r="HN53">
            <v>0</v>
          </cell>
          <cell r="HO53">
            <v>0</v>
          </cell>
          <cell r="HP53">
            <v>0</v>
          </cell>
          <cell r="HQ53">
            <v>0</v>
          </cell>
          <cell r="HR53">
            <v>0</v>
          </cell>
          <cell r="HS53">
            <v>0</v>
          </cell>
        </row>
        <row r="54">
          <cell r="E54">
            <v>0</v>
          </cell>
          <cell r="F54">
            <v>0</v>
          </cell>
          <cell r="G54">
            <v>0</v>
          </cell>
          <cell r="H54">
            <v>0</v>
          </cell>
          <cell r="I54">
            <v>0</v>
          </cell>
          <cell r="J54">
            <v>427.45</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27722.9</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0</v>
          </cell>
          <cell r="CJ54">
            <v>0</v>
          </cell>
          <cell r="CK54">
            <v>0</v>
          </cell>
          <cell r="CL54">
            <v>0</v>
          </cell>
          <cell r="CM54">
            <v>0</v>
          </cell>
          <cell r="CN54">
            <v>0</v>
          </cell>
          <cell r="CO54">
            <v>0</v>
          </cell>
          <cell r="CP54">
            <v>0</v>
          </cell>
          <cell r="CQ54">
            <v>0</v>
          </cell>
          <cell r="CR54">
            <v>0</v>
          </cell>
          <cell r="CS54">
            <v>0</v>
          </cell>
          <cell r="CT54">
            <v>0</v>
          </cell>
          <cell r="CU54">
            <v>0</v>
          </cell>
          <cell r="CV54">
            <v>0</v>
          </cell>
          <cell r="CW54">
            <v>0</v>
          </cell>
          <cell r="CX54">
            <v>0</v>
          </cell>
          <cell r="CY54">
            <v>0</v>
          </cell>
          <cell r="CZ54">
            <v>0</v>
          </cell>
          <cell r="DA54">
            <v>0</v>
          </cell>
          <cell r="DB54">
            <v>0</v>
          </cell>
          <cell r="DC54">
            <v>0</v>
          </cell>
          <cell r="DD54">
            <v>0</v>
          </cell>
          <cell r="DE54">
            <v>0</v>
          </cell>
          <cell r="DF54">
            <v>0</v>
          </cell>
          <cell r="DG54">
            <v>0</v>
          </cell>
          <cell r="DH54">
            <v>0</v>
          </cell>
          <cell r="DI54">
            <v>0</v>
          </cell>
          <cell r="DJ54">
            <v>0</v>
          </cell>
          <cell r="DK54">
            <v>0</v>
          </cell>
          <cell r="DL54">
            <v>0</v>
          </cell>
          <cell r="DM54">
            <v>0</v>
          </cell>
          <cell r="DN54">
            <v>0</v>
          </cell>
          <cell r="DO54">
            <v>0</v>
          </cell>
          <cell r="DP54">
            <v>0</v>
          </cell>
          <cell r="DQ54">
            <v>0</v>
          </cell>
          <cell r="DR54">
            <v>0</v>
          </cell>
          <cell r="DS54">
            <v>0</v>
          </cell>
          <cell r="DT54">
            <v>0</v>
          </cell>
          <cell r="DU54">
            <v>0</v>
          </cell>
          <cell r="DV54">
            <v>0</v>
          </cell>
          <cell r="DW54">
            <v>0</v>
          </cell>
          <cell r="DX54">
            <v>0</v>
          </cell>
          <cell r="DY54">
            <v>0</v>
          </cell>
          <cell r="DZ54">
            <v>0</v>
          </cell>
          <cell r="EA54">
            <v>0</v>
          </cell>
          <cell r="EB54">
            <v>0</v>
          </cell>
          <cell r="EC54">
            <v>0</v>
          </cell>
          <cell r="ED54">
            <v>0</v>
          </cell>
          <cell r="EE54">
            <v>0</v>
          </cell>
          <cell r="EF54">
            <v>0</v>
          </cell>
          <cell r="EG54">
            <v>0</v>
          </cell>
          <cell r="EH54">
            <v>0</v>
          </cell>
          <cell r="EI54">
            <v>0</v>
          </cell>
          <cell r="EJ54">
            <v>0</v>
          </cell>
          <cell r="EK54">
            <v>0</v>
          </cell>
          <cell r="EL54">
            <v>0</v>
          </cell>
          <cell r="EM54">
            <v>0</v>
          </cell>
          <cell r="EN54">
            <v>0</v>
          </cell>
          <cell r="EO54">
            <v>0</v>
          </cell>
          <cell r="EP54">
            <v>0</v>
          </cell>
          <cell r="EQ54">
            <v>0</v>
          </cell>
          <cell r="ER54">
            <v>0</v>
          </cell>
          <cell r="ES54">
            <v>0</v>
          </cell>
          <cell r="ET54">
            <v>0</v>
          </cell>
          <cell r="EU54">
            <v>0</v>
          </cell>
          <cell r="EV54">
            <v>0</v>
          </cell>
          <cell r="EW54">
            <v>0</v>
          </cell>
          <cell r="EX54">
            <v>0</v>
          </cell>
          <cell r="EY54">
            <v>0</v>
          </cell>
          <cell r="EZ54">
            <v>0</v>
          </cell>
          <cell r="FA54">
            <v>0</v>
          </cell>
          <cell r="FB54">
            <v>0</v>
          </cell>
          <cell r="FC54">
            <v>0</v>
          </cell>
          <cell r="FD54">
            <v>0</v>
          </cell>
          <cell r="FE54">
            <v>0</v>
          </cell>
          <cell r="FF54">
            <v>0</v>
          </cell>
          <cell r="FG54">
            <v>0</v>
          </cell>
          <cell r="FH54">
            <v>0</v>
          </cell>
          <cell r="FI54">
            <v>0</v>
          </cell>
          <cell r="FJ54">
            <v>0</v>
          </cell>
          <cell r="FK54">
            <v>0</v>
          </cell>
          <cell r="FL54">
            <v>0</v>
          </cell>
          <cell r="FM54">
            <v>0</v>
          </cell>
          <cell r="FN54">
            <v>0</v>
          </cell>
          <cell r="FO54">
            <v>0</v>
          </cell>
          <cell r="FP54">
            <v>0</v>
          </cell>
          <cell r="FQ54">
            <v>0</v>
          </cell>
          <cell r="FR54">
            <v>0</v>
          </cell>
          <cell r="FS54">
            <v>0</v>
          </cell>
          <cell r="FT54">
            <v>0</v>
          </cell>
          <cell r="FU54">
            <v>0</v>
          </cell>
          <cell r="FV54">
            <v>0</v>
          </cell>
          <cell r="FW54">
            <v>0</v>
          </cell>
          <cell r="FX54">
            <v>0</v>
          </cell>
          <cell r="FY54">
            <v>0</v>
          </cell>
          <cell r="FZ54">
            <v>0</v>
          </cell>
          <cell r="GA54">
            <v>0</v>
          </cell>
          <cell r="GB54">
            <v>0</v>
          </cell>
          <cell r="GC54">
            <v>0</v>
          </cell>
          <cell r="GD54">
            <v>0</v>
          </cell>
          <cell r="GE54">
            <v>0</v>
          </cell>
          <cell r="GF54">
            <v>0</v>
          </cell>
          <cell r="GG54">
            <v>0</v>
          </cell>
          <cell r="GH54">
            <v>0</v>
          </cell>
          <cell r="GI54">
            <v>0</v>
          </cell>
          <cell r="GJ54">
            <v>0</v>
          </cell>
          <cell r="GK54">
            <v>0</v>
          </cell>
          <cell r="GL54">
            <v>0</v>
          </cell>
          <cell r="GM54">
            <v>0</v>
          </cell>
          <cell r="GN54">
            <v>0</v>
          </cell>
          <cell r="GO54">
            <v>0</v>
          </cell>
          <cell r="GP54">
            <v>0</v>
          </cell>
          <cell r="GQ54">
            <v>0</v>
          </cell>
          <cell r="GR54">
            <v>0</v>
          </cell>
          <cell r="GS54">
            <v>0</v>
          </cell>
          <cell r="GT54">
            <v>0</v>
          </cell>
          <cell r="GU54">
            <v>0</v>
          </cell>
          <cell r="GV54">
            <v>0</v>
          </cell>
          <cell r="GW54">
            <v>0</v>
          </cell>
          <cell r="GX54">
            <v>0</v>
          </cell>
          <cell r="GY54">
            <v>0</v>
          </cell>
          <cell r="GZ54">
            <v>0</v>
          </cell>
          <cell r="HA54">
            <v>0</v>
          </cell>
          <cell r="HB54">
            <v>0</v>
          </cell>
          <cell r="HC54">
            <v>0</v>
          </cell>
          <cell r="HD54">
            <v>0</v>
          </cell>
          <cell r="HE54">
            <v>0</v>
          </cell>
          <cell r="HF54">
            <v>0</v>
          </cell>
          <cell r="HG54">
            <v>0</v>
          </cell>
          <cell r="HH54">
            <v>0</v>
          </cell>
          <cell r="HI54">
            <v>0</v>
          </cell>
          <cell r="HJ54">
            <v>0</v>
          </cell>
          <cell r="HK54">
            <v>0</v>
          </cell>
          <cell r="HL54">
            <v>0</v>
          </cell>
          <cell r="HM54">
            <v>0</v>
          </cell>
          <cell r="HN54">
            <v>0</v>
          </cell>
          <cell r="HO54">
            <v>0</v>
          </cell>
          <cell r="HP54">
            <v>0</v>
          </cell>
          <cell r="HQ54">
            <v>0</v>
          </cell>
          <cell r="HR54">
            <v>0</v>
          </cell>
          <cell r="HS54">
            <v>0</v>
          </cell>
        </row>
        <row r="55">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1459.1</v>
          </cell>
          <cell r="AW55">
            <v>16001</v>
          </cell>
          <cell r="AX55">
            <v>42862.1</v>
          </cell>
          <cell r="AY55">
            <v>10342.530000000001</v>
          </cell>
          <cell r="AZ55">
            <v>17106.93</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0</v>
          </cell>
          <cell r="BS55">
            <v>0</v>
          </cell>
          <cell r="BT55">
            <v>0</v>
          </cell>
          <cell r="BU55">
            <v>0</v>
          </cell>
          <cell r="BV55">
            <v>0</v>
          </cell>
          <cell r="BW55">
            <v>0</v>
          </cell>
          <cell r="BX55">
            <v>0</v>
          </cell>
          <cell r="BY55">
            <v>0</v>
          </cell>
          <cell r="BZ55">
            <v>0</v>
          </cell>
          <cell r="CA55">
            <v>0</v>
          </cell>
          <cell r="CB55">
            <v>0</v>
          </cell>
          <cell r="CC55">
            <v>0</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0</v>
          </cell>
          <cell r="CW55">
            <v>0</v>
          </cell>
          <cell r="CX55">
            <v>0</v>
          </cell>
          <cell r="CY55">
            <v>0</v>
          </cell>
          <cell r="CZ55">
            <v>0</v>
          </cell>
          <cell r="DA55">
            <v>0</v>
          </cell>
          <cell r="DB55">
            <v>0</v>
          </cell>
          <cell r="DC55">
            <v>0</v>
          </cell>
          <cell r="DD55">
            <v>0</v>
          </cell>
          <cell r="DE55">
            <v>0</v>
          </cell>
          <cell r="DF55">
            <v>0</v>
          </cell>
          <cell r="DG55">
            <v>0</v>
          </cell>
          <cell r="DH55">
            <v>0</v>
          </cell>
          <cell r="DI55">
            <v>0</v>
          </cell>
          <cell r="DJ55">
            <v>0</v>
          </cell>
          <cell r="DK55">
            <v>0</v>
          </cell>
          <cell r="DL55">
            <v>0</v>
          </cell>
          <cell r="DM55">
            <v>0</v>
          </cell>
          <cell r="DN55">
            <v>0</v>
          </cell>
          <cell r="DO55">
            <v>0</v>
          </cell>
          <cell r="DP55">
            <v>0</v>
          </cell>
          <cell r="DQ55">
            <v>0</v>
          </cell>
          <cell r="DR55">
            <v>0</v>
          </cell>
          <cell r="DS55">
            <v>0</v>
          </cell>
          <cell r="DT55">
            <v>0</v>
          </cell>
          <cell r="DU55">
            <v>74.09</v>
          </cell>
          <cell r="DV55">
            <v>0</v>
          </cell>
          <cell r="DW55">
            <v>0</v>
          </cell>
          <cell r="DX55">
            <v>0</v>
          </cell>
          <cell r="DY55">
            <v>0</v>
          </cell>
          <cell r="DZ55">
            <v>0</v>
          </cell>
          <cell r="EA55">
            <v>0</v>
          </cell>
          <cell r="EB55">
            <v>0</v>
          </cell>
          <cell r="EC55">
            <v>0</v>
          </cell>
          <cell r="ED55">
            <v>0</v>
          </cell>
          <cell r="EE55">
            <v>0</v>
          </cell>
          <cell r="EF55">
            <v>0</v>
          </cell>
          <cell r="EG55">
            <v>0</v>
          </cell>
          <cell r="EH55">
            <v>0</v>
          </cell>
          <cell r="EI55">
            <v>0</v>
          </cell>
          <cell r="EJ55">
            <v>0</v>
          </cell>
          <cell r="EK55">
            <v>0</v>
          </cell>
          <cell r="EL55">
            <v>0</v>
          </cell>
          <cell r="EM55">
            <v>0</v>
          </cell>
          <cell r="EN55">
            <v>0</v>
          </cell>
          <cell r="EO55">
            <v>0</v>
          </cell>
          <cell r="EP55">
            <v>0</v>
          </cell>
          <cell r="EQ55">
            <v>0</v>
          </cell>
          <cell r="ER55">
            <v>0</v>
          </cell>
          <cell r="ES55">
            <v>0</v>
          </cell>
          <cell r="ET55">
            <v>0</v>
          </cell>
          <cell r="EU55">
            <v>0</v>
          </cell>
          <cell r="EV55">
            <v>0</v>
          </cell>
          <cell r="EW55">
            <v>0</v>
          </cell>
          <cell r="EX55">
            <v>0</v>
          </cell>
          <cell r="EY55">
            <v>0</v>
          </cell>
          <cell r="EZ55">
            <v>0</v>
          </cell>
          <cell r="FA55">
            <v>0</v>
          </cell>
          <cell r="FB55">
            <v>0</v>
          </cell>
          <cell r="FC55">
            <v>0</v>
          </cell>
          <cell r="FD55">
            <v>0</v>
          </cell>
          <cell r="FE55">
            <v>0</v>
          </cell>
          <cell r="FF55">
            <v>0</v>
          </cell>
          <cell r="FG55">
            <v>0</v>
          </cell>
          <cell r="FH55">
            <v>0</v>
          </cell>
          <cell r="FI55">
            <v>0</v>
          </cell>
          <cell r="FJ55">
            <v>0</v>
          </cell>
          <cell r="FK55">
            <v>0</v>
          </cell>
          <cell r="FL55">
            <v>0</v>
          </cell>
          <cell r="FM55">
            <v>0</v>
          </cell>
          <cell r="FN55">
            <v>0</v>
          </cell>
          <cell r="FO55">
            <v>0</v>
          </cell>
          <cell r="FP55">
            <v>0</v>
          </cell>
          <cell r="FQ55">
            <v>0</v>
          </cell>
          <cell r="FR55">
            <v>0</v>
          </cell>
          <cell r="FS55">
            <v>0</v>
          </cell>
          <cell r="FT55">
            <v>0</v>
          </cell>
          <cell r="FU55">
            <v>0</v>
          </cell>
          <cell r="FV55">
            <v>0</v>
          </cell>
          <cell r="FW55">
            <v>0</v>
          </cell>
          <cell r="FX55">
            <v>0</v>
          </cell>
          <cell r="FY55">
            <v>0</v>
          </cell>
          <cell r="FZ55">
            <v>0</v>
          </cell>
          <cell r="GA55">
            <v>0</v>
          </cell>
          <cell r="GB55">
            <v>0</v>
          </cell>
          <cell r="GC55">
            <v>0</v>
          </cell>
          <cell r="GD55">
            <v>0</v>
          </cell>
          <cell r="GE55">
            <v>0</v>
          </cell>
          <cell r="GF55">
            <v>0</v>
          </cell>
          <cell r="GG55">
            <v>0</v>
          </cell>
          <cell r="GH55">
            <v>0</v>
          </cell>
          <cell r="GI55">
            <v>0</v>
          </cell>
          <cell r="GJ55">
            <v>0</v>
          </cell>
          <cell r="GK55">
            <v>0</v>
          </cell>
          <cell r="GL55">
            <v>0</v>
          </cell>
          <cell r="GM55">
            <v>0</v>
          </cell>
          <cell r="GN55">
            <v>0</v>
          </cell>
          <cell r="GO55">
            <v>0</v>
          </cell>
          <cell r="GP55">
            <v>0</v>
          </cell>
          <cell r="GQ55">
            <v>0</v>
          </cell>
          <cell r="GR55">
            <v>0</v>
          </cell>
          <cell r="GS55">
            <v>0</v>
          </cell>
          <cell r="GT55">
            <v>0</v>
          </cell>
          <cell r="GU55">
            <v>0</v>
          </cell>
          <cell r="GV55">
            <v>0</v>
          </cell>
          <cell r="GW55">
            <v>0</v>
          </cell>
          <cell r="GX55">
            <v>0</v>
          </cell>
          <cell r="GY55">
            <v>0</v>
          </cell>
          <cell r="GZ55">
            <v>0</v>
          </cell>
          <cell r="HA55">
            <v>0</v>
          </cell>
          <cell r="HB55">
            <v>0</v>
          </cell>
          <cell r="HC55">
            <v>0</v>
          </cell>
          <cell r="HD55">
            <v>0</v>
          </cell>
          <cell r="HE55">
            <v>0</v>
          </cell>
          <cell r="HF55">
            <v>0</v>
          </cell>
          <cell r="HG55">
            <v>0</v>
          </cell>
          <cell r="HH55">
            <v>0</v>
          </cell>
          <cell r="HI55">
            <v>0</v>
          </cell>
          <cell r="HJ55">
            <v>0</v>
          </cell>
          <cell r="HK55">
            <v>0</v>
          </cell>
          <cell r="HL55">
            <v>0</v>
          </cell>
          <cell r="HM55">
            <v>0</v>
          </cell>
          <cell r="HN55">
            <v>0</v>
          </cell>
          <cell r="HO55">
            <v>0</v>
          </cell>
          <cell r="HP55">
            <v>0</v>
          </cell>
          <cell r="HQ55">
            <v>0</v>
          </cell>
          <cell r="HR55">
            <v>0</v>
          </cell>
          <cell r="HS55">
            <v>0</v>
          </cell>
        </row>
        <row r="56">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59253</v>
          </cell>
          <cell r="BB56">
            <v>0</v>
          </cell>
          <cell r="BC56">
            <v>0</v>
          </cell>
          <cell r="BD56">
            <v>0</v>
          </cell>
          <cell r="BE56">
            <v>0</v>
          </cell>
          <cell r="BF56">
            <v>0</v>
          </cell>
          <cell r="BG56">
            <v>0</v>
          </cell>
          <cell r="BH56">
            <v>0</v>
          </cell>
          <cell r="BI56">
            <v>0</v>
          </cell>
          <cell r="BJ56">
            <v>0</v>
          </cell>
          <cell r="BK56">
            <v>0</v>
          </cell>
          <cell r="BL56">
            <v>0</v>
          </cell>
          <cell r="BM56">
            <v>0</v>
          </cell>
          <cell r="BN56">
            <v>0</v>
          </cell>
          <cell r="BO56">
            <v>0</v>
          </cell>
          <cell r="BP56">
            <v>0</v>
          </cell>
          <cell r="BQ56">
            <v>0</v>
          </cell>
          <cell r="BR56">
            <v>0</v>
          </cell>
          <cell r="BS56">
            <v>0</v>
          </cell>
          <cell r="BT56">
            <v>0</v>
          </cell>
          <cell r="BU56">
            <v>0</v>
          </cell>
          <cell r="BV56">
            <v>0</v>
          </cell>
          <cell r="BW56">
            <v>0</v>
          </cell>
          <cell r="BX56">
            <v>0</v>
          </cell>
          <cell r="BY56">
            <v>0</v>
          </cell>
          <cell r="BZ56">
            <v>0</v>
          </cell>
          <cell r="CA56">
            <v>0</v>
          </cell>
          <cell r="CB56">
            <v>0</v>
          </cell>
          <cell r="CC56">
            <v>0</v>
          </cell>
          <cell r="CD56">
            <v>0</v>
          </cell>
          <cell r="CE56">
            <v>0</v>
          </cell>
          <cell r="CF56">
            <v>0</v>
          </cell>
          <cell r="CG56">
            <v>0</v>
          </cell>
          <cell r="CH56">
            <v>0</v>
          </cell>
          <cell r="CI56">
            <v>0</v>
          </cell>
          <cell r="CJ56">
            <v>0</v>
          </cell>
          <cell r="CK56">
            <v>0</v>
          </cell>
          <cell r="CL56">
            <v>0</v>
          </cell>
          <cell r="CM56">
            <v>0</v>
          </cell>
          <cell r="CN56">
            <v>0</v>
          </cell>
          <cell r="CO56">
            <v>0</v>
          </cell>
          <cell r="CP56">
            <v>0</v>
          </cell>
          <cell r="CQ56">
            <v>0</v>
          </cell>
          <cell r="CR56">
            <v>0</v>
          </cell>
          <cell r="CS56">
            <v>0</v>
          </cell>
          <cell r="CT56">
            <v>0</v>
          </cell>
          <cell r="CU56">
            <v>0</v>
          </cell>
          <cell r="CV56">
            <v>0</v>
          </cell>
          <cell r="CW56">
            <v>0</v>
          </cell>
          <cell r="CX56">
            <v>0</v>
          </cell>
          <cell r="CY56">
            <v>0</v>
          </cell>
          <cell r="CZ56">
            <v>0</v>
          </cell>
          <cell r="DA56">
            <v>0</v>
          </cell>
          <cell r="DB56">
            <v>0</v>
          </cell>
          <cell r="DC56">
            <v>0</v>
          </cell>
          <cell r="DD56">
            <v>0</v>
          </cell>
          <cell r="DE56">
            <v>0</v>
          </cell>
          <cell r="DF56">
            <v>0</v>
          </cell>
          <cell r="DG56">
            <v>0</v>
          </cell>
          <cell r="DH56">
            <v>0</v>
          </cell>
          <cell r="DI56">
            <v>0</v>
          </cell>
          <cell r="DJ56">
            <v>0</v>
          </cell>
          <cell r="DK56">
            <v>0</v>
          </cell>
          <cell r="DL56">
            <v>0</v>
          </cell>
          <cell r="DM56">
            <v>0</v>
          </cell>
          <cell r="DN56">
            <v>0</v>
          </cell>
          <cell r="DO56">
            <v>0</v>
          </cell>
          <cell r="DP56">
            <v>0</v>
          </cell>
          <cell r="DQ56">
            <v>0</v>
          </cell>
          <cell r="DR56">
            <v>0</v>
          </cell>
          <cell r="DS56">
            <v>0</v>
          </cell>
          <cell r="DT56">
            <v>0</v>
          </cell>
          <cell r="DU56">
            <v>0</v>
          </cell>
          <cell r="DV56">
            <v>0</v>
          </cell>
          <cell r="DW56">
            <v>0</v>
          </cell>
          <cell r="DX56">
            <v>0</v>
          </cell>
          <cell r="DY56">
            <v>0</v>
          </cell>
          <cell r="DZ56">
            <v>0</v>
          </cell>
          <cell r="EA56">
            <v>0</v>
          </cell>
          <cell r="EB56">
            <v>0</v>
          </cell>
          <cell r="EC56">
            <v>0</v>
          </cell>
          <cell r="ED56">
            <v>0</v>
          </cell>
          <cell r="EE56">
            <v>0</v>
          </cell>
          <cell r="EF56">
            <v>0</v>
          </cell>
          <cell r="EG56">
            <v>0</v>
          </cell>
          <cell r="EH56">
            <v>0</v>
          </cell>
          <cell r="EI56">
            <v>0</v>
          </cell>
          <cell r="EJ56">
            <v>0</v>
          </cell>
          <cell r="EK56">
            <v>0</v>
          </cell>
          <cell r="EL56">
            <v>0</v>
          </cell>
          <cell r="EM56">
            <v>0</v>
          </cell>
          <cell r="EN56">
            <v>0</v>
          </cell>
          <cell r="EO56">
            <v>0</v>
          </cell>
          <cell r="EP56">
            <v>0</v>
          </cell>
          <cell r="EQ56">
            <v>0</v>
          </cell>
          <cell r="ER56">
            <v>0</v>
          </cell>
          <cell r="ES56">
            <v>0</v>
          </cell>
          <cell r="ET56">
            <v>0</v>
          </cell>
          <cell r="EU56">
            <v>0</v>
          </cell>
          <cell r="EV56">
            <v>0</v>
          </cell>
          <cell r="EW56">
            <v>0</v>
          </cell>
          <cell r="EX56">
            <v>0</v>
          </cell>
          <cell r="EY56">
            <v>0</v>
          </cell>
          <cell r="EZ56">
            <v>0</v>
          </cell>
          <cell r="FA56">
            <v>0</v>
          </cell>
          <cell r="FB56">
            <v>0</v>
          </cell>
          <cell r="FC56">
            <v>0</v>
          </cell>
          <cell r="FD56">
            <v>0</v>
          </cell>
          <cell r="FE56">
            <v>0</v>
          </cell>
          <cell r="FF56">
            <v>0</v>
          </cell>
          <cell r="FG56">
            <v>0</v>
          </cell>
          <cell r="FH56">
            <v>0</v>
          </cell>
          <cell r="FI56">
            <v>0</v>
          </cell>
          <cell r="FJ56">
            <v>0</v>
          </cell>
          <cell r="FK56">
            <v>0</v>
          </cell>
          <cell r="FL56">
            <v>0</v>
          </cell>
          <cell r="FM56">
            <v>0</v>
          </cell>
          <cell r="FN56">
            <v>0</v>
          </cell>
          <cell r="FO56">
            <v>0</v>
          </cell>
          <cell r="FP56">
            <v>0</v>
          </cell>
          <cell r="FQ56">
            <v>0</v>
          </cell>
          <cell r="FR56">
            <v>0</v>
          </cell>
          <cell r="FS56">
            <v>0</v>
          </cell>
          <cell r="FT56">
            <v>0</v>
          </cell>
          <cell r="FU56">
            <v>0</v>
          </cell>
          <cell r="FV56">
            <v>0</v>
          </cell>
          <cell r="FW56">
            <v>0</v>
          </cell>
          <cell r="FX56">
            <v>0</v>
          </cell>
          <cell r="FY56">
            <v>0</v>
          </cell>
          <cell r="FZ56">
            <v>0</v>
          </cell>
          <cell r="GA56">
            <v>0</v>
          </cell>
          <cell r="GB56">
            <v>0</v>
          </cell>
          <cell r="GC56">
            <v>0</v>
          </cell>
          <cell r="GD56">
            <v>0</v>
          </cell>
          <cell r="GE56">
            <v>0</v>
          </cell>
          <cell r="GF56">
            <v>0</v>
          </cell>
          <cell r="GG56">
            <v>0</v>
          </cell>
          <cell r="GH56">
            <v>0</v>
          </cell>
          <cell r="GI56">
            <v>0</v>
          </cell>
          <cell r="GJ56">
            <v>0</v>
          </cell>
          <cell r="GK56">
            <v>0</v>
          </cell>
          <cell r="GL56">
            <v>0</v>
          </cell>
          <cell r="GM56">
            <v>0</v>
          </cell>
          <cell r="GN56">
            <v>0</v>
          </cell>
          <cell r="GO56">
            <v>0</v>
          </cell>
          <cell r="GP56">
            <v>0</v>
          </cell>
          <cell r="GQ56">
            <v>0</v>
          </cell>
          <cell r="GR56">
            <v>0</v>
          </cell>
          <cell r="GS56">
            <v>0</v>
          </cell>
          <cell r="GT56">
            <v>0</v>
          </cell>
          <cell r="GU56">
            <v>0</v>
          </cell>
          <cell r="GV56">
            <v>0</v>
          </cell>
          <cell r="GW56">
            <v>0</v>
          </cell>
          <cell r="GX56">
            <v>0</v>
          </cell>
          <cell r="GY56">
            <v>0</v>
          </cell>
          <cell r="GZ56">
            <v>0</v>
          </cell>
          <cell r="HA56">
            <v>0</v>
          </cell>
          <cell r="HB56">
            <v>0</v>
          </cell>
          <cell r="HC56">
            <v>0</v>
          </cell>
          <cell r="HD56">
            <v>0</v>
          </cell>
          <cell r="HE56">
            <v>0</v>
          </cell>
          <cell r="HF56">
            <v>0</v>
          </cell>
          <cell r="HG56">
            <v>0</v>
          </cell>
          <cell r="HH56">
            <v>0</v>
          </cell>
          <cell r="HI56">
            <v>0</v>
          </cell>
          <cell r="HJ56">
            <v>0</v>
          </cell>
          <cell r="HK56">
            <v>0</v>
          </cell>
          <cell r="HL56">
            <v>0</v>
          </cell>
          <cell r="HM56">
            <v>0</v>
          </cell>
          <cell r="HN56">
            <v>0</v>
          </cell>
          <cell r="HO56">
            <v>0</v>
          </cell>
          <cell r="HP56">
            <v>0</v>
          </cell>
          <cell r="HQ56">
            <v>0</v>
          </cell>
          <cell r="HR56">
            <v>0</v>
          </cell>
          <cell r="HS56">
            <v>0</v>
          </cell>
        </row>
        <row r="57">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562.84</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72574.679999999993</v>
          </cell>
          <cell r="BC57">
            <v>0</v>
          </cell>
          <cell r="BD57">
            <v>25508.2</v>
          </cell>
          <cell r="BE57">
            <v>0</v>
          </cell>
          <cell r="BF57">
            <v>0</v>
          </cell>
          <cell r="BG57">
            <v>0</v>
          </cell>
          <cell r="BH57">
            <v>0</v>
          </cell>
          <cell r="BI57">
            <v>0</v>
          </cell>
          <cell r="BJ57">
            <v>0</v>
          </cell>
          <cell r="BK57">
            <v>0</v>
          </cell>
          <cell r="BL57">
            <v>0</v>
          </cell>
          <cell r="BM57">
            <v>0</v>
          </cell>
          <cell r="BN57">
            <v>0</v>
          </cell>
          <cell r="BO57">
            <v>0</v>
          </cell>
          <cell r="BP57">
            <v>0</v>
          </cell>
          <cell r="BQ57">
            <v>0</v>
          </cell>
          <cell r="BR57">
            <v>0</v>
          </cell>
          <cell r="BS57">
            <v>0</v>
          </cell>
          <cell r="BT57">
            <v>0</v>
          </cell>
          <cell r="BU57">
            <v>0</v>
          </cell>
          <cell r="BV57">
            <v>0</v>
          </cell>
          <cell r="BW57">
            <v>0</v>
          </cell>
          <cell r="BX57">
            <v>0</v>
          </cell>
          <cell r="BY57">
            <v>0</v>
          </cell>
          <cell r="BZ57">
            <v>0</v>
          </cell>
          <cell r="CA57">
            <v>0</v>
          </cell>
          <cell r="CB57">
            <v>0</v>
          </cell>
          <cell r="CC57">
            <v>0</v>
          </cell>
          <cell r="CD57">
            <v>0</v>
          </cell>
          <cell r="CE57">
            <v>0</v>
          </cell>
          <cell r="CF57">
            <v>0</v>
          </cell>
          <cell r="CG57">
            <v>0</v>
          </cell>
          <cell r="CH57">
            <v>0</v>
          </cell>
          <cell r="CI57">
            <v>0</v>
          </cell>
          <cell r="CJ57">
            <v>0</v>
          </cell>
          <cell r="CK57">
            <v>0</v>
          </cell>
          <cell r="CL57">
            <v>0</v>
          </cell>
          <cell r="CM57">
            <v>0</v>
          </cell>
          <cell r="CN57">
            <v>0</v>
          </cell>
          <cell r="CO57">
            <v>0</v>
          </cell>
          <cell r="CP57">
            <v>0</v>
          </cell>
          <cell r="CQ57">
            <v>0</v>
          </cell>
          <cell r="CR57">
            <v>0</v>
          </cell>
          <cell r="CS57">
            <v>0</v>
          </cell>
          <cell r="CT57">
            <v>0</v>
          </cell>
          <cell r="CU57">
            <v>0</v>
          </cell>
          <cell r="CV57">
            <v>0</v>
          </cell>
          <cell r="CW57">
            <v>0</v>
          </cell>
          <cell r="CX57">
            <v>0</v>
          </cell>
          <cell r="CY57">
            <v>0</v>
          </cell>
          <cell r="CZ57">
            <v>0</v>
          </cell>
          <cell r="DA57">
            <v>0</v>
          </cell>
          <cell r="DB57">
            <v>0</v>
          </cell>
          <cell r="DC57">
            <v>0</v>
          </cell>
          <cell r="DD57">
            <v>0</v>
          </cell>
          <cell r="DE57">
            <v>0</v>
          </cell>
          <cell r="DF57">
            <v>0</v>
          </cell>
          <cell r="DG57">
            <v>0</v>
          </cell>
          <cell r="DH57">
            <v>0</v>
          </cell>
          <cell r="DI57">
            <v>0</v>
          </cell>
          <cell r="DJ57">
            <v>0</v>
          </cell>
          <cell r="DK57">
            <v>0</v>
          </cell>
          <cell r="DL57">
            <v>0</v>
          </cell>
          <cell r="DM57">
            <v>0</v>
          </cell>
          <cell r="DN57">
            <v>0</v>
          </cell>
          <cell r="DO57">
            <v>0</v>
          </cell>
          <cell r="DP57">
            <v>0</v>
          </cell>
          <cell r="DQ57">
            <v>0</v>
          </cell>
          <cell r="DR57">
            <v>0</v>
          </cell>
          <cell r="DS57">
            <v>0</v>
          </cell>
          <cell r="DT57">
            <v>0</v>
          </cell>
          <cell r="DU57">
            <v>74.09</v>
          </cell>
          <cell r="DV57">
            <v>0</v>
          </cell>
          <cell r="DW57">
            <v>0</v>
          </cell>
          <cell r="DX57">
            <v>0</v>
          </cell>
          <cell r="DY57">
            <v>0</v>
          </cell>
          <cell r="DZ57">
            <v>0</v>
          </cell>
          <cell r="EA57">
            <v>0</v>
          </cell>
          <cell r="EB57">
            <v>0</v>
          </cell>
          <cell r="EC57">
            <v>0</v>
          </cell>
          <cell r="ED57">
            <v>0</v>
          </cell>
          <cell r="EE57">
            <v>0</v>
          </cell>
          <cell r="EF57">
            <v>0</v>
          </cell>
          <cell r="EG57">
            <v>0</v>
          </cell>
          <cell r="EH57">
            <v>0</v>
          </cell>
          <cell r="EI57">
            <v>0</v>
          </cell>
          <cell r="EJ57">
            <v>0</v>
          </cell>
          <cell r="EK57">
            <v>0</v>
          </cell>
          <cell r="EL57">
            <v>0</v>
          </cell>
          <cell r="EM57">
            <v>0</v>
          </cell>
          <cell r="EN57">
            <v>0</v>
          </cell>
          <cell r="EO57">
            <v>0</v>
          </cell>
          <cell r="EP57">
            <v>0</v>
          </cell>
          <cell r="EQ57">
            <v>0</v>
          </cell>
          <cell r="ER57">
            <v>0</v>
          </cell>
          <cell r="ES57">
            <v>0</v>
          </cell>
          <cell r="ET57">
            <v>0</v>
          </cell>
          <cell r="EU57">
            <v>0</v>
          </cell>
          <cell r="EV57">
            <v>0</v>
          </cell>
          <cell r="EW57">
            <v>0</v>
          </cell>
          <cell r="EX57">
            <v>0</v>
          </cell>
          <cell r="EY57">
            <v>0</v>
          </cell>
          <cell r="EZ57">
            <v>0</v>
          </cell>
          <cell r="FA57">
            <v>0</v>
          </cell>
          <cell r="FB57">
            <v>0</v>
          </cell>
          <cell r="FC57">
            <v>0</v>
          </cell>
          <cell r="FD57">
            <v>0</v>
          </cell>
          <cell r="FE57">
            <v>0</v>
          </cell>
          <cell r="FF57">
            <v>0</v>
          </cell>
          <cell r="FG57">
            <v>0</v>
          </cell>
          <cell r="FH57">
            <v>0</v>
          </cell>
          <cell r="FI57">
            <v>0</v>
          </cell>
          <cell r="FJ57">
            <v>0</v>
          </cell>
          <cell r="FK57">
            <v>0</v>
          </cell>
          <cell r="FL57">
            <v>0</v>
          </cell>
          <cell r="FM57">
            <v>0</v>
          </cell>
          <cell r="FN57">
            <v>0</v>
          </cell>
          <cell r="FO57">
            <v>0</v>
          </cell>
          <cell r="FP57">
            <v>0</v>
          </cell>
          <cell r="FQ57">
            <v>0</v>
          </cell>
          <cell r="FR57">
            <v>0</v>
          </cell>
          <cell r="FS57">
            <v>0</v>
          </cell>
          <cell r="FT57">
            <v>0</v>
          </cell>
          <cell r="FU57">
            <v>0</v>
          </cell>
          <cell r="FV57">
            <v>0</v>
          </cell>
          <cell r="FW57">
            <v>0</v>
          </cell>
          <cell r="FX57">
            <v>0</v>
          </cell>
          <cell r="FY57">
            <v>0</v>
          </cell>
          <cell r="FZ57">
            <v>0</v>
          </cell>
          <cell r="GA57">
            <v>0</v>
          </cell>
          <cell r="GB57">
            <v>0</v>
          </cell>
          <cell r="GC57">
            <v>0</v>
          </cell>
          <cell r="GD57">
            <v>0</v>
          </cell>
          <cell r="GE57">
            <v>0</v>
          </cell>
          <cell r="GF57">
            <v>0</v>
          </cell>
          <cell r="GG57">
            <v>0</v>
          </cell>
          <cell r="GH57">
            <v>0</v>
          </cell>
          <cell r="GI57">
            <v>0</v>
          </cell>
          <cell r="GJ57">
            <v>0</v>
          </cell>
          <cell r="GK57">
            <v>0</v>
          </cell>
          <cell r="GL57">
            <v>0</v>
          </cell>
          <cell r="GM57">
            <v>0</v>
          </cell>
          <cell r="GN57">
            <v>0</v>
          </cell>
          <cell r="GO57">
            <v>0</v>
          </cell>
          <cell r="GP57">
            <v>0</v>
          </cell>
          <cell r="GQ57">
            <v>0</v>
          </cell>
          <cell r="GR57">
            <v>0</v>
          </cell>
          <cell r="GS57">
            <v>0</v>
          </cell>
          <cell r="GT57">
            <v>0</v>
          </cell>
          <cell r="GU57">
            <v>0</v>
          </cell>
          <cell r="GV57">
            <v>0</v>
          </cell>
          <cell r="GW57">
            <v>0</v>
          </cell>
          <cell r="GX57">
            <v>0</v>
          </cell>
          <cell r="GY57">
            <v>0</v>
          </cell>
          <cell r="GZ57">
            <v>0</v>
          </cell>
          <cell r="HA57">
            <v>0</v>
          </cell>
          <cell r="HB57">
            <v>0</v>
          </cell>
          <cell r="HC57">
            <v>0</v>
          </cell>
          <cell r="HD57">
            <v>0</v>
          </cell>
          <cell r="HE57">
            <v>0</v>
          </cell>
          <cell r="HF57">
            <v>0</v>
          </cell>
          <cell r="HG57">
            <v>0</v>
          </cell>
          <cell r="HH57">
            <v>0</v>
          </cell>
          <cell r="HI57">
            <v>0</v>
          </cell>
          <cell r="HJ57">
            <v>0</v>
          </cell>
          <cell r="HK57">
            <v>0</v>
          </cell>
          <cell r="HL57">
            <v>0</v>
          </cell>
          <cell r="HM57">
            <v>0</v>
          </cell>
          <cell r="HN57">
            <v>0</v>
          </cell>
          <cell r="HO57">
            <v>0</v>
          </cell>
          <cell r="HP57">
            <v>0</v>
          </cell>
          <cell r="HQ57">
            <v>0</v>
          </cell>
          <cell r="HR57">
            <v>0</v>
          </cell>
          <cell r="HS57">
            <v>0</v>
          </cell>
        </row>
        <row r="58">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3267.32</v>
          </cell>
          <cell r="BC58">
            <v>0</v>
          </cell>
          <cell r="BD58">
            <v>91740.35</v>
          </cell>
          <cell r="BE58">
            <v>0</v>
          </cell>
          <cell r="BF58">
            <v>0</v>
          </cell>
          <cell r="BG58">
            <v>0</v>
          </cell>
          <cell r="BH58">
            <v>0</v>
          </cell>
          <cell r="BI58">
            <v>0</v>
          </cell>
          <cell r="BJ58">
            <v>0</v>
          </cell>
          <cell r="BK58">
            <v>0</v>
          </cell>
          <cell r="BL58">
            <v>0</v>
          </cell>
          <cell r="BM58">
            <v>0</v>
          </cell>
          <cell r="BN58">
            <v>0</v>
          </cell>
          <cell r="BO58">
            <v>0</v>
          </cell>
          <cell r="BP58">
            <v>0</v>
          </cell>
          <cell r="BQ58">
            <v>0</v>
          </cell>
          <cell r="BR58">
            <v>0</v>
          </cell>
          <cell r="BS58">
            <v>0</v>
          </cell>
          <cell r="BT58">
            <v>0</v>
          </cell>
          <cell r="BU58">
            <v>0</v>
          </cell>
          <cell r="BV58">
            <v>0</v>
          </cell>
          <cell r="BW58">
            <v>0</v>
          </cell>
          <cell r="BX58">
            <v>0</v>
          </cell>
          <cell r="BY58">
            <v>0</v>
          </cell>
          <cell r="BZ58">
            <v>0</v>
          </cell>
          <cell r="CA58">
            <v>0</v>
          </cell>
          <cell r="CB58">
            <v>0</v>
          </cell>
          <cell r="CC58">
            <v>0</v>
          </cell>
          <cell r="CD58">
            <v>0</v>
          </cell>
          <cell r="CE58">
            <v>0</v>
          </cell>
          <cell r="CF58">
            <v>0</v>
          </cell>
          <cell r="CG58">
            <v>0</v>
          </cell>
          <cell r="CH58">
            <v>0</v>
          </cell>
          <cell r="CI58">
            <v>0</v>
          </cell>
          <cell r="CJ58">
            <v>0</v>
          </cell>
          <cell r="CK58">
            <v>0</v>
          </cell>
          <cell r="CL58">
            <v>0</v>
          </cell>
          <cell r="CM58">
            <v>0</v>
          </cell>
          <cell r="CN58">
            <v>0</v>
          </cell>
          <cell r="CO58">
            <v>0</v>
          </cell>
          <cell r="CP58">
            <v>0</v>
          </cell>
          <cell r="CQ58">
            <v>0</v>
          </cell>
          <cell r="CR58">
            <v>0</v>
          </cell>
          <cell r="CS58">
            <v>0</v>
          </cell>
          <cell r="CT58">
            <v>0</v>
          </cell>
          <cell r="CU58">
            <v>0</v>
          </cell>
          <cell r="CV58">
            <v>0</v>
          </cell>
          <cell r="CW58">
            <v>0</v>
          </cell>
          <cell r="CX58">
            <v>0</v>
          </cell>
          <cell r="CY58">
            <v>0</v>
          </cell>
          <cell r="CZ58">
            <v>0</v>
          </cell>
          <cell r="DA58">
            <v>0</v>
          </cell>
          <cell r="DB58">
            <v>0</v>
          </cell>
          <cell r="DC58">
            <v>0</v>
          </cell>
          <cell r="DD58">
            <v>0</v>
          </cell>
          <cell r="DE58">
            <v>0</v>
          </cell>
          <cell r="DF58">
            <v>0</v>
          </cell>
          <cell r="DG58">
            <v>0</v>
          </cell>
          <cell r="DH58">
            <v>0</v>
          </cell>
          <cell r="DI58">
            <v>0</v>
          </cell>
          <cell r="DJ58">
            <v>0</v>
          </cell>
          <cell r="DK58">
            <v>0</v>
          </cell>
          <cell r="DL58">
            <v>0</v>
          </cell>
          <cell r="DM58">
            <v>0</v>
          </cell>
          <cell r="DN58">
            <v>0</v>
          </cell>
          <cell r="DO58">
            <v>0</v>
          </cell>
          <cell r="DP58">
            <v>0</v>
          </cell>
          <cell r="DQ58">
            <v>0</v>
          </cell>
          <cell r="DR58">
            <v>0</v>
          </cell>
          <cell r="DS58">
            <v>0</v>
          </cell>
          <cell r="DT58">
            <v>0</v>
          </cell>
          <cell r="DU58">
            <v>0</v>
          </cell>
          <cell r="DV58">
            <v>0</v>
          </cell>
          <cell r="DW58">
            <v>0</v>
          </cell>
          <cell r="DX58">
            <v>0</v>
          </cell>
          <cell r="DY58">
            <v>0</v>
          </cell>
          <cell r="DZ58">
            <v>0</v>
          </cell>
          <cell r="EA58">
            <v>0</v>
          </cell>
          <cell r="EB58">
            <v>0</v>
          </cell>
          <cell r="EC58">
            <v>0</v>
          </cell>
          <cell r="ED58">
            <v>0</v>
          </cell>
          <cell r="EE58">
            <v>0</v>
          </cell>
          <cell r="EF58">
            <v>0</v>
          </cell>
          <cell r="EG58">
            <v>0</v>
          </cell>
          <cell r="EH58">
            <v>0</v>
          </cell>
          <cell r="EI58">
            <v>0</v>
          </cell>
          <cell r="EJ58">
            <v>0</v>
          </cell>
          <cell r="EK58">
            <v>0</v>
          </cell>
          <cell r="EL58">
            <v>0</v>
          </cell>
          <cell r="EM58">
            <v>0</v>
          </cell>
          <cell r="EN58">
            <v>0</v>
          </cell>
          <cell r="EO58">
            <v>0</v>
          </cell>
          <cell r="EP58">
            <v>0</v>
          </cell>
          <cell r="EQ58">
            <v>0</v>
          </cell>
          <cell r="ER58">
            <v>0</v>
          </cell>
          <cell r="ES58">
            <v>0</v>
          </cell>
          <cell r="ET58">
            <v>0</v>
          </cell>
          <cell r="EU58">
            <v>0</v>
          </cell>
          <cell r="EV58">
            <v>0</v>
          </cell>
          <cell r="EW58">
            <v>0</v>
          </cell>
          <cell r="EX58">
            <v>0</v>
          </cell>
          <cell r="EY58">
            <v>0</v>
          </cell>
          <cell r="EZ58">
            <v>0</v>
          </cell>
          <cell r="FA58">
            <v>0</v>
          </cell>
          <cell r="FB58">
            <v>0</v>
          </cell>
          <cell r="FC58">
            <v>0</v>
          </cell>
          <cell r="FD58">
            <v>0</v>
          </cell>
          <cell r="FE58">
            <v>0</v>
          </cell>
          <cell r="FF58">
            <v>0</v>
          </cell>
          <cell r="FG58">
            <v>0</v>
          </cell>
          <cell r="FH58">
            <v>0</v>
          </cell>
          <cell r="FI58">
            <v>0</v>
          </cell>
          <cell r="FJ58">
            <v>0</v>
          </cell>
          <cell r="FK58">
            <v>0</v>
          </cell>
          <cell r="FL58">
            <v>0</v>
          </cell>
          <cell r="FM58">
            <v>0</v>
          </cell>
          <cell r="FN58">
            <v>0</v>
          </cell>
          <cell r="FO58">
            <v>0</v>
          </cell>
          <cell r="FP58">
            <v>0</v>
          </cell>
          <cell r="FQ58">
            <v>0</v>
          </cell>
          <cell r="FR58">
            <v>0</v>
          </cell>
          <cell r="FS58">
            <v>0</v>
          </cell>
          <cell r="FT58">
            <v>0</v>
          </cell>
          <cell r="FU58">
            <v>0</v>
          </cell>
          <cell r="FV58">
            <v>0</v>
          </cell>
          <cell r="FW58">
            <v>0</v>
          </cell>
          <cell r="FX58">
            <v>0</v>
          </cell>
          <cell r="FY58">
            <v>0</v>
          </cell>
          <cell r="FZ58">
            <v>0</v>
          </cell>
          <cell r="GA58">
            <v>0</v>
          </cell>
          <cell r="GB58">
            <v>0</v>
          </cell>
          <cell r="GC58">
            <v>0</v>
          </cell>
          <cell r="GD58">
            <v>0</v>
          </cell>
          <cell r="GE58">
            <v>0</v>
          </cell>
          <cell r="GF58">
            <v>0</v>
          </cell>
          <cell r="GG58">
            <v>0</v>
          </cell>
          <cell r="GH58">
            <v>0</v>
          </cell>
          <cell r="GI58">
            <v>0</v>
          </cell>
          <cell r="GJ58">
            <v>0</v>
          </cell>
          <cell r="GK58">
            <v>0</v>
          </cell>
          <cell r="GL58">
            <v>0</v>
          </cell>
          <cell r="GM58">
            <v>0</v>
          </cell>
          <cell r="GN58">
            <v>0</v>
          </cell>
          <cell r="GO58">
            <v>0</v>
          </cell>
          <cell r="GP58">
            <v>0</v>
          </cell>
          <cell r="GQ58">
            <v>0</v>
          </cell>
          <cell r="GR58">
            <v>0</v>
          </cell>
          <cell r="GS58">
            <v>0</v>
          </cell>
          <cell r="GT58">
            <v>0</v>
          </cell>
          <cell r="GU58">
            <v>0</v>
          </cell>
          <cell r="GV58">
            <v>0</v>
          </cell>
          <cell r="GW58">
            <v>0</v>
          </cell>
          <cell r="GX58">
            <v>0</v>
          </cell>
          <cell r="GY58">
            <v>0</v>
          </cell>
          <cell r="GZ58">
            <v>0</v>
          </cell>
          <cell r="HA58">
            <v>0</v>
          </cell>
          <cell r="HB58">
            <v>0</v>
          </cell>
          <cell r="HC58">
            <v>0</v>
          </cell>
          <cell r="HD58">
            <v>0</v>
          </cell>
          <cell r="HE58">
            <v>0</v>
          </cell>
          <cell r="HF58">
            <v>0</v>
          </cell>
          <cell r="HG58">
            <v>0</v>
          </cell>
          <cell r="HH58">
            <v>0</v>
          </cell>
          <cell r="HI58">
            <v>0</v>
          </cell>
          <cell r="HJ58">
            <v>0</v>
          </cell>
          <cell r="HK58">
            <v>0</v>
          </cell>
          <cell r="HL58">
            <v>0</v>
          </cell>
          <cell r="HM58">
            <v>0</v>
          </cell>
          <cell r="HN58">
            <v>0</v>
          </cell>
          <cell r="HO58">
            <v>0</v>
          </cell>
          <cell r="HP58">
            <v>0</v>
          </cell>
          <cell r="HQ58">
            <v>0</v>
          </cell>
          <cell r="HR58">
            <v>0</v>
          </cell>
          <cell r="HS58">
            <v>0</v>
          </cell>
        </row>
        <row r="59">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cell r="BC59">
            <v>0</v>
          </cell>
          <cell r="BD59">
            <v>0</v>
          </cell>
          <cell r="BE59">
            <v>4837</v>
          </cell>
          <cell r="BF59">
            <v>0</v>
          </cell>
          <cell r="BG59">
            <v>0</v>
          </cell>
          <cell r="BH59">
            <v>0</v>
          </cell>
          <cell r="BI59">
            <v>0</v>
          </cell>
          <cell r="BJ59">
            <v>0</v>
          </cell>
          <cell r="BK59">
            <v>0</v>
          </cell>
          <cell r="BL59">
            <v>0</v>
          </cell>
          <cell r="BM59">
            <v>0</v>
          </cell>
          <cell r="BN59">
            <v>0</v>
          </cell>
          <cell r="BO59">
            <v>0</v>
          </cell>
          <cell r="BP59">
            <v>0</v>
          </cell>
          <cell r="BQ59">
            <v>0</v>
          </cell>
          <cell r="BR59">
            <v>0</v>
          </cell>
          <cell r="BS59">
            <v>0</v>
          </cell>
          <cell r="BT59">
            <v>0</v>
          </cell>
          <cell r="BU59">
            <v>0</v>
          </cell>
          <cell r="BV59">
            <v>0</v>
          </cell>
          <cell r="BW59">
            <v>0</v>
          </cell>
          <cell r="BX59">
            <v>0</v>
          </cell>
          <cell r="BY59">
            <v>0</v>
          </cell>
          <cell r="BZ59">
            <v>0</v>
          </cell>
          <cell r="CA59">
            <v>0</v>
          </cell>
          <cell r="CB59">
            <v>0</v>
          </cell>
          <cell r="CC59">
            <v>0</v>
          </cell>
          <cell r="CD59">
            <v>0</v>
          </cell>
          <cell r="CE59">
            <v>0</v>
          </cell>
          <cell r="CF59">
            <v>0</v>
          </cell>
          <cell r="CG59">
            <v>0</v>
          </cell>
          <cell r="CH59">
            <v>0</v>
          </cell>
          <cell r="CI59">
            <v>0</v>
          </cell>
          <cell r="CJ59">
            <v>0</v>
          </cell>
          <cell r="CK59">
            <v>0</v>
          </cell>
          <cell r="CL59">
            <v>0</v>
          </cell>
          <cell r="CM59">
            <v>0</v>
          </cell>
          <cell r="CN59">
            <v>0</v>
          </cell>
          <cell r="CO59">
            <v>0</v>
          </cell>
          <cell r="CP59">
            <v>0</v>
          </cell>
          <cell r="CQ59">
            <v>0</v>
          </cell>
          <cell r="CR59">
            <v>0</v>
          </cell>
          <cell r="CS59">
            <v>0</v>
          </cell>
          <cell r="CT59">
            <v>0</v>
          </cell>
          <cell r="CU59">
            <v>0</v>
          </cell>
          <cell r="CV59">
            <v>0</v>
          </cell>
          <cell r="CW59">
            <v>0</v>
          </cell>
          <cell r="CX59">
            <v>0</v>
          </cell>
          <cell r="CY59">
            <v>0</v>
          </cell>
          <cell r="CZ59">
            <v>0</v>
          </cell>
          <cell r="DA59">
            <v>0</v>
          </cell>
          <cell r="DB59">
            <v>0</v>
          </cell>
          <cell r="DC59">
            <v>0</v>
          </cell>
          <cell r="DD59">
            <v>0</v>
          </cell>
          <cell r="DE59">
            <v>0</v>
          </cell>
          <cell r="DF59">
            <v>0</v>
          </cell>
          <cell r="DG59">
            <v>0</v>
          </cell>
          <cell r="DH59">
            <v>0</v>
          </cell>
          <cell r="DI59">
            <v>0</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cell r="EB59">
            <v>0</v>
          </cell>
          <cell r="EC59">
            <v>0</v>
          </cell>
          <cell r="ED59">
            <v>0</v>
          </cell>
          <cell r="EE59">
            <v>0</v>
          </cell>
          <cell r="EF59">
            <v>0</v>
          </cell>
          <cell r="EG59">
            <v>0</v>
          </cell>
          <cell r="EH59">
            <v>0</v>
          </cell>
          <cell r="EI59">
            <v>0</v>
          </cell>
          <cell r="EJ59">
            <v>0</v>
          </cell>
          <cell r="EK59">
            <v>0</v>
          </cell>
          <cell r="EL59">
            <v>0</v>
          </cell>
          <cell r="EM59">
            <v>0</v>
          </cell>
          <cell r="EN59">
            <v>0</v>
          </cell>
          <cell r="EO59">
            <v>0</v>
          </cell>
          <cell r="EP59">
            <v>0</v>
          </cell>
          <cell r="EQ59">
            <v>0</v>
          </cell>
          <cell r="ER59">
            <v>0</v>
          </cell>
          <cell r="ES59">
            <v>0</v>
          </cell>
          <cell r="ET59">
            <v>0</v>
          </cell>
          <cell r="EU59">
            <v>0</v>
          </cell>
          <cell r="EV59">
            <v>0</v>
          </cell>
          <cell r="EW59">
            <v>0</v>
          </cell>
          <cell r="EX59">
            <v>0</v>
          </cell>
          <cell r="EY59">
            <v>0</v>
          </cell>
          <cell r="EZ59">
            <v>0</v>
          </cell>
          <cell r="FA59">
            <v>0</v>
          </cell>
          <cell r="FB59">
            <v>0</v>
          </cell>
          <cell r="FC59">
            <v>0</v>
          </cell>
          <cell r="FD59">
            <v>0</v>
          </cell>
          <cell r="FE59">
            <v>0</v>
          </cell>
          <cell r="FF59">
            <v>0</v>
          </cell>
          <cell r="FG59">
            <v>0</v>
          </cell>
          <cell r="FH59">
            <v>0</v>
          </cell>
          <cell r="FI59">
            <v>0</v>
          </cell>
          <cell r="FJ59">
            <v>0</v>
          </cell>
          <cell r="FK59">
            <v>0</v>
          </cell>
          <cell r="FL59">
            <v>0</v>
          </cell>
          <cell r="FM59">
            <v>0</v>
          </cell>
          <cell r="FN59">
            <v>0</v>
          </cell>
          <cell r="FO59">
            <v>0</v>
          </cell>
          <cell r="FP59">
            <v>0</v>
          </cell>
          <cell r="FQ59">
            <v>0</v>
          </cell>
          <cell r="FR59">
            <v>0</v>
          </cell>
          <cell r="FS59">
            <v>0</v>
          </cell>
          <cell r="FT59">
            <v>0</v>
          </cell>
          <cell r="FU59">
            <v>0</v>
          </cell>
          <cell r="FV59">
            <v>0</v>
          </cell>
          <cell r="FW59">
            <v>0</v>
          </cell>
          <cell r="FX59">
            <v>0</v>
          </cell>
          <cell r="FY59">
            <v>0</v>
          </cell>
          <cell r="FZ59">
            <v>0</v>
          </cell>
          <cell r="GA59">
            <v>0</v>
          </cell>
          <cell r="GB59">
            <v>0</v>
          </cell>
          <cell r="GC59">
            <v>0</v>
          </cell>
          <cell r="GD59">
            <v>0</v>
          </cell>
          <cell r="GE59">
            <v>0</v>
          </cell>
          <cell r="GF59">
            <v>0</v>
          </cell>
          <cell r="GG59">
            <v>0</v>
          </cell>
          <cell r="GH59">
            <v>0</v>
          </cell>
          <cell r="GI59">
            <v>0</v>
          </cell>
          <cell r="GJ59">
            <v>0</v>
          </cell>
          <cell r="GK59">
            <v>0</v>
          </cell>
          <cell r="GL59">
            <v>0</v>
          </cell>
          <cell r="GM59">
            <v>0</v>
          </cell>
          <cell r="GN59">
            <v>0</v>
          </cell>
          <cell r="GO59">
            <v>0</v>
          </cell>
          <cell r="GP59">
            <v>0</v>
          </cell>
          <cell r="GQ59">
            <v>0</v>
          </cell>
          <cell r="GR59">
            <v>0</v>
          </cell>
          <cell r="GS59">
            <v>0</v>
          </cell>
          <cell r="GT59">
            <v>0</v>
          </cell>
          <cell r="GU59">
            <v>0</v>
          </cell>
          <cell r="GV59">
            <v>0</v>
          </cell>
          <cell r="GW59">
            <v>0</v>
          </cell>
          <cell r="GX59">
            <v>0</v>
          </cell>
          <cell r="GY59">
            <v>0</v>
          </cell>
          <cell r="GZ59">
            <v>0</v>
          </cell>
          <cell r="HA59">
            <v>0</v>
          </cell>
          <cell r="HB59">
            <v>0</v>
          </cell>
          <cell r="HC59">
            <v>0</v>
          </cell>
          <cell r="HD59">
            <v>0</v>
          </cell>
          <cell r="HE59">
            <v>0</v>
          </cell>
          <cell r="HF59">
            <v>0</v>
          </cell>
          <cell r="HG59">
            <v>0</v>
          </cell>
          <cell r="HH59">
            <v>0</v>
          </cell>
          <cell r="HI59">
            <v>0</v>
          </cell>
          <cell r="HJ59">
            <v>0</v>
          </cell>
          <cell r="HK59">
            <v>0</v>
          </cell>
          <cell r="HL59">
            <v>0</v>
          </cell>
          <cell r="HM59">
            <v>0</v>
          </cell>
          <cell r="HN59">
            <v>0</v>
          </cell>
          <cell r="HO59">
            <v>0</v>
          </cell>
          <cell r="HP59">
            <v>0</v>
          </cell>
          <cell r="HQ59">
            <v>0</v>
          </cell>
          <cell r="HR59">
            <v>0</v>
          </cell>
          <cell r="HS59">
            <v>0</v>
          </cell>
        </row>
        <row r="60">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1456</v>
          </cell>
          <cell r="BG60">
            <v>0</v>
          </cell>
          <cell r="BH60">
            <v>0</v>
          </cell>
          <cell r="BI60">
            <v>20639.7</v>
          </cell>
          <cell r="BJ60">
            <v>0</v>
          </cell>
          <cell r="BK60">
            <v>0</v>
          </cell>
          <cell r="BL60">
            <v>0</v>
          </cell>
          <cell r="BM60">
            <v>0</v>
          </cell>
          <cell r="BN60">
            <v>0</v>
          </cell>
          <cell r="BO60">
            <v>0</v>
          </cell>
          <cell r="BP60">
            <v>0</v>
          </cell>
          <cell r="BQ60">
            <v>0</v>
          </cell>
          <cell r="BR60">
            <v>0</v>
          </cell>
          <cell r="BS60">
            <v>0</v>
          </cell>
          <cell r="BT60">
            <v>0</v>
          </cell>
          <cell r="BU60">
            <v>0</v>
          </cell>
          <cell r="BV60">
            <v>0</v>
          </cell>
          <cell r="BW60">
            <v>0</v>
          </cell>
          <cell r="BX60">
            <v>0</v>
          </cell>
          <cell r="BY60">
            <v>0</v>
          </cell>
          <cell r="BZ60">
            <v>0</v>
          </cell>
          <cell r="CA60">
            <v>0</v>
          </cell>
          <cell r="CB60">
            <v>0</v>
          </cell>
          <cell r="CC60">
            <v>0</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0</v>
          </cell>
          <cell r="DD60">
            <v>0</v>
          </cell>
          <cell r="DE60">
            <v>0</v>
          </cell>
          <cell r="DF60">
            <v>0</v>
          </cell>
          <cell r="DG60">
            <v>0</v>
          </cell>
          <cell r="DH60">
            <v>0</v>
          </cell>
          <cell r="DI60">
            <v>0</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cell r="EB60">
            <v>0</v>
          </cell>
          <cell r="EC60">
            <v>0</v>
          </cell>
          <cell r="ED60">
            <v>0</v>
          </cell>
          <cell r="EE60">
            <v>0</v>
          </cell>
          <cell r="EF60">
            <v>0</v>
          </cell>
          <cell r="EG60">
            <v>0</v>
          </cell>
          <cell r="EH60">
            <v>0</v>
          </cell>
          <cell r="EI60">
            <v>0</v>
          </cell>
          <cell r="EJ60">
            <v>0</v>
          </cell>
          <cell r="EK60">
            <v>0</v>
          </cell>
          <cell r="EL60">
            <v>0</v>
          </cell>
          <cell r="EM60">
            <v>0</v>
          </cell>
          <cell r="EN60">
            <v>0</v>
          </cell>
          <cell r="EO60">
            <v>0</v>
          </cell>
          <cell r="EP60">
            <v>0</v>
          </cell>
          <cell r="EQ60">
            <v>0</v>
          </cell>
          <cell r="ER60">
            <v>0</v>
          </cell>
          <cell r="ES60">
            <v>0</v>
          </cell>
          <cell r="ET60">
            <v>0</v>
          </cell>
          <cell r="EU60">
            <v>0</v>
          </cell>
          <cell r="EV60">
            <v>0</v>
          </cell>
          <cell r="EW60">
            <v>0</v>
          </cell>
          <cell r="EX60">
            <v>0</v>
          </cell>
          <cell r="EY60">
            <v>0</v>
          </cell>
          <cell r="EZ60">
            <v>0</v>
          </cell>
          <cell r="FA60">
            <v>0</v>
          </cell>
          <cell r="FB60">
            <v>0</v>
          </cell>
          <cell r="FC60">
            <v>0</v>
          </cell>
          <cell r="FD60">
            <v>0</v>
          </cell>
          <cell r="FE60">
            <v>0</v>
          </cell>
          <cell r="FF60">
            <v>0</v>
          </cell>
          <cell r="FG60">
            <v>0</v>
          </cell>
          <cell r="FH60">
            <v>0</v>
          </cell>
          <cell r="FI60">
            <v>0</v>
          </cell>
          <cell r="FJ60">
            <v>0</v>
          </cell>
          <cell r="FK60">
            <v>0</v>
          </cell>
          <cell r="FL60">
            <v>0</v>
          </cell>
          <cell r="FM60">
            <v>0</v>
          </cell>
          <cell r="FN60">
            <v>0</v>
          </cell>
          <cell r="FO60">
            <v>0</v>
          </cell>
          <cell r="FP60">
            <v>0</v>
          </cell>
          <cell r="FQ60">
            <v>0</v>
          </cell>
          <cell r="FR60">
            <v>0</v>
          </cell>
          <cell r="FS60">
            <v>0</v>
          </cell>
          <cell r="FT60">
            <v>0</v>
          </cell>
          <cell r="FU60">
            <v>0</v>
          </cell>
          <cell r="FV60">
            <v>0</v>
          </cell>
          <cell r="FW60">
            <v>0</v>
          </cell>
          <cell r="FX60">
            <v>0</v>
          </cell>
          <cell r="FY60">
            <v>0</v>
          </cell>
          <cell r="FZ60">
            <v>0</v>
          </cell>
          <cell r="GA60">
            <v>0</v>
          </cell>
          <cell r="GB60">
            <v>0</v>
          </cell>
          <cell r="GC60">
            <v>0</v>
          </cell>
          <cell r="GD60">
            <v>0</v>
          </cell>
          <cell r="GE60">
            <v>0</v>
          </cell>
          <cell r="GF60">
            <v>0</v>
          </cell>
          <cell r="GG60">
            <v>0</v>
          </cell>
          <cell r="GH60">
            <v>0</v>
          </cell>
          <cell r="GI60">
            <v>0</v>
          </cell>
          <cell r="GJ60">
            <v>0</v>
          </cell>
          <cell r="GK60">
            <v>0</v>
          </cell>
          <cell r="GL60">
            <v>0</v>
          </cell>
          <cell r="GM60">
            <v>0</v>
          </cell>
          <cell r="GN60">
            <v>0</v>
          </cell>
          <cell r="GO60">
            <v>0</v>
          </cell>
          <cell r="GP60">
            <v>0</v>
          </cell>
          <cell r="GQ60">
            <v>0</v>
          </cell>
          <cell r="GR60">
            <v>0</v>
          </cell>
          <cell r="GS60">
            <v>0</v>
          </cell>
          <cell r="GT60">
            <v>0</v>
          </cell>
          <cell r="GU60">
            <v>0</v>
          </cell>
          <cell r="GV60">
            <v>0</v>
          </cell>
          <cell r="GW60">
            <v>0</v>
          </cell>
          <cell r="GX60">
            <v>0</v>
          </cell>
          <cell r="GY60">
            <v>0</v>
          </cell>
          <cell r="GZ60">
            <v>0</v>
          </cell>
          <cell r="HA60">
            <v>0</v>
          </cell>
          <cell r="HB60">
            <v>0</v>
          </cell>
          <cell r="HC60">
            <v>0</v>
          </cell>
          <cell r="HD60">
            <v>0</v>
          </cell>
          <cell r="HE60">
            <v>0</v>
          </cell>
          <cell r="HF60">
            <v>0</v>
          </cell>
          <cell r="HG60">
            <v>0</v>
          </cell>
          <cell r="HH60">
            <v>0</v>
          </cell>
          <cell r="HI60">
            <v>0</v>
          </cell>
          <cell r="HJ60">
            <v>0</v>
          </cell>
          <cell r="HK60">
            <v>0</v>
          </cell>
          <cell r="HL60">
            <v>0</v>
          </cell>
          <cell r="HM60">
            <v>0</v>
          </cell>
          <cell r="HN60">
            <v>0</v>
          </cell>
          <cell r="HO60">
            <v>0</v>
          </cell>
          <cell r="HP60">
            <v>0</v>
          </cell>
          <cell r="HQ60">
            <v>0</v>
          </cell>
          <cell r="HR60">
            <v>0</v>
          </cell>
          <cell r="HS60">
            <v>0</v>
          </cell>
        </row>
        <row r="61">
          <cell r="E61">
            <v>0</v>
          </cell>
          <cell r="F61">
            <v>0</v>
          </cell>
          <cell r="G61">
            <v>0</v>
          </cell>
          <cell r="H61">
            <v>0</v>
          </cell>
          <cell r="I61">
            <v>0</v>
          </cell>
          <cell r="J61">
            <v>0</v>
          </cell>
          <cell r="K61">
            <v>0</v>
          </cell>
          <cell r="L61">
            <v>137</v>
          </cell>
          <cell r="M61">
            <v>826.4</v>
          </cell>
          <cell r="N61">
            <v>53.58</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25694</v>
          </cell>
          <cell r="BH61">
            <v>0</v>
          </cell>
          <cell r="BI61">
            <v>0</v>
          </cell>
          <cell r="BJ61">
            <v>0</v>
          </cell>
          <cell r="BK61">
            <v>0</v>
          </cell>
          <cell r="BL61">
            <v>0</v>
          </cell>
          <cell r="BM61">
            <v>0</v>
          </cell>
          <cell r="BN61">
            <v>0</v>
          </cell>
          <cell r="BO61">
            <v>0</v>
          </cell>
          <cell r="BP61">
            <v>0</v>
          </cell>
          <cell r="BQ61">
            <v>0</v>
          </cell>
          <cell r="BR61">
            <v>0</v>
          </cell>
          <cell r="BS61">
            <v>0</v>
          </cell>
          <cell r="BT61">
            <v>0</v>
          </cell>
          <cell r="BU61">
            <v>0</v>
          </cell>
          <cell r="BV61">
            <v>0</v>
          </cell>
          <cell r="BW61">
            <v>0</v>
          </cell>
          <cell r="BX61">
            <v>0</v>
          </cell>
          <cell r="BY61">
            <v>0</v>
          </cell>
          <cell r="BZ61">
            <v>0</v>
          </cell>
          <cell r="CA61">
            <v>0</v>
          </cell>
          <cell r="CB61">
            <v>0</v>
          </cell>
          <cell r="CC61">
            <v>0</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v>0</v>
          </cell>
          <cell r="CY61">
            <v>0</v>
          </cell>
          <cell r="CZ61">
            <v>0</v>
          </cell>
          <cell r="DA61">
            <v>0</v>
          </cell>
          <cell r="DB61">
            <v>0</v>
          </cell>
          <cell r="DC61">
            <v>0</v>
          </cell>
          <cell r="DD61">
            <v>0</v>
          </cell>
          <cell r="DE61">
            <v>0</v>
          </cell>
          <cell r="DF61">
            <v>0</v>
          </cell>
          <cell r="DG61">
            <v>0</v>
          </cell>
          <cell r="DH61">
            <v>0</v>
          </cell>
          <cell r="DI61">
            <v>0</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cell r="EB61">
            <v>0</v>
          </cell>
          <cell r="EC61">
            <v>0</v>
          </cell>
          <cell r="ED61">
            <v>0</v>
          </cell>
          <cell r="EE61">
            <v>0</v>
          </cell>
          <cell r="EF61">
            <v>0</v>
          </cell>
          <cell r="EG61">
            <v>0</v>
          </cell>
          <cell r="EH61">
            <v>0</v>
          </cell>
          <cell r="EI61">
            <v>0</v>
          </cell>
          <cell r="EJ61">
            <v>0</v>
          </cell>
          <cell r="EK61">
            <v>0</v>
          </cell>
          <cell r="EL61">
            <v>0</v>
          </cell>
          <cell r="EM61">
            <v>0</v>
          </cell>
          <cell r="EN61">
            <v>0</v>
          </cell>
          <cell r="EO61">
            <v>0</v>
          </cell>
          <cell r="EP61">
            <v>0</v>
          </cell>
          <cell r="EQ61">
            <v>0</v>
          </cell>
          <cell r="ER61">
            <v>0</v>
          </cell>
          <cell r="ES61">
            <v>0</v>
          </cell>
          <cell r="ET61">
            <v>0</v>
          </cell>
          <cell r="EU61">
            <v>0</v>
          </cell>
          <cell r="EV61">
            <v>0</v>
          </cell>
          <cell r="EW61">
            <v>0</v>
          </cell>
          <cell r="EX61">
            <v>0</v>
          </cell>
          <cell r="EY61">
            <v>0</v>
          </cell>
          <cell r="EZ61">
            <v>0</v>
          </cell>
          <cell r="FA61">
            <v>0</v>
          </cell>
          <cell r="FB61">
            <v>0</v>
          </cell>
          <cell r="FC61">
            <v>0</v>
          </cell>
          <cell r="FD61">
            <v>0</v>
          </cell>
          <cell r="FE61">
            <v>0</v>
          </cell>
          <cell r="FF61">
            <v>0</v>
          </cell>
          <cell r="FG61">
            <v>0</v>
          </cell>
          <cell r="FH61">
            <v>0</v>
          </cell>
          <cell r="FI61">
            <v>0</v>
          </cell>
          <cell r="FJ61">
            <v>0</v>
          </cell>
          <cell r="FK61">
            <v>0</v>
          </cell>
          <cell r="FL61">
            <v>0</v>
          </cell>
          <cell r="FM61">
            <v>0</v>
          </cell>
          <cell r="FN61">
            <v>0</v>
          </cell>
          <cell r="FO61">
            <v>0</v>
          </cell>
          <cell r="FP61">
            <v>0</v>
          </cell>
          <cell r="FQ61">
            <v>0</v>
          </cell>
          <cell r="FR61">
            <v>0</v>
          </cell>
          <cell r="FS61">
            <v>0</v>
          </cell>
          <cell r="FT61">
            <v>0</v>
          </cell>
          <cell r="FU61">
            <v>0</v>
          </cell>
          <cell r="FV61">
            <v>0</v>
          </cell>
          <cell r="FW61">
            <v>0</v>
          </cell>
          <cell r="FX61">
            <v>0</v>
          </cell>
          <cell r="FY61">
            <v>0</v>
          </cell>
          <cell r="FZ61">
            <v>0</v>
          </cell>
          <cell r="GA61">
            <v>0</v>
          </cell>
          <cell r="GB61">
            <v>0</v>
          </cell>
          <cell r="GC61">
            <v>0</v>
          </cell>
          <cell r="GD61">
            <v>0</v>
          </cell>
          <cell r="GE61">
            <v>0</v>
          </cell>
          <cell r="GF61">
            <v>0</v>
          </cell>
          <cell r="GG61">
            <v>0</v>
          </cell>
          <cell r="GH61">
            <v>0</v>
          </cell>
          <cell r="GI61">
            <v>0</v>
          </cell>
          <cell r="GJ61">
            <v>0</v>
          </cell>
          <cell r="GK61">
            <v>0</v>
          </cell>
          <cell r="GL61">
            <v>0</v>
          </cell>
          <cell r="GM61">
            <v>0</v>
          </cell>
          <cell r="GN61">
            <v>0</v>
          </cell>
          <cell r="GO61">
            <v>0</v>
          </cell>
          <cell r="GP61">
            <v>0</v>
          </cell>
          <cell r="GQ61">
            <v>0</v>
          </cell>
          <cell r="GR61">
            <v>0</v>
          </cell>
          <cell r="GS61">
            <v>0</v>
          </cell>
          <cell r="GT61">
            <v>0</v>
          </cell>
          <cell r="GU61">
            <v>0</v>
          </cell>
          <cell r="GV61">
            <v>0</v>
          </cell>
          <cell r="GW61">
            <v>0</v>
          </cell>
          <cell r="GX61">
            <v>0</v>
          </cell>
          <cell r="GY61">
            <v>0</v>
          </cell>
          <cell r="GZ61">
            <v>0</v>
          </cell>
          <cell r="HA61">
            <v>0</v>
          </cell>
          <cell r="HB61">
            <v>0</v>
          </cell>
          <cell r="HC61">
            <v>0</v>
          </cell>
          <cell r="HD61">
            <v>0</v>
          </cell>
          <cell r="HE61">
            <v>0</v>
          </cell>
          <cell r="HF61">
            <v>0</v>
          </cell>
          <cell r="HG61">
            <v>0</v>
          </cell>
          <cell r="HH61">
            <v>0</v>
          </cell>
          <cell r="HI61">
            <v>0</v>
          </cell>
          <cell r="HJ61">
            <v>0</v>
          </cell>
          <cell r="HK61">
            <v>0</v>
          </cell>
          <cell r="HL61">
            <v>0</v>
          </cell>
          <cell r="HM61">
            <v>0</v>
          </cell>
          <cell r="HN61">
            <v>0</v>
          </cell>
          <cell r="HO61">
            <v>0</v>
          </cell>
          <cell r="HP61">
            <v>0</v>
          </cell>
          <cell r="HQ61">
            <v>0</v>
          </cell>
          <cell r="HR61">
            <v>0</v>
          </cell>
          <cell r="HS61">
            <v>0</v>
          </cell>
        </row>
        <row r="62">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54.3</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D62">
            <v>0</v>
          </cell>
          <cell r="BE62">
            <v>0</v>
          </cell>
          <cell r="BF62">
            <v>0</v>
          </cell>
          <cell r="BG62">
            <v>0</v>
          </cell>
          <cell r="BH62">
            <v>336</v>
          </cell>
          <cell r="BI62">
            <v>135528</v>
          </cell>
          <cell r="BJ62">
            <v>0</v>
          </cell>
          <cell r="BK62">
            <v>0</v>
          </cell>
          <cell r="BL62">
            <v>0</v>
          </cell>
          <cell r="BM62">
            <v>0</v>
          </cell>
          <cell r="BN62">
            <v>0</v>
          </cell>
          <cell r="BO62">
            <v>0</v>
          </cell>
          <cell r="BP62">
            <v>0</v>
          </cell>
          <cell r="BQ62">
            <v>0</v>
          </cell>
          <cell r="BR62">
            <v>0</v>
          </cell>
          <cell r="BS62">
            <v>0</v>
          </cell>
          <cell r="BT62">
            <v>0</v>
          </cell>
          <cell r="BU62">
            <v>0</v>
          </cell>
          <cell r="BV62">
            <v>0</v>
          </cell>
          <cell r="BW62">
            <v>0</v>
          </cell>
          <cell r="BX62">
            <v>0</v>
          </cell>
          <cell r="BY62">
            <v>0</v>
          </cell>
          <cell r="BZ62">
            <v>0</v>
          </cell>
          <cell r="CA62">
            <v>0</v>
          </cell>
          <cell r="CB62">
            <v>0</v>
          </cell>
          <cell r="CC62">
            <v>0</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v>0</v>
          </cell>
          <cell r="CY62">
            <v>0</v>
          </cell>
          <cell r="CZ62">
            <v>0</v>
          </cell>
          <cell r="DA62">
            <v>0</v>
          </cell>
          <cell r="DB62">
            <v>0</v>
          </cell>
          <cell r="DC62">
            <v>0</v>
          </cell>
          <cell r="DD62">
            <v>0</v>
          </cell>
          <cell r="DE62">
            <v>0</v>
          </cell>
          <cell r="DF62">
            <v>0</v>
          </cell>
          <cell r="DG62">
            <v>0</v>
          </cell>
          <cell r="DH62">
            <v>0</v>
          </cell>
          <cell r="DI62">
            <v>0</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cell r="EB62">
            <v>0</v>
          </cell>
          <cell r="EC62">
            <v>0</v>
          </cell>
          <cell r="ED62">
            <v>0</v>
          </cell>
          <cell r="EE62">
            <v>0</v>
          </cell>
          <cell r="EF62">
            <v>0</v>
          </cell>
          <cell r="EG62">
            <v>0</v>
          </cell>
          <cell r="EH62">
            <v>0</v>
          </cell>
          <cell r="EI62">
            <v>0</v>
          </cell>
          <cell r="EJ62">
            <v>0</v>
          </cell>
          <cell r="EK62">
            <v>0</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0</v>
          </cell>
          <cell r="FD62">
            <v>0</v>
          </cell>
          <cell r="FE62">
            <v>0</v>
          </cell>
          <cell r="FF62">
            <v>0</v>
          </cell>
          <cell r="FG62">
            <v>0</v>
          </cell>
          <cell r="FH62">
            <v>0</v>
          </cell>
          <cell r="FI62">
            <v>0</v>
          </cell>
          <cell r="FJ62">
            <v>0</v>
          </cell>
          <cell r="FK62">
            <v>0</v>
          </cell>
          <cell r="FL62">
            <v>0</v>
          </cell>
          <cell r="FM62">
            <v>0</v>
          </cell>
          <cell r="FN62">
            <v>0</v>
          </cell>
          <cell r="FO62">
            <v>0</v>
          </cell>
          <cell r="FP62">
            <v>0</v>
          </cell>
          <cell r="FQ62">
            <v>0</v>
          </cell>
          <cell r="FR62">
            <v>0</v>
          </cell>
          <cell r="FS62">
            <v>0</v>
          </cell>
          <cell r="FT62">
            <v>0</v>
          </cell>
          <cell r="FU62">
            <v>0</v>
          </cell>
          <cell r="FV62">
            <v>0</v>
          </cell>
          <cell r="FW62">
            <v>0</v>
          </cell>
          <cell r="FX62">
            <v>0</v>
          </cell>
          <cell r="FY62">
            <v>0</v>
          </cell>
          <cell r="FZ62">
            <v>0</v>
          </cell>
          <cell r="GA62">
            <v>0</v>
          </cell>
          <cell r="GB62">
            <v>0</v>
          </cell>
          <cell r="GC62">
            <v>0</v>
          </cell>
          <cell r="GD62">
            <v>0</v>
          </cell>
          <cell r="GE62">
            <v>0</v>
          </cell>
          <cell r="GF62">
            <v>0</v>
          </cell>
          <cell r="GG62">
            <v>0</v>
          </cell>
          <cell r="GH62">
            <v>0</v>
          </cell>
          <cell r="GI62">
            <v>0</v>
          </cell>
          <cell r="GJ62">
            <v>0</v>
          </cell>
          <cell r="GK62">
            <v>0</v>
          </cell>
          <cell r="GL62">
            <v>0</v>
          </cell>
          <cell r="GM62">
            <v>0</v>
          </cell>
          <cell r="GN62">
            <v>0</v>
          </cell>
          <cell r="GO62">
            <v>0</v>
          </cell>
          <cell r="GP62">
            <v>0</v>
          </cell>
          <cell r="GQ62">
            <v>0</v>
          </cell>
          <cell r="GR62">
            <v>0</v>
          </cell>
          <cell r="GS62">
            <v>0</v>
          </cell>
          <cell r="GT62">
            <v>0</v>
          </cell>
          <cell r="GU62">
            <v>0</v>
          </cell>
          <cell r="GV62">
            <v>0</v>
          </cell>
          <cell r="GW62">
            <v>0</v>
          </cell>
          <cell r="GX62">
            <v>0</v>
          </cell>
          <cell r="GY62">
            <v>0</v>
          </cell>
          <cell r="GZ62">
            <v>0</v>
          </cell>
          <cell r="HA62">
            <v>0</v>
          </cell>
          <cell r="HB62">
            <v>0</v>
          </cell>
          <cell r="HC62">
            <v>0</v>
          </cell>
          <cell r="HD62">
            <v>0</v>
          </cell>
          <cell r="HE62">
            <v>0</v>
          </cell>
          <cell r="HF62">
            <v>0</v>
          </cell>
          <cell r="HG62">
            <v>0</v>
          </cell>
          <cell r="HH62">
            <v>0</v>
          </cell>
          <cell r="HI62">
            <v>0</v>
          </cell>
          <cell r="HJ62">
            <v>0</v>
          </cell>
          <cell r="HK62">
            <v>0</v>
          </cell>
          <cell r="HL62">
            <v>0</v>
          </cell>
          <cell r="HM62">
            <v>0</v>
          </cell>
          <cell r="HN62">
            <v>0</v>
          </cell>
          <cell r="HO62">
            <v>0</v>
          </cell>
          <cell r="HP62">
            <v>0</v>
          </cell>
          <cell r="HQ62">
            <v>0</v>
          </cell>
          <cell r="HR62">
            <v>0</v>
          </cell>
          <cell r="HS62">
            <v>0</v>
          </cell>
        </row>
        <row r="63">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3989</v>
          </cell>
          <cell r="BK63">
            <v>0</v>
          </cell>
          <cell r="BL63">
            <v>0</v>
          </cell>
          <cell r="BM63">
            <v>0</v>
          </cell>
          <cell r="BN63">
            <v>0</v>
          </cell>
          <cell r="BO63">
            <v>0</v>
          </cell>
          <cell r="BP63">
            <v>0</v>
          </cell>
          <cell r="BQ63">
            <v>0</v>
          </cell>
          <cell r="BR63">
            <v>0</v>
          </cell>
          <cell r="BS63">
            <v>0</v>
          </cell>
          <cell r="BT63">
            <v>0</v>
          </cell>
          <cell r="BU63">
            <v>0</v>
          </cell>
          <cell r="BV63">
            <v>0</v>
          </cell>
          <cell r="BW63">
            <v>0</v>
          </cell>
          <cell r="BX63">
            <v>0</v>
          </cell>
          <cell r="BY63">
            <v>0</v>
          </cell>
          <cell r="BZ63">
            <v>0</v>
          </cell>
          <cell r="CA63">
            <v>0</v>
          </cell>
          <cell r="CB63">
            <v>0</v>
          </cell>
          <cell r="CC63">
            <v>0</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v>0</v>
          </cell>
          <cell r="CY63">
            <v>0</v>
          </cell>
          <cell r="CZ63">
            <v>0</v>
          </cell>
          <cell r="DA63">
            <v>0</v>
          </cell>
          <cell r="DB63">
            <v>0</v>
          </cell>
          <cell r="DC63">
            <v>0</v>
          </cell>
          <cell r="DD63">
            <v>0</v>
          </cell>
          <cell r="DE63">
            <v>0</v>
          </cell>
          <cell r="DF63">
            <v>0</v>
          </cell>
          <cell r="DG63">
            <v>0</v>
          </cell>
          <cell r="DH63">
            <v>0</v>
          </cell>
          <cell r="DI63">
            <v>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cell r="EB63">
            <v>0</v>
          </cell>
          <cell r="EC63">
            <v>0</v>
          </cell>
          <cell r="ED63">
            <v>0</v>
          </cell>
          <cell r="EE63">
            <v>0</v>
          </cell>
          <cell r="EF63">
            <v>0</v>
          </cell>
          <cell r="EG63">
            <v>0</v>
          </cell>
          <cell r="EH63">
            <v>0</v>
          </cell>
          <cell r="EI63">
            <v>0</v>
          </cell>
          <cell r="EJ63">
            <v>0</v>
          </cell>
          <cell r="EK63">
            <v>0</v>
          </cell>
          <cell r="EL63">
            <v>0</v>
          </cell>
          <cell r="EM63">
            <v>0</v>
          </cell>
          <cell r="EN63">
            <v>0</v>
          </cell>
          <cell r="EO63">
            <v>0</v>
          </cell>
          <cell r="EP63">
            <v>0</v>
          </cell>
          <cell r="EQ63">
            <v>0</v>
          </cell>
          <cell r="ER63">
            <v>0</v>
          </cell>
          <cell r="ES63">
            <v>0</v>
          </cell>
          <cell r="ET63">
            <v>0</v>
          </cell>
          <cell r="EU63">
            <v>0</v>
          </cell>
          <cell r="EV63">
            <v>0</v>
          </cell>
          <cell r="EW63">
            <v>0</v>
          </cell>
          <cell r="EX63">
            <v>0</v>
          </cell>
          <cell r="EY63">
            <v>0</v>
          </cell>
          <cell r="EZ63">
            <v>0</v>
          </cell>
          <cell r="FA63">
            <v>0</v>
          </cell>
          <cell r="FB63">
            <v>0</v>
          </cell>
          <cell r="FC63">
            <v>0</v>
          </cell>
          <cell r="FD63">
            <v>0</v>
          </cell>
          <cell r="FE63">
            <v>0</v>
          </cell>
          <cell r="FF63">
            <v>0</v>
          </cell>
          <cell r="FG63">
            <v>0</v>
          </cell>
          <cell r="FH63">
            <v>0</v>
          </cell>
          <cell r="FI63">
            <v>0</v>
          </cell>
          <cell r="FJ63">
            <v>0</v>
          </cell>
          <cell r="FK63">
            <v>0</v>
          </cell>
          <cell r="FL63">
            <v>0</v>
          </cell>
          <cell r="FM63">
            <v>0</v>
          </cell>
          <cell r="FN63">
            <v>0</v>
          </cell>
          <cell r="FO63">
            <v>0</v>
          </cell>
          <cell r="FP63">
            <v>0</v>
          </cell>
          <cell r="FQ63">
            <v>0</v>
          </cell>
          <cell r="FR63">
            <v>0</v>
          </cell>
          <cell r="FS63">
            <v>0</v>
          </cell>
          <cell r="FT63">
            <v>0</v>
          </cell>
          <cell r="FU63">
            <v>0</v>
          </cell>
          <cell r="FV63">
            <v>0</v>
          </cell>
          <cell r="FW63">
            <v>0</v>
          </cell>
          <cell r="FX63">
            <v>0</v>
          </cell>
          <cell r="FY63">
            <v>0</v>
          </cell>
          <cell r="FZ63">
            <v>0</v>
          </cell>
          <cell r="GA63">
            <v>0</v>
          </cell>
          <cell r="GB63">
            <v>0</v>
          </cell>
          <cell r="GC63">
            <v>0</v>
          </cell>
          <cell r="GD63">
            <v>0</v>
          </cell>
          <cell r="GE63">
            <v>0</v>
          </cell>
          <cell r="GF63">
            <v>0</v>
          </cell>
          <cell r="GG63">
            <v>0</v>
          </cell>
          <cell r="GH63">
            <v>0</v>
          </cell>
          <cell r="GI63">
            <v>0</v>
          </cell>
          <cell r="GJ63">
            <v>0</v>
          </cell>
          <cell r="GK63">
            <v>0</v>
          </cell>
          <cell r="GL63">
            <v>0</v>
          </cell>
          <cell r="GM63">
            <v>0</v>
          </cell>
          <cell r="GN63">
            <v>0</v>
          </cell>
          <cell r="GO63">
            <v>0</v>
          </cell>
          <cell r="GP63">
            <v>0</v>
          </cell>
          <cell r="GQ63">
            <v>0</v>
          </cell>
          <cell r="GR63">
            <v>0</v>
          </cell>
          <cell r="GS63">
            <v>0</v>
          </cell>
          <cell r="GT63">
            <v>0</v>
          </cell>
          <cell r="GU63">
            <v>0</v>
          </cell>
          <cell r="GV63">
            <v>0</v>
          </cell>
          <cell r="GW63">
            <v>0</v>
          </cell>
          <cell r="GX63">
            <v>0</v>
          </cell>
          <cell r="GY63">
            <v>0</v>
          </cell>
          <cell r="GZ63">
            <v>0</v>
          </cell>
          <cell r="HA63">
            <v>0</v>
          </cell>
          <cell r="HB63">
            <v>0</v>
          </cell>
          <cell r="HC63">
            <v>0</v>
          </cell>
          <cell r="HD63">
            <v>0</v>
          </cell>
          <cell r="HE63">
            <v>0</v>
          </cell>
          <cell r="HF63">
            <v>0</v>
          </cell>
          <cell r="HG63">
            <v>0</v>
          </cell>
          <cell r="HH63">
            <v>0</v>
          </cell>
          <cell r="HI63">
            <v>0</v>
          </cell>
          <cell r="HJ63">
            <v>0</v>
          </cell>
          <cell r="HK63">
            <v>0</v>
          </cell>
          <cell r="HL63">
            <v>0</v>
          </cell>
          <cell r="HM63">
            <v>0</v>
          </cell>
          <cell r="HN63">
            <v>0</v>
          </cell>
          <cell r="HO63">
            <v>0</v>
          </cell>
          <cell r="HP63">
            <v>0</v>
          </cell>
          <cell r="HQ63">
            <v>0</v>
          </cell>
          <cell r="HR63">
            <v>0</v>
          </cell>
          <cell r="HS63">
            <v>0</v>
          </cell>
        </row>
        <row r="64">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cell r="BH64">
            <v>0</v>
          </cell>
          <cell r="BI64">
            <v>0</v>
          </cell>
          <cell r="BJ64">
            <v>0</v>
          </cell>
          <cell r="BK64">
            <v>42195</v>
          </cell>
          <cell r="BL64">
            <v>0</v>
          </cell>
          <cell r="BM64">
            <v>0</v>
          </cell>
          <cell r="BN64">
            <v>0</v>
          </cell>
          <cell r="BO64">
            <v>0</v>
          </cell>
          <cell r="BP64">
            <v>0</v>
          </cell>
          <cell r="BQ64">
            <v>0</v>
          </cell>
          <cell r="BR64">
            <v>0</v>
          </cell>
          <cell r="BS64">
            <v>0</v>
          </cell>
          <cell r="BT64">
            <v>0</v>
          </cell>
          <cell r="BU64">
            <v>0</v>
          </cell>
          <cell r="BV64">
            <v>0</v>
          </cell>
          <cell r="BW64">
            <v>0</v>
          </cell>
          <cell r="BX64">
            <v>0</v>
          </cell>
          <cell r="BY64">
            <v>0</v>
          </cell>
          <cell r="BZ64">
            <v>0</v>
          </cell>
          <cell r="CA64">
            <v>0</v>
          </cell>
          <cell r="CB64">
            <v>0</v>
          </cell>
          <cell r="CC64">
            <v>0</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v>0</v>
          </cell>
          <cell r="CY64">
            <v>0</v>
          </cell>
          <cell r="CZ64">
            <v>0</v>
          </cell>
          <cell r="DA64">
            <v>0</v>
          </cell>
          <cell r="DB64">
            <v>0</v>
          </cell>
          <cell r="DC64">
            <v>0</v>
          </cell>
          <cell r="DD64">
            <v>0</v>
          </cell>
          <cell r="DE64">
            <v>0</v>
          </cell>
          <cell r="DF64">
            <v>0</v>
          </cell>
          <cell r="DG64">
            <v>0</v>
          </cell>
          <cell r="DH64">
            <v>0</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cell r="EB64">
            <v>0</v>
          </cell>
          <cell r="EC64">
            <v>0</v>
          </cell>
          <cell r="ED64">
            <v>0</v>
          </cell>
          <cell r="EE64">
            <v>0</v>
          </cell>
          <cell r="EF64">
            <v>0</v>
          </cell>
          <cell r="EG64">
            <v>0</v>
          </cell>
          <cell r="EH64">
            <v>0</v>
          </cell>
          <cell r="EI64">
            <v>0</v>
          </cell>
          <cell r="EJ64">
            <v>0</v>
          </cell>
          <cell r="EK64">
            <v>0</v>
          </cell>
          <cell r="EL64">
            <v>0</v>
          </cell>
          <cell r="EM64">
            <v>0</v>
          </cell>
          <cell r="EN64">
            <v>0</v>
          </cell>
          <cell r="EO64">
            <v>0</v>
          </cell>
          <cell r="EP64">
            <v>0</v>
          </cell>
          <cell r="EQ64">
            <v>0</v>
          </cell>
          <cell r="ER64">
            <v>0</v>
          </cell>
          <cell r="ES64">
            <v>0</v>
          </cell>
          <cell r="ET64">
            <v>0</v>
          </cell>
          <cell r="EU64">
            <v>0</v>
          </cell>
          <cell r="EV64">
            <v>0</v>
          </cell>
          <cell r="EW64">
            <v>0</v>
          </cell>
          <cell r="EX64">
            <v>0</v>
          </cell>
          <cell r="EY64">
            <v>0</v>
          </cell>
          <cell r="EZ64">
            <v>0</v>
          </cell>
          <cell r="FA64">
            <v>0</v>
          </cell>
          <cell r="FB64">
            <v>0</v>
          </cell>
          <cell r="FC64">
            <v>0</v>
          </cell>
          <cell r="FD64">
            <v>0</v>
          </cell>
          <cell r="FE64">
            <v>0</v>
          </cell>
          <cell r="FF64">
            <v>0</v>
          </cell>
          <cell r="FG64">
            <v>0</v>
          </cell>
          <cell r="FH64">
            <v>0</v>
          </cell>
          <cell r="FI64">
            <v>0</v>
          </cell>
          <cell r="FJ64">
            <v>0</v>
          </cell>
          <cell r="FK64">
            <v>0</v>
          </cell>
          <cell r="FL64">
            <v>0</v>
          </cell>
          <cell r="FM64">
            <v>0</v>
          </cell>
          <cell r="FN64">
            <v>0</v>
          </cell>
          <cell r="FO64">
            <v>0</v>
          </cell>
          <cell r="FP64">
            <v>0</v>
          </cell>
          <cell r="FQ64">
            <v>0</v>
          </cell>
          <cell r="FR64">
            <v>0</v>
          </cell>
          <cell r="FS64">
            <v>0</v>
          </cell>
          <cell r="FT64">
            <v>0</v>
          </cell>
          <cell r="FU64">
            <v>0</v>
          </cell>
          <cell r="FV64">
            <v>0</v>
          </cell>
          <cell r="FW64">
            <v>0</v>
          </cell>
          <cell r="FX64">
            <v>0</v>
          </cell>
          <cell r="FY64">
            <v>0</v>
          </cell>
          <cell r="FZ64">
            <v>0</v>
          </cell>
          <cell r="GA64">
            <v>0</v>
          </cell>
          <cell r="GB64">
            <v>0</v>
          </cell>
          <cell r="GC64">
            <v>0</v>
          </cell>
          <cell r="GD64">
            <v>0</v>
          </cell>
          <cell r="GE64">
            <v>0</v>
          </cell>
          <cell r="GF64">
            <v>0</v>
          </cell>
          <cell r="GG64">
            <v>0</v>
          </cell>
          <cell r="GH64">
            <v>0</v>
          </cell>
          <cell r="GI64">
            <v>0</v>
          </cell>
          <cell r="GJ64">
            <v>0</v>
          </cell>
          <cell r="GK64">
            <v>0</v>
          </cell>
          <cell r="GL64">
            <v>0</v>
          </cell>
          <cell r="GM64">
            <v>0</v>
          </cell>
          <cell r="GN64">
            <v>0</v>
          </cell>
          <cell r="GO64">
            <v>0</v>
          </cell>
          <cell r="GP64">
            <v>0</v>
          </cell>
          <cell r="GQ64">
            <v>0</v>
          </cell>
          <cell r="GR64">
            <v>0</v>
          </cell>
          <cell r="GS64">
            <v>0</v>
          </cell>
          <cell r="GT64">
            <v>0</v>
          </cell>
          <cell r="GU64">
            <v>0</v>
          </cell>
          <cell r="GV64">
            <v>0</v>
          </cell>
          <cell r="GW64">
            <v>0</v>
          </cell>
          <cell r="GX64">
            <v>0</v>
          </cell>
          <cell r="GY64">
            <v>0</v>
          </cell>
          <cell r="GZ64">
            <v>0</v>
          </cell>
          <cell r="HA64">
            <v>0</v>
          </cell>
          <cell r="HB64">
            <v>0</v>
          </cell>
          <cell r="HC64">
            <v>0</v>
          </cell>
          <cell r="HD64">
            <v>0</v>
          </cell>
          <cell r="HE64">
            <v>0</v>
          </cell>
          <cell r="HF64">
            <v>0</v>
          </cell>
          <cell r="HG64">
            <v>0</v>
          </cell>
          <cell r="HH64">
            <v>0</v>
          </cell>
          <cell r="HI64">
            <v>0</v>
          </cell>
          <cell r="HJ64">
            <v>0</v>
          </cell>
          <cell r="HK64">
            <v>0</v>
          </cell>
          <cell r="HL64">
            <v>0</v>
          </cell>
          <cell r="HM64">
            <v>0</v>
          </cell>
          <cell r="HN64">
            <v>0</v>
          </cell>
          <cell r="HO64">
            <v>0</v>
          </cell>
          <cell r="HP64">
            <v>0</v>
          </cell>
          <cell r="HQ64">
            <v>0</v>
          </cell>
          <cell r="HR64">
            <v>0</v>
          </cell>
          <cell r="HS64">
            <v>0</v>
          </cell>
        </row>
        <row r="65">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cell r="BA65">
            <v>0</v>
          </cell>
          <cell r="BB65">
            <v>0</v>
          </cell>
          <cell r="BC65">
            <v>0</v>
          </cell>
          <cell r="BD65">
            <v>0</v>
          </cell>
          <cell r="BE65">
            <v>0</v>
          </cell>
          <cell r="BF65">
            <v>0</v>
          </cell>
          <cell r="BG65">
            <v>0</v>
          </cell>
          <cell r="BH65">
            <v>0</v>
          </cell>
          <cell r="BI65">
            <v>0</v>
          </cell>
          <cell r="BJ65">
            <v>0</v>
          </cell>
          <cell r="BK65">
            <v>0</v>
          </cell>
          <cell r="BL65">
            <v>0</v>
          </cell>
          <cell r="BM65">
            <v>39358</v>
          </cell>
          <cell r="BN65">
            <v>0</v>
          </cell>
          <cell r="BO65">
            <v>0</v>
          </cell>
          <cell r="BP65">
            <v>0</v>
          </cell>
          <cell r="BQ65">
            <v>0</v>
          </cell>
          <cell r="BR65">
            <v>0</v>
          </cell>
          <cell r="BS65">
            <v>0</v>
          </cell>
          <cell r="BT65">
            <v>0</v>
          </cell>
          <cell r="BU65">
            <v>0</v>
          </cell>
          <cell r="BV65">
            <v>0</v>
          </cell>
          <cell r="BW65">
            <v>0</v>
          </cell>
          <cell r="BX65">
            <v>0</v>
          </cell>
          <cell r="BY65">
            <v>0</v>
          </cell>
          <cell r="BZ65">
            <v>0</v>
          </cell>
          <cell r="CA65">
            <v>0</v>
          </cell>
          <cell r="CB65">
            <v>0</v>
          </cell>
          <cell r="CC65">
            <v>0</v>
          </cell>
          <cell r="CD65">
            <v>0</v>
          </cell>
          <cell r="CE65">
            <v>0</v>
          </cell>
          <cell r="CF65">
            <v>0</v>
          </cell>
          <cell r="CG65">
            <v>0</v>
          </cell>
          <cell r="CH65">
            <v>0</v>
          </cell>
          <cell r="CI65">
            <v>0</v>
          </cell>
          <cell r="CJ65">
            <v>0</v>
          </cell>
          <cell r="CK65">
            <v>0</v>
          </cell>
          <cell r="CL65">
            <v>0</v>
          </cell>
          <cell r="CM65">
            <v>0</v>
          </cell>
          <cell r="CN65">
            <v>0</v>
          </cell>
          <cell r="CO65">
            <v>0</v>
          </cell>
          <cell r="CP65">
            <v>0</v>
          </cell>
          <cell r="CQ65">
            <v>0</v>
          </cell>
          <cell r="CR65">
            <v>0</v>
          </cell>
          <cell r="CS65">
            <v>0</v>
          </cell>
          <cell r="CT65">
            <v>0</v>
          </cell>
          <cell r="CU65">
            <v>0</v>
          </cell>
          <cell r="CV65">
            <v>0</v>
          </cell>
          <cell r="CW65">
            <v>0</v>
          </cell>
          <cell r="CX65">
            <v>0</v>
          </cell>
          <cell r="CY65">
            <v>0</v>
          </cell>
          <cell r="CZ65">
            <v>0</v>
          </cell>
          <cell r="DA65">
            <v>0</v>
          </cell>
          <cell r="DB65">
            <v>0</v>
          </cell>
          <cell r="DC65">
            <v>0</v>
          </cell>
          <cell r="DD65">
            <v>0</v>
          </cell>
          <cell r="DE65">
            <v>0</v>
          </cell>
          <cell r="DF65">
            <v>0</v>
          </cell>
          <cell r="DG65">
            <v>0</v>
          </cell>
          <cell r="DH65">
            <v>0</v>
          </cell>
          <cell r="DI65">
            <v>0</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cell r="EB65">
            <v>0</v>
          </cell>
          <cell r="EC65">
            <v>0</v>
          </cell>
          <cell r="ED65">
            <v>0</v>
          </cell>
          <cell r="EE65">
            <v>0</v>
          </cell>
          <cell r="EF65">
            <v>0</v>
          </cell>
          <cell r="EG65">
            <v>0</v>
          </cell>
          <cell r="EH65">
            <v>0</v>
          </cell>
          <cell r="EI65">
            <v>0</v>
          </cell>
          <cell r="EJ65">
            <v>0</v>
          </cell>
          <cell r="EK65">
            <v>0</v>
          </cell>
          <cell r="EL65">
            <v>0</v>
          </cell>
          <cell r="EM65">
            <v>0</v>
          </cell>
          <cell r="EN65">
            <v>0</v>
          </cell>
          <cell r="EO65">
            <v>0</v>
          </cell>
          <cell r="EP65">
            <v>0</v>
          </cell>
          <cell r="EQ65">
            <v>0</v>
          </cell>
          <cell r="ER65">
            <v>0</v>
          </cell>
          <cell r="ES65">
            <v>0</v>
          </cell>
          <cell r="ET65">
            <v>0</v>
          </cell>
          <cell r="EU65">
            <v>0</v>
          </cell>
          <cell r="EV65">
            <v>0</v>
          </cell>
          <cell r="EW65">
            <v>0</v>
          </cell>
          <cell r="EX65">
            <v>0</v>
          </cell>
          <cell r="EY65">
            <v>0</v>
          </cell>
          <cell r="EZ65">
            <v>0</v>
          </cell>
          <cell r="FA65">
            <v>0</v>
          </cell>
          <cell r="FB65">
            <v>0</v>
          </cell>
          <cell r="FC65">
            <v>0</v>
          </cell>
          <cell r="FD65">
            <v>0</v>
          </cell>
          <cell r="FE65">
            <v>0</v>
          </cell>
          <cell r="FF65">
            <v>0</v>
          </cell>
          <cell r="FG65">
            <v>0</v>
          </cell>
          <cell r="FH65">
            <v>0</v>
          </cell>
          <cell r="FI65">
            <v>0</v>
          </cell>
          <cell r="FJ65">
            <v>0</v>
          </cell>
          <cell r="FK65">
            <v>0</v>
          </cell>
          <cell r="FL65">
            <v>0</v>
          </cell>
          <cell r="FM65">
            <v>0</v>
          </cell>
          <cell r="FN65">
            <v>0</v>
          </cell>
          <cell r="FO65">
            <v>0</v>
          </cell>
          <cell r="FP65">
            <v>0</v>
          </cell>
          <cell r="FQ65">
            <v>0</v>
          </cell>
          <cell r="FR65">
            <v>0</v>
          </cell>
          <cell r="FS65">
            <v>0</v>
          </cell>
          <cell r="FT65">
            <v>0</v>
          </cell>
          <cell r="FU65">
            <v>0</v>
          </cell>
          <cell r="FV65">
            <v>0</v>
          </cell>
          <cell r="FW65">
            <v>0</v>
          </cell>
          <cell r="FX65">
            <v>0</v>
          </cell>
          <cell r="FY65">
            <v>0</v>
          </cell>
          <cell r="FZ65">
            <v>0</v>
          </cell>
          <cell r="GA65">
            <v>0</v>
          </cell>
          <cell r="GB65">
            <v>0</v>
          </cell>
          <cell r="GC65">
            <v>0</v>
          </cell>
          <cell r="GD65">
            <v>0</v>
          </cell>
          <cell r="GE65">
            <v>0</v>
          </cell>
          <cell r="GF65">
            <v>0</v>
          </cell>
          <cell r="GG65">
            <v>0</v>
          </cell>
          <cell r="GH65">
            <v>0</v>
          </cell>
          <cell r="GI65">
            <v>0</v>
          </cell>
          <cell r="GJ65">
            <v>0</v>
          </cell>
          <cell r="GK65">
            <v>0</v>
          </cell>
          <cell r="GL65">
            <v>0</v>
          </cell>
          <cell r="GM65">
            <v>0</v>
          </cell>
          <cell r="GN65">
            <v>0</v>
          </cell>
          <cell r="GO65">
            <v>0</v>
          </cell>
          <cell r="GP65">
            <v>0</v>
          </cell>
          <cell r="GQ65">
            <v>0</v>
          </cell>
          <cell r="GR65">
            <v>0</v>
          </cell>
          <cell r="GS65">
            <v>0</v>
          </cell>
          <cell r="GT65">
            <v>0</v>
          </cell>
          <cell r="GU65">
            <v>0</v>
          </cell>
          <cell r="GV65">
            <v>0</v>
          </cell>
          <cell r="GW65">
            <v>0</v>
          </cell>
          <cell r="GX65">
            <v>0</v>
          </cell>
          <cell r="GY65">
            <v>0</v>
          </cell>
          <cell r="GZ65">
            <v>0</v>
          </cell>
          <cell r="HA65">
            <v>0</v>
          </cell>
          <cell r="HB65">
            <v>0</v>
          </cell>
          <cell r="HC65">
            <v>0</v>
          </cell>
          <cell r="HD65">
            <v>0</v>
          </cell>
          <cell r="HE65">
            <v>0</v>
          </cell>
          <cell r="HF65">
            <v>0</v>
          </cell>
          <cell r="HG65">
            <v>0</v>
          </cell>
          <cell r="HH65">
            <v>0</v>
          </cell>
          <cell r="HI65">
            <v>0</v>
          </cell>
          <cell r="HJ65">
            <v>0</v>
          </cell>
          <cell r="HK65">
            <v>0</v>
          </cell>
          <cell r="HL65">
            <v>0</v>
          </cell>
          <cell r="HM65">
            <v>0</v>
          </cell>
          <cell r="HN65">
            <v>0</v>
          </cell>
          <cell r="HO65">
            <v>0</v>
          </cell>
          <cell r="HP65">
            <v>0</v>
          </cell>
          <cell r="HQ65">
            <v>0</v>
          </cell>
          <cell r="HR65">
            <v>0</v>
          </cell>
          <cell r="HS65">
            <v>0</v>
          </cell>
        </row>
        <row r="66">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cell r="BC66">
            <v>0</v>
          </cell>
          <cell r="BD66">
            <v>0</v>
          </cell>
          <cell r="BE66">
            <v>0</v>
          </cell>
          <cell r="BF66">
            <v>0</v>
          </cell>
          <cell r="BG66">
            <v>0</v>
          </cell>
          <cell r="BH66">
            <v>0</v>
          </cell>
          <cell r="BI66">
            <v>0</v>
          </cell>
          <cell r="BJ66">
            <v>0</v>
          </cell>
          <cell r="BK66">
            <v>0</v>
          </cell>
          <cell r="BL66">
            <v>0</v>
          </cell>
          <cell r="BM66">
            <v>0</v>
          </cell>
          <cell r="BN66">
            <v>46669</v>
          </cell>
          <cell r="BO66">
            <v>0</v>
          </cell>
          <cell r="BP66">
            <v>0</v>
          </cell>
          <cell r="BQ66">
            <v>0</v>
          </cell>
          <cell r="BR66">
            <v>0</v>
          </cell>
          <cell r="BS66">
            <v>0</v>
          </cell>
          <cell r="BT66">
            <v>0</v>
          </cell>
          <cell r="BU66">
            <v>0</v>
          </cell>
          <cell r="BV66">
            <v>0</v>
          </cell>
          <cell r="BW66">
            <v>0</v>
          </cell>
          <cell r="BX66">
            <v>0</v>
          </cell>
          <cell r="BY66">
            <v>0</v>
          </cell>
          <cell r="BZ66">
            <v>0</v>
          </cell>
          <cell r="CA66">
            <v>0</v>
          </cell>
          <cell r="CB66">
            <v>0</v>
          </cell>
          <cell r="CC66">
            <v>0</v>
          </cell>
          <cell r="CD66">
            <v>0</v>
          </cell>
          <cell r="CE66">
            <v>0</v>
          </cell>
          <cell r="CF66">
            <v>0</v>
          </cell>
          <cell r="CG66">
            <v>0</v>
          </cell>
          <cell r="CH66">
            <v>0</v>
          </cell>
          <cell r="CI66">
            <v>0</v>
          </cell>
          <cell r="CJ66">
            <v>0</v>
          </cell>
          <cell r="CK66">
            <v>0</v>
          </cell>
          <cell r="CL66">
            <v>0</v>
          </cell>
          <cell r="CM66">
            <v>0</v>
          </cell>
          <cell r="CN66">
            <v>0</v>
          </cell>
          <cell r="CO66">
            <v>0</v>
          </cell>
          <cell r="CP66">
            <v>0</v>
          </cell>
          <cell r="CQ66">
            <v>0</v>
          </cell>
          <cell r="CR66">
            <v>0</v>
          </cell>
          <cell r="CS66">
            <v>0</v>
          </cell>
          <cell r="CT66">
            <v>0</v>
          </cell>
          <cell r="CU66">
            <v>0</v>
          </cell>
          <cell r="CV66">
            <v>0</v>
          </cell>
          <cell r="CW66">
            <v>0</v>
          </cell>
          <cell r="CX66">
            <v>0</v>
          </cell>
          <cell r="CY66">
            <v>0</v>
          </cell>
          <cell r="CZ66">
            <v>0</v>
          </cell>
          <cell r="DA66">
            <v>0</v>
          </cell>
          <cell r="DB66">
            <v>0</v>
          </cell>
          <cell r="DC66">
            <v>0</v>
          </cell>
          <cell r="DD66">
            <v>0</v>
          </cell>
          <cell r="DE66">
            <v>0</v>
          </cell>
          <cell r="DF66">
            <v>0</v>
          </cell>
          <cell r="DG66">
            <v>0</v>
          </cell>
          <cell r="DH66">
            <v>0</v>
          </cell>
          <cell r="DI66">
            <v>0</v>
          </cell>
          <cell r="DJ66">
            <v>0</v>
          </cell>
          <cell r="DK66">
            <v>0</v>
          </cell>
          <cell r="DL66">
            <v>0</v>
          </cell>
          <cell r="DM66">
            <v>0</v>
          </cell>
          <cell r="DN66">
            <v>0</v>
          </cell>
          <cell r="DO66">
            <v>0</v>
          </cell>
          <cell r="DP66">
            <v>0</v>
          </cell>
          <cell r="DQ66">
            <v>0</v>
          </cell>
          <cell r="DR66">
            <v>0</v>
          </cell>
          <cell r="DS66">
            <v>0</v>
          </cell>
          <cell r="DT66">
            <v>0</v>
          </cell>
          <cell r="DU66">
            <v>250.6</v>
          </cell>
          <cell r="DV66">
            <v>0</v>
          </cell>
          <cell r="DW66">
            <v>0</v>
          </cell>
          <cell r="DX66">
            <v>0</v>
          </cell>
          <cell r="DY66">
            <v>0</v>
          </cell>
          <cell r="DZ66">
            <v>0</v>
          </cell>
          <cell r="EA66">
            <v>0</v>
          </cell>
          <cell r="EB66">
            <v>0</v>
          </cell>
          <cell r="EC66">
            <v>0</v>
          </cell>
          <cell r="ED66">
            <v>0</v>
          </cell>
          <cell r="EE66">
            <v>0</v>
          </cell>
          <cell r="EF66">
            <v>0</v>
          </cell>
          <cell r="EG66">
            <v>0</v>
          </cell>
          <cell r="EH66">
            <v>0</v>
          </cell>
          <cell r="EI66">
            <v>0</v>
          </cell>
          <cell r="EJ66">
            <v>0</v>
          </cell>
          <cell r="EK66">
            <v>0</v>
          </cell>
          <cell r="EL66">
            <v>0</v>
          </cell>
          <cell r="EM66">
            <v>0</v>
          </cell>
          <cell r="EN66">
            <v>0</v>
          </cell>
          <cell r="EO66">
            <v>0</v>
          </cell>
          <cell r="EP66">
            <v>0</v>
          </cell>
          <cell r="EQ66">
            <v>0</v>
          </cell>
          <cell r="ER66">
            <v>0</v>
          </cell>
          <cell r="ES66">
            <v>0</v>
          </cell>
          <cell r="ET66">
            <v>0</v>
          </cell>
          <cell r="EU66">
            <v>0</v>
          </cell>
          <cell r="EV66">
            <v>0</v>
          </cell>
          <cell r="EW66">
            <v>0</v>
          </cell>
          <cell r="EX66">
            <v>0</v>
          </cell>
          <cell r="EY66">
            <v>0</v>
          </cell>
          <cell r="EZ66">
            <v>0</v>
          </cell>
          <cell r="FA66">
            <v>0</v>
          </cell>
          <cell r="FB66">
            <v>0</v>
          </cell>
          <cell r="FC66">
            <v>0</v>
          </cell>
          <cell r="FD66">
            <v>0</v>
          </cell>
          <cell r="FE66">
            <v>0</v>
          </cell>
          <cell r="FF66">
            <v>0</v>
          </cell>
          <cell r="FG66">
            <v>0</v>
          </cell>
          <cell r="FH66">
            <v>0</v>
          </cell>
          <cell r="FI66">
            <v>0</v>
          </cell>
          <cell r="FJ66">
            <v>0</v>
          </cell>
          <cell r="FK66">
            <v>0</v>
          </cell>
          <cell r="FL66">
            <v>0</v>
          </cell>
          <cell r="FM66">
            <v>0</v>
          </cell>
          <cell r="FN66">
            <v>0</v>
          </cell>
          <cell r="FO66">
            <v>0</v>
          </cell>
          <cell r="FP66">
            <v>0</v>
          </cell>
          <cell r="FQ66">
            <v>0</v>
          </cell>
          <cell r="FR66">
            <v>0</v>
          </cell>
          <cell r="FS66">
            <v>0</v>
          </cell>
          <cell r="FT66">
            <v>0</v>
          </cell>
          <cell r="FU66">
            <v>0</v>
          </cell>
          <cell r="FV66">
            <v>0</v>
          </cell>
          <cell r="FW66">
            <v>0</v>
          </cell>
          <cell r="FX66">
            <v>0</v>
          </cell>
          <cell r="FY66">
            <v>0</v>
          </cell>
          <cell r="FZ66">
            <v>0</v>
          </cell>
          <cell r="GA66">
            <v>0</v>
          </cell>
          <cell r="GB66">
            <v>0</v>
          </cell>
          <cell r="GC66">
            <v>0</v>
          </cell>
          <cell r="GD66">
            <v>0</v>
          </cell>
          <cell r="GE66">
            <v>0</v>
          </cell>
          <cell r="GF66">
            <v>0</v>
          </cell>
          <cell r="GG66">
            <v>0</v>
          </cell>
          <cell r="GH66">
            <v>0</v>
          </cell>
          <cell r="GI66">
            <v>0</v>
          </cell>
          <cell r="GJ66">
            <v>0</v>
          </cell>
          <cell r="GK66">
            <v>0</v>
          </cell>
          <cell r="GL66">
            <v>0</v>
          </cell>
          <cell r="GM66">
            <v>0</v>
          </cell>
          <cell r="GN66">
            <v>0</v>
          </cell>
          <cell r="GO66">
            <v>0</v>
          </cell>
          <cell r="GP66">
            <v>0</v>
          </cell>
          <cell r="GQ66">
            <v>0</v>
          </cell>
          <cell r="GR66">
            <v>0</v>
          </cell>
          <cell r="GS66">
            <v>0</v>
          </cell>
          <cell r="GT66">
            <v>0</v>
          </cell>
          <cell r="GU66">
            <v>0</v>
          </cell>
          <cell r="GV66">
            <v>0</v>
          </cell>
          <cell r="GW66">
            <v>0</v>
          </cell>
          <cell r="GX66">
            <v>0</v>
          </cell>
          <cell r="GY66">
            <v>0</v>
          </cell>
          <cell r="GZ66">
            <v>0</v>
          </cell>
          <cell r="HA66">
            <v>0</v>
          </cell>
          <cell r="HB66">
            <v>0</v>
          </cell>
          <cell r="HC66">
            <v>0</v>
          </cell>
          <cell r="HD66">
            <v>0</v>
          </cell>
          <cell r="HE66">
            <v>0</v>
          </cell>
          <cell r="HF66">
            <v>0</v>
          </cell>
          <cell r="HG66">
            <v>0</v>
          </cell>
          <cell r="HH66">
            <v>0</v>
          </cell>
          <cell r="HI66">
            <v>0</v>
          </cell>
          <cell r="HJ66">
            <v>0</v>
          </cell>
          <cell r="HK66">
            <v>0</v>
          </cell>
          <cell r="HL66">
            <v>0</v>
          </cell>
          <cell r="HM66">
            <v>0</v>
          </cell>
          <cell r="HN66">
            <v>0</v>
          </cell>
          <cell r="HO66">
            <v>0</v>
          </cell>
          <cell r="HP66">
            <v>0</v>
          </cell>
          <cell r="HQ66">
            <v>0</v>
          </cell>
          <cell r="HR66">
            <v>0</v>
          </cell>
          <cell r="HS66">
            <v>0</v>
          </cell>
        </row>
        <row r="67">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cell r="BG67">
            <v>0</v>
          </cell>
          <cell r="BH67">
            <v>0</v>
          </cell>
          <cell r="BI67">
            <v>0</v>
          </cell>
          <cell r="BJ67">
            <v>0</v>
          </cell>
          <cell r="BK67">
            <v>0</v>
          </cell>
          <cell r="BL67">
            <v>0</v>
          </cell>
          <cell r="BM67">
            <v>0</v>
          </cell>
          <cell r="BN67">
            <v>0</v>
          </cell>
          <cell r="BO67">
            <v>21070</v>
          </cell>
          <cell r="BP67">
            <v>0</v>
          </cell>
          <cell r="BQ67">
            <v>0</v>
          </cell>
          <cell r="BR67">
            <v>0</v>
          </cell>
          <cell r="BS67">
            <v>0</v>
          </cell>
          <cell r="BT67">
            <v>0</v>
          </cell>
          <cell r="BU67">
            <v>0</v>
          </cell>
          <cell r="BV67">
            <v>0</v>
          </cell>
          <cell r="BW67">
            <v>0</v>
          </cell>
          <cell r="BX67">
            <v>0</v>
          </cell>
          <cell r="BY67">
            <v>0</v>
          </cell>
          <cell r="BZ67">
            <v>0</v>
          </cell>
          <cell r="CA67">
            <v>0</v>
          </cell>
          <cell r="CB67">
            <v>0</v>
          </cell>
          <cell r="CC67">
            <v>0</v>
          </cell>
          <cell r="CD67">
            <v>0</v>
          </cell>
          <cell r="CE67">
            <v>0</v>
          </cell>
          <cell r="CF67">
            <v>0</v>
          </cell>
          <cell r="CG67">
            <v>0</v>
          </cell>
          <cell r="CH67">
            <v>0</v>
          </cell>
          <cell r="CI67">
            <v>0</v>
          </cell>
          <cell r="CJ67">
            <v>0</v>
          </cell>
          <cell r="CK67">
            <v>0</v>
          </cell>
          <cell r="CL67">
            <v>0</v>
          </cell>
          <cell r="CM67">
            <v>0</v>
          </cell>
          <cell r="CN67">
            <v>0</v>
          </cell>
          <cell r="CO67">
            <v>0</v>
          </cell>
          <cell r="CP67">
            <v>0</v>
          </cell>
          <cell r="CQ67">
            <v>0</v>
          </cell>
          <cell r="CR67">
            <v>0</v>
          </cell>
          <cell r="CS67">
            <v>0</v>
          </cell>
          <cell r="CT67">
            <v>0</v>
          </cell>
          <cell r="CU67">
            <v>0</v>
          </cell>
          <cell r="CV67">
            <v>0</v>
          </cell>
          <cell r="CW67">
            <v>0</v>
          </cell>
          <cell r="CX67">
            <v>0</v>
          </cell>
          <cell r="CY67">
            <v>0</v>
          </cell>
          <cell r="CZ67">
            <v>0</v>
          </cell>
          <cell r="DA67">
            <v>0</v>
          </cell>
          <cell r="DB67">
            <v>0</v>
          </cell>
          <cell r="DC67">
            <v>0</v>
          </cell>
          <cell r="DD67">
            <v>0</v>
          </cell>
          <cell r="DE67">
            <v>0</v>
          </cell>
          <cell r="DF67">
            <v>0</v>
          </cell>
          <cell r="DG67">
            <v>0</v>
          </cell>
          <cell r="DH67">
            <v>0</v>
          </cell>
          <cell r="DI67">
            <v>0</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cell r="EB67">
            <v>0</v>
          </cell>
          <cell r="EC67">
            <v>0</v>
          </cell>
          <cell r="ED67">
            <v>0</v>
          </cell>
          <cell r="EE67">
            <v>0</v>
          </cell>
          <cell r="EF67">
            <v>0</v>
          </cell>
          <cell r="EG67">
            <v>0</v>
          </cell>
          <cell r="EH67">
            <v>0</v>
          </cell>
          <cell r="EI67">
            <v>0</v>
          </cell>
          <cell r="EJ67">
            <v>0</v>
          </cell>
          <cell r="EK67">
            <v>0</v>
          </cell>
          <cell r="EL67">
            <v>0</v>
          </cell>
          <cell r="EM67">
            <v>0</v>
          </cell>
          <cell r="EN67">
            <v>0</v>
          </cell>
          <cell r="EO67">
            <v>0</v>
          </cell>
          <cell r="EP67">
            <v>0</v>
          </cell>
          <cell r="EQ67">
            <v>0</v>
          </cell>
          <cell r="ER67">
            <v>0</v>
          </cell>
          <cell r="ES67">
            <v>0</v>
          </cell>
          <cell r="ET67">
            <v>0</v>
          </cell>
          <cell r="EU67">
            <v>0</v>
          </cell>
          <cell r="EV67">
            <v>0</v>
          </cell>
          <cell r="EW67">
            <v>0</v>
          </cell>
          <cell r="EX67">
            <v>0</v>
          </cell>
          <cell r="EY67">
            <v>0</v>
          </cell>
          <cell r="EZ67">
            <v>0</v>
          </cell>
          <cell r="FA67">
            <v>0</v>
          </cell>
          <cell r="FB67">
            <v>0</v>
          </cell>
          <cell r="FC67">
            <v>0</v>
          </cell>
          <cell r="FD67">
            <v>0</v>
          </cell>
          <cell r="FE67">
            <v>0</v>
          </cell>
          <cell r="FF67">
            <v>0</v>
          </cell>
          <cell r="FG67">
            <v>0</v>
          </cell>
          <cell r="FH67">
            <v>0</v>
          </cell>
          <cell r="FI67">
            <v>0</v>
          </cell>
          <cell r="FJ67">
            <v>0</v>
          </cell>
          <cell r="FK67">
            <v>0</v>
          </cell>
          <cell r="FL67">
            <v>0</v>
          </cell>
          <cell r="FM67">
            <v>0</v>
          </cell>
          <cell r="FN67">
            <v>0</v>
          </cell>
          <cell r="FO67">
            <v>0</v>
          </cell>
          <cell r="FP67">
            <v>0</v>
          </cell>
          <cell r="FQ67">
            <v>0</v>
          </cell>
          <cell r="FR67">
            <v>0</v>
          </cell>
          <cell r="FS67">
            <v>0</v>
          </cell>
          <cell r="FT67">
            <v>0</v>
          </cell>
          <cell r="FU67">
            <v>0</v>
          </cell>
          <cell r="FV67">
            <v>0</v>
          </cell>
          <cell r="FW67">
            <v>0</v>
          </cell>
          <cell r="FX67">
            <v>0</v>
          </cell>
          <cell r="FY67">
            <v>0</v>
          </cell>
          <cell r="FZ67">
            <v>0</v>
          </cell>
          <cell r="GA67">
            <v>0</v>
          </cell>
          <cell r="GB67">
            <v>0</v>
          </cell>
          <cell r="GC67">
            <v>0</v>
          </cell>
          <cell r="GD67">
            <v>0</v>
          </cell>
          <cell r="GE67">
            <v>0</v>
          </cell>
          <cell r="GF67">
            <v>0</v>
          </cell>
          <cell r="GG67">
            <v>0</v>
          </cell>
          <cell r="GH67">
            <v>0</v>
          </cell>
          <cell r="GI67">
            <v>0</v>
          </cell>
          <cell r="GJ67">
            <v>0</v>
          </cell>
          <cell r="GK67">
            <v>0</v>
          </cell>
          <cell r="GL67">
            <v>0</v>
          </cell>
          <cell r="GM67">
            <v>0</v>
          </cell>
          <cell r="GN67">
            <v>0</v>
          </cell>
          <cell r="GO67">
            <v>0</v>
          </cell>
          <cell r="GP67">
            <v>0</v>
          </cell>
          <cell r="GQ67">
            <v>0</v>
          </cell>
          <cell r="GR67">
            <v>0</v>
          </cell>
          <cell r="GS67">
            <v>0</v>
          </cell>
          <cell r="GT67">
            <v>0</v>
          </cell>
          <cell r="GU67">
            <v>0</v>
          </cell>
          <cell r="GV67">
            <v>0</v>
          </cell>
          <cell r="GW67">
            <v>0</v>
          </cell>
          <cell r="GX67">
            <v>0</v>
          </cell>
          <cell r="GY67">
            <v>0</v>
          </cell>
          <cell r="GZ67">
            <v>0</v>
          </cell>
          <cell r="HA67">
            <v>0</v>
          </cell>
          <cell r="HB67">
            <v>0</v>
          </cell>
          <cell r="HC67">
            <v>0</v>
          </cell>
          <cell r="HD67">
            <v>0</v>
          </cell>
          <cell r="HE67">
            <v>0</v>
          </cell>
          <cell r="HF67">
            <v>0</v>
          </cell>
          <cell r="HG67">
            <v>0</v>
          </cell>
          <cell r="HH67">
            <v>0</v>
          </cell>
          <cell r="HI67">
            <v>0</v>
          </cell>
          <cell r="HJ67">
            <v>0</v>
          </cell>
          <cell r="HK67">
            <v>0</v>
          </cell>
          <cell r="HL67">
            <v>0</v>
          </cell>
          <cell r="HM67">
            <v>0</v>
          </cell>
          <cell r="HN67">
            <v>0</v>
          </cell>
          <cell r="HO67">
            <v>0</v>
          </cell>
          <cell r="HP67">
            <v>0</v>
          </cell>
          <cell r="HQ67">
            <v>0</v>
          </cell>
          <cell r="HR67">
            <v>0</v>
          </cell>
          <cell r="HS67">
            <v>0</v>
          </cell>
        </row>
        <row r="68">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D68">
            <v>0</v>
          </cell>
          <cell r="BE68">
            <v>0</v>
          </cell>
          <cell r="BF68">
            <v>0</v>
          </cell>
          <cell r="BG68">
            <v>0</v>
          </cell>
          <cell r="BH68">
            <v>0</v>
          </cell>
          <cell r="BI68">
            <v>0</v>
          </cell>
          <cell r="BJ68">
            <v>0</v>
          </cell>
          <cell r="BK68">
            <v>0</v>
          </cell>
          <cell r="BL68">
            <v>23029</v>
          </cell>
          <cell r="BM68">
            <v>0</v>
          </cell>
          <cell r="BN68">
            <v>0</v>
          </cell>
          <cell r="BO68">
            <v>0</v>
          </cell>
          <cell r="BP68">
            <v>0</v>
          </cell>
          <cell r="BQ68">
            <v>0</v>
          </cell>
          <cell r="BR68">
            <v>0</v>
          </cell>
          <cell r="BS68">
            <v>0</v>
          </cell>
          <cell r="BT68">
            <v>0</v>
          </cell>
          <cell r="BU68">
            <v>0</v>
          </cell>
          <cell r="BV68">
            <v>0</v>
          </cell>
          <cell r="BW68">
            <v>0</v>
          </cell>
          <cell r="BX68">
            <v>0</v>
          </cell>
          <cell r="BY68">
            <v>0</v>
          </cell>
          <cell r="BZ68">
            <v>0</v>
          </cell>
          <cell r="CA68">
            <v>0</v>
          </cell>
          <cell r="CB68">
            <v>0</v>
          </cell>
          <cell r="CC68">
            <v>0</v>
          </cell>
          <cell r="CD68">
            <v>0</v>
          </cell>
          <cell r="CE68">
            <v>0</v>
          </cell>
          <cell r="CF68">
            <v>0</v>
          </cell>
          <cell r="CG68">
            <v>0</v>
          </cell>
          <cell r="CH68">
            <v>0</v>
          </cell>
          <cell r="CI68">
            <v>0</v>
          </cell>
          <cell r="CJ68">
            <v>0</v>
          </cell>
          <cell r="CK68">
            <v>0</v>
          </cell>
          <cell r="CL68">
            <v>0</v>
          </cell>
          <cell r="CM68">
            <v>0</v>
          </cell>
          <cell r="CN68">
            <v>0</v>
          </cell>
          <cell r="CO68">
            <v>0</v>
          </cell>
          <cell r="CP68">
            <v>0</v>
          </cell>
          <cell r="CQ68">
            <v>0</v>
          </cell>
          <cell r="CR68">
            <v>0</v>
          </cell>
          <cell r="CS68">
            <v>0</v>
          </cell>
          <cell r="CT68">
            <v>0</v>
          </cell>
          <cell r="CU68">
            <v>0</v>
          </cell>
          <cell r="CV68">
            <v>0</v>
          </cell>
          <cell r="CW68">
            <v>0</v>
          </cell>
          <cell r="CX68">
            <v>0</v>
          </cell>
          <cell r="CY68">
            <v>0</v>
          </cell>
          <cell r="CZ68">
            <v>0</v>
          </cell>
          <cell r="DA68">
            <v>0</v>
          </cell>
          <cell r="DB68">
            <v>0</v>
          </cell>
          <cell r="DC68">
            <v>0</v>
          </cell>
          <cell r="DD68">
            <v>0</v>
          </cell>
          <cell r="DE68">
            <v>0</v>
          </cell>
          <cell r="DF68">
            <v>0</v>
          </cell>
          <cell r="DG68">
            <v>0</v>
          </cell>
          <cell r="DH68">
            <v>0</v>
          </cell>
          <cell r="DI68">
            <v>0</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cell r="EA68">
            <v>0</v>
          </cell>
          <cell r="EB68">
            <v>0</v>
          </cell>
          <cell r="EC68">
            <v>0</v>
          </cell>
          <cell r="ED68">
            <v>0</v>
          </cell>
          <cell r="EE68">
            <v>0</v>
          </cell>
          <cell r="EF68">
            <v>0</v>
          </cell>
          <cell r="EG68">
            <v>0</v>
          </cell>
          <cell r="EH68">
            <v>0</v>
          </cell>
          <cell r="EI68">
            <v>0</v>
          </cell>
          <cell r="EJ68">
            <v>0</v>
          </cell>
          <cell r="EK68">
            <v>0</v>
          </cell>
          <cell r="EL68">
            <v>0</v>
          </cell>
          <cell r="EM68">
            <v>0</v>
          </cell>
          <cell r="EN68">
            <v>0</v>
          </cell>
          <cell r="EO68">
            <v>0</v>
          </cell>
          <cell r="EP68">
            <v>0</v>
          </cell>
          <cell r="EQ68">
            <v>0</v>
          </cell>
          <cell r="ER68">
            <v>0</v>
          </cell>
          <cell r="ES68">
            <v>0</v>
          </cell>
          <cell r="ET68">
            <v>0</v>
          </cell>
          <cell r="EU68">
            <v>0</v>
          </cell>
          <cell r="EV68">
            <v>0</v>
          </cell>
          <cell r="EW68">
            <v>0</v>
          </cell>
          <cell r="EX68">
            <v>0</v>
          </cell>
          <cell r="EY68">
            <v>0</v>
          </cell>
          <cell r="EZ68">
            <v>0</v>
          </cell>
          <cell r="FA68">
            <v>0</v>
          </cell>
          <cell r="FB68">
            <v>0</v>
          </cell>
          <cell r="FC68">
            <v>0</v>
          </cell>
          <cell r="FD68">
            <v>0</v>
          </cell>
          <cell r="FE68">
            <v>0</v>
          </cell>
          <cell r="FF68">
            <v>0</v>
          </cell>
          <cell r="FG68">
            <v>0</v>
          </cell>
          <cell r="FH68">
            <v>0</v>
          </cell>
          <cell r="FI68">
            <v>0</v>
          </cell>
          <cell r="FJ68">
            <v>0</v>
          </cell>
          <cell r="FK68">
            <v>0</v>
          </cell>
          <cell r="FL68">
            <v>0</v>
          </cell>
          <cell r="FM68">
            <v>0</v>
          </cell>
          <cell r="FN68">
            <v>0</v>
          </cell>
          <cell r="FO68">
            <v>0</v>
          </cell>
          <cell r="FP68">
            <v>0</v>
          </cell>
          <cell r="FQ68">
            <v>0</v>
          </cell>
          <cell r="FR68">
            <v>0</v>
          </cell>
          <cell r="FS68">
            <v>0</v>
          </cell>
          <cell r="FT68">
            <v>0</v>
          </cell>
          <cell r="FU68">
            <v>0</v>
          </cell>
          <cell r="FV68">
            <v>0</v>
          </cell>
          <cell r="FW68">
            <v>0</v>
          </cell>
          <cell r="FX68">
            <v>0</v>
          </cell>
          <cell r="FY68">
            <v>0</v>
          </cell>
          <cell r="FZ68">
            <v>0</v>
          </cell>
          <cell r="GA68">
            <v>0</v>
          </cell>
          <cell r="GB68">
            <v>0</v>
          </cell>
          <cell r="GC68">
            <v>0</v>
          </cell>
          <cell r="GD68">
            <v>0</v>
          </cell>
          <cell r="GE68">
            <v>0</v>
          </cell>
          <cell r="GF68">
            <v>0</v>
          </cell>
          <cell r="GG68">
            <v>0</v>
          </cell>
          <cell r="GH68">
            <v>0</v>
          </cell>
          <cell r="GI68">
            <v>0</v>
          </cell>
          <cell r="GJ68">
            <v>0</v>
          </cell>
          <cell r="GK68">
            <v>0</v>
          </cell>
          <cell r="GL68">
            <v>0</v>
          </cell>
          <cell r="GM68">
            <v>0</v>
          </cell>
          <cell r="GN68">
            <v>0</v>
          </cell>
          <cell r="GO68">
            <v>0</v>
          </cell>
          <cell r="GP68">
            <v>0</v>
          </cell>
          <cell r="GQ68">
            <v>0</v>
          </cell>
          <cell r="GR68">
            <v>0</v>
          </cell>
          <cell r="GS68">
            <v>0</v>
          </cell>
          <cell r="GT68">
            <v>0</v>
          </cell>
          <cell r="GU68">
            <v>0</v>
          </cell>
          <cell r="GV68">
            <v>0</v>
          </cell>
          <cell r="GW68">
            <v>0</v>
          </cell>
          <cell r="GX68">
            <v>0</v>
          </cell>
          <cell r="GY68">
            <v>0</v>
          </cell>
          <cell r="GZ68">
            <v>0</v>
          </cell>
          <cell r="HA68">
            <v>0</v>
          </cell>
          <cell r="HB68">
            <v>0</v>
          </cell>
          <cell r="HC68">
            <v>0</v>
          </cell>
          <cell r="HD68">
            <v>0</v>
          </cell>
          <cell r="HE68">
            <v>0</v>
          </cell>
          <cell r="HF68">
            <v>0</v>
          </cell>
          <cell r="HG68">
            <v>0</v>
          </cell>
          <cell r="HH68">
            <v>0</v>
          </cell>
          <cell r="HI68">
            <v>0</v>
          </cell>
          <cell r="HJ68">
            <v>0</v>
          </cell>
          <cell r="HK68">
            <v>0</v>
          </cell>
          <cell r="HL68">
            <v>0</v>
          </cell>
          <cell r="HM68">
            <v>0</v>
          </cell>
          <cell r="HN68">
            <v>0</v>
          </cell>
          <cell r="HO68">
            <v>0</v>
          </cell>
          <cell r="HP68">
            <v>0</v>
          </cell>
          <cell r="HQ68">
            <v>0</v>
          </cell>
          <cell r="HR68">
            <v>0</v>
          </cell>
          <cell r="HS68">
            <v>0</v>
          </cell>
        </row>
        <row r="69">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cell r="BG69">
            <v>0</v>
          </cell>
          <cell r="BH69">
            <v>168</v>
          </cell>
          <cell r="BI69">
            <v>0</v>
          </cell>
          <cell r="BJ69">
            <v>0</v>
          </cell>
          <cell r="BK69">
            <v>0</v>
          </cell>
          <cell r="BL69">
            <v>88995</v>
          </cell>
          <cell r="BM69">
            <v>0</v>
          </cell>
          <cell r="BN69">
            <v>0</v>
          </cell>
          <cell r="BO69">
            <v>0</v>
          </cell>
          <cell r="BP69">
            <v>0</v>
          </cell>
          <cell r="BQ69">
            <v>0</v>
          </cell>
          <cell r="BR69">
            <v>0</v>
          </cell>
          <cell r="BS69">
            <v>0</v>
          </cell>
          <cell r="BT69">
            <v>0</v>
          </cell>
          <cell r="BU69">
            <v>0</v>
          </cell>
          <cell r="BV69">
            <v>0</v>
          </cell>
          <cell r="BW69">
            <v>0</v>
          </cell>
          <cell r="BX69">
            <v>0</v>
          </cell>
          <cell r="BY69">
            <v>0</v>
          </cell>
          <cell r="BZ69">
            <v>0</v>
          </cell>
          <cell r="CA69">
            <v>0</v>
          </cell>
          <cell r="CB69">
            <v>0</v>
          </cell>
          <cell r="CC69">
            <v>0</v>
          </cell>
          <cell r="CD69">
            <v>0</v>
          </cell>
          <cell r="CE69">
            <v>0</v>
          </cell>
          <cell r="CF69">
            <v>0</v>
          </cell>
          <cell r="CG69">
            <v>0</v>
          </cell>
          <cell r="CH69">
            <v>0</v>
          </cell>
          <cell r="CI69">
            <v>0</v>
          </cell>
          <cell r="CJ69">
            <v>0</v>
          </cell>
          <cell r="CK69">
            <v>0</v>
          </cell>
          <cell r="CL69">
            <v>0</v>
          </cell>
          <cell r="CM69">
            <v>0</v>
          </cell>
          <cell r="CN69">
            <v>0</v>
          </cell>
          <cell r="CO69">
            <v>0</v>
          </cell>
          <cell r="CP69">
            <v>0</v>
          </cell>
          <cell r="CQ69">
            <v>0</v>
          </cell>
          <cell r="CR69">
            <v>0</v>
          </cell>
          <cell r="CS69">
            <v>0</v>
          </cell>
          <cell r="CT69">
            <v>0</v>
          </cell>
          <cell r="CU69">
            <v>0</v>
          </cell>
          <cell r="CV69">
            <v>0</v>
          </cell>
          <cell r="CW69">
            <v>0</v>
          </cell>
          <cell r="CX69">
            <v>0</v>
          </cell>
          <cell r="CY69">
            <v>0</v>
          </cell>
          <cell r="CZ69">
            <v>0</v>
          </cell>
          <cell r="DA69">
            <v>0</v>
          </cell>
          <cell r="DB69">
            <v>0</v>
          </cell>
          <cell r="DC69">
            <v>0</v>
          </cell>
          <cell r="DD69">
            <v>0</v>
          </cell>
          <cell r="DE69">
            <v>0</v>
          </cell>
          <cell r="DF69">
            <v>0</v>
          </cell>
          <cell r="DG69">
            <v>0</v>
          </cell>
          <cell r="DH69">
            <v>0</v>
          </cell>
          <cell r="DI69">
            <v>0</v>
          </cell>
          <cell r="DJ69">
            <v>0</v>
          </cell>
          <cell r="DK69">
            <v>0</v>
          </cell>
          <cell r="DL69">
            <v>0</v>
          </cell>
          <cell r="DM69">
            <v>0</v>
          </cell>
          <cell r="DN69">
            <v>0</v>
          </cell>
          <cell r="DO69">
            <v>0</v>
          </cell>
          <cell r="DP69">
            <v>0</v>
          </cell>
          <cell r="DQ69">
            <v>0</v>
          </cell>
          <cell r="DR69">
            <v>0</v>
          </cell>
          <cell r="DS69">
            <v>0</v>
          </cell>
          <cell r="DT69">
            <v>0</v>
          </cell>
          <cell r="DU69">
            <v>0</v>
          </cell>
          <cell r="DV69">
            <v>0</v>
          </cell>
          <cell r="DW69">
            <v>0</v>
          </cell>
          <cell r="DX69">
            <v>0</v>
          </cell>
          <cell r="DY69">
            <v>0</v>
          </cell>
          <cell r="DZ69">
            <v>0</v>
          </cell>
          <cell r="EA69">
            <v>0</v>
          </cell>
          <cell r="EB69">
            <v>0</v>
          </cell>
          <cell r="EC69">
            <v>0</v>
          </cell>
          <cell r="ED69">
            <v>0</v>
          </cell>
          <cell r="EE69">
            <v>0</v>
          </cell>
          <cell r="EF69">
            <v>0</v>
          </cell>
          <cell r="EG69">
            <v>0</v>
          </cell>
          <cell r="EH69">
            <v>0</v>
          </cell>
          <cell r="EI69">
            <v>0</v>
          </cell>
          <cell r="EJ69">
            <v>0</v>
          </cell>
          <cell r="EK69">
            <v>0</v>
          </cell>
          <cell r="EL69">
            <v>0</v>
          </cell>
          <cell r="EM69">
            <v>0</v>
          </cell>
          <cell r="EN69">
            <v>0</v>
          </cell>
          <cell r="EO69">
            <v>0</v>
          </cell>
          <cell r="EP69">
            <v>0</v>
          </cell>
          <cell r="EQ69">
            <v>0</v>
          </cell>
          <cell r="ER69">
            <v>0</v>
          </cell>
          <cell r="ES69">
            <v>0</v>
          </cell>
          <cell r="ET69">
            <v>0</v>
          </cell>
          <cell r="EU69">
            <v>0</v>
          </cell>
          <cell r="EV69">
            <v>0</v>
          </cell>
          <cell r="EW69">
            <v>0</v>
          </cell>
          <cell r="EX69">
            <v>0</v>
          </cell>
          <cell r="EY69">
            <v>0</v>
          </cell>
          <cell r="EZ69">
            <v>0</v>
          </cell>
          <cell r="FA69">
            <v>0</v>
          </cell>
          <cell r="FB69">
            <v>0</v>
          </cell>
          <cell r="FC69">
            <v>0</v>
          </cell>
          <cell r="FD69">
            <v>0</v>
          </cell>
          <cell r="FE69">
            <v>0</v>
          </cell>
          <cell r="FF69">
            <v>0</v>
          </cell>
          <cell r="FG69">
            <v>0</v>
          </cell>
          <cell r="FH69">
            <v>0</v>
          </cell>
          <cell r="FI69">
            <v>0</v>
          </cell>
          <cell r="FJ69">
            <v>0</v>
          </cell>
          <cell r="FK69">
            <v>0</v>
          </cell>
          <cell r="FL69">
            <v>0</v>
          </cell>
          <cell r="FM69">
            <v>0</v>
          </cell>
          <cell r="FN69">
            <v>0</v>
          </cell>
          <cell r="FO69">
            <v>0</v>
          </cell>
          <cell r="FP69">
            <v>0</v>
          </cell>
          <cell r="FQ69">
            <v>0</v>
          </cell>
          <cell r="FR69">
            <v>0</v>
          </cell>
          <cell r="FS69">
            <v>0</v>
          </cell>
          <cell r="FT69">
            <v>0</v>
          </cell>
          <cell r="FU69">
            <v>0</v>
          </cell>
          <cell r="FV69">
            <v>0</v>
          </cell>
          <cell r="FW69">
            <v>0</v>
          </cell>
          <cell r="FX69">
            <v>0</v>
          </cell>
          <cell r="FY69">
            <v>0</v>
          </cell>
          <cell r="FZ69">
            <v>0</v>
          </cell>
          <cell r="GA69">
            <v>0</v>
          </cell>
          <cell r="GB69">
            <v>0</v>
          </cell>
          <cell r="GC69">
            <v>0</v>
          </cell>
          <cell r="GD69">
            <v>0</v>
          </cell>
          <cell r="GE69">
            <v>0</v>
          </cell>
          <cell r="GF69">
            <v>0</v>
          </cell>
          <cell r="GG69">
            <v>0</v>
          </cell>
          <cell r="GH69">
            <v>0</v>
          </cell>
          <cell r="GI69">
            <v>0</v>
          </cell>
          <cell r="GJ69">
            <v>0</v>
          </cell>
          <cell r="GK69">
            <v>0</v>
          </cell>
          <cell r="GL69">
            <v>0</v>
          </cell>
          <cell r="GM69">
            <v>0</v>
          </cell>
          <cell r="GN69">
            <v>0</v>
          </cell>
          <cell r="GO69">
            <v>0</v>
          </cell>
          <cell r="GP69">
            <v>0</v>
          </cell>
          <cell r="GQ69">
            <v>0</v>
          </cell>
          <cell r="GR69">
            <v>0</v>
          </cell>
          <cell r="GS69">
            <v>0</v>
          </cell>
          <cell r="GT69">
            <v>0</v>
          </cell>
          <cell r="GU69">
            <v>0</v>
          </cell>
          <cell r="GV69">
            <v>0</v>
          </cell>
          <cell r="GW69">
            <v>0</v>
          </cell>
          <cell r="GX69">
            <v>0</v>
          </cell>
          <cell r="GY69">
            <v>0</v>
          </cell>
          <cell r="GZ69">
            <v>0</v>
          </cell>
          <cell r="HA69">
            <v>0</v>
          </cell>
          <cell r="HB69">
            <v>0</v>
          </cell>
          <cell r="HC69">
            <v>0</v>
          </cell>
          <cell r="HD69">
            <v>0</v>
          </cell>
          <cell r="HE69">
            <v>0</v>
          </cell>
          <cell r="HF69">
            <v>0</v>
          </cell>
          <cell r="HG69">
            <v>0</v>
          </cell>
          <cell r="HH69">
            <v>0</v>
          </cell>
          <cell r="HI69">
            <v>0</v>
          </cell>
          <cell r="HJ69">
            <v>0</v>
          </cell>
          <cell r="HK69">
            <v>0</v>
          </cell>
          <cell r="HL69">
            <v>0</v>
          </cell>
          <cell r="HM69">
            <v>0</v>
          </cell>
          <cell r="HN69">
            <v>0</v>
          </cell>
          <cell r="HO69">
            <v>0</v>
          </cell>
          <cell r="HP69">
            <v>0</v>
          </cell>
          <cell r="HQ69">
            <v>0</v>
          </cell>
          <cell r="HR69">
            <v>0</v>
          </cell>
          <cell r="HS69">
            <v>0</v>
          </cell>
        </row>
        <row r="70">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266.8</v>
          </cell>
          <cell r="AV70">
            <v>0</v>
          </cell>
          <cell r="AW70">
            <v>0</v>
          </cell>
          <cell r="AX70">
            <v>0</v>
          </cell>
          <cell r="AY70">
            <v>0</v>
          </cell>
          <cell r="AZ70">
            <v>0</v>
          </cell>
          <cell r="BA70">
            <v>0</v>
          </cell>
          <cell r="BB70">
            <v>0</v>
          </cell>
          <cell r="BC70">
            <v>0</v>
          </cell>
          <cell r="BD70">
            <v>0</v>
          </cell>
          <cell r="BE70">
            <v>0</v>
          </cell>
          <cell r="BF70">
            <v>0</v>
          </cell>
          <cell r="BG70">
            <v>0</v>
          </cell>
          <cell r="BH70">
            <v>0</v>
          </cell>
          <cell r="BI70">
            <v>0</v>
          </cell>
          <cell r="BJ70">
            <v>0</v>
          </cell>
          <cell r="BK70">
            <v>0</v>
          </cell>
          <cell r="BL70">
            <v>0</v>
          </cell>
          <cell r="BM70">
            <v>0</v>
          </cell>
          <cell r="BN70">
            <v>0</v>
          </cell>
          <cell r="BO70">
            <v>0</v>
          </cell>
          <cell r="BP70">
            <v>66510.240000000005</v>
          </cell>
          <cell r="BQ70">
            <v>0</v>
          </cell>
          <cell r="BR70">
            <v>0</v>
          </cell>
          <cell r="BS70">
            <v>0</v>
          </cell>
          <cell r="BT70">
            <v>0</v>
          </cell>
          <cell r="BU70">
            <v>0</v>
          </cell>
          <cell r="BV70">
            <v>0</v>
          </cell>
          <cell r="BW70">
            <v>0</v>
          </cell>
          <cell r="BX70">
            <v>0</v>
          </cell>
          <cell r="BY70">
            <v>0</v>
          </cell>
          <cell r="BZ70">
            <v>0</v>
          </cell>
          <cell r="CA70">
            <v>0</v>
          </cell>
          <cell r="CB70">
            <v>0</v>
          </cell>
          <cell r="CC70">
            <v>0</v>
          </cell>
          <cell r="CD70">
            <v>0</v>
          </cell>
          <cell r="CE70">
            <v>0</v>
          </cell>
          <cell r="CF70">
            <v>0</v>
          </cell>
          <cell r="CG70">
            <v>0</v>
          </cell>
          <cell r="CH70">
            <v>0</v>
          </cell>
          <cell r="CI70">
            <v>0</v>
          </cell>
          <cell r="CJ70">
            <v>0</v>
          </cell>
          <cell r="CK70">
            <v>0</v>
          </cell>
          <cell r="CL70">
            <v>0</v>
          </cell>
          <cell r="CM70">
            <v>0</v>
          </cell>
          <cell r="CN70">
            <v>0</v>
          </cell>
          <cell r="CO70">
            <v>0</v>
          </cell>
          <cell r="CP70">
            <v>0</v>
          </cell>
          <cell r="CQ70">
            <v>0</v>
          </cell>
          <cell r="CR70">
            <v>0</v>
          </cell>
          <cell r="CS70">
            <v>0</v>
          </cell>
          <cell r="CT70">
            <v>0</v>
          </cell>
          <cell r="CU70">
            <v>0</v>
          </cell>
          <cell r="CV70">
            <v>0</v>
          </cell>
          <cell r="CW70">
            <v>0</v>
          </cell>
          <cell r="CX70">
            <v>0</v>
          </cell>
          <cell r="CY70">
            <v>0</v>
          </cell>
          <cell r="CZ70">
            <v>0</v>
          </cell>
          <cell r="DA70">
            <v>0</v>
          </cell>
          <cell r="DB70">
            <v>0</v>
          </cell>
          <cell r="DC70">
            <v>0</v>
          </cell>
          <cell r="DD70">
            <v>0</v>
          </cell>
          <cell r="DE70">
            <v>0</v>
          </cell>
          <cell r="DF70">
            <v>0</v>
          </cell>
          <cell r="DG70">
            <v>0</v>
          </cell>
          <cell r="DH70">
            <v>0</v>
          </cell>
          <cell r="DI70">
            <v>0</v>
          </cell>
          <cell r="DJ70">
            <v>0</v>
          </cell>
          <cell r="DK70">
            <v>0</v>
          </cell>
          <cell r="DL70">
            <v>0</v>
          </cell>
          <cell r="DM70">
            <v>0</v>
          </cell>
          <cell r="DN70">
            <v>0</v>
          </cell>
          <cell r="DO70">
            <v>0</v>
          </cell>
          <cell r="DP70">
            <v>0</v>
          </cell>
          <cell r="DQ70">
            <v>0</v>
          </cell>
          <cell r="DR70">
            <v>0</v>
          </cell>
          <cell r="DS70">
            <v>0</v>
          </cell>
          <cell r="DT70">
            <v>0</v>
          </cell>
          <cell r="DU70">
            <v>436.58</v>
          </cell>
          <cell r="DV70">
            <v>0</v>
          </cell>
          <cell r="DW70">
            <v>0</v>
          </cell>
          <cell r="DX70">
            <v>0</v>
          </cell>
          <cell r="DY70">
            <v>0</v>
          </cell>
          <cell r="DZ70">
            <v>0</v>
          </cell>
          <cell r="EA70">
            <v>0</v>
          </cell>
          <cell r="EB70">
            <v>0</v>
          </cell>
          <cell r="EC70">
            <v>0</v>
          </cell>
          <cell r="ED70">
            <v>0</v>
          </cell>
          <cell r="EE70">
            <v>0</v>
          </cell>
          <cell r="EF70">
            <v>0</v>
          </cell>
          <cell r="EG70">
            <v>0</v>
          </cell>
          <cell r="EH70">
            <v>0</v>
          </cell>
          <cell r="EI70">
            <v>0</v>
          </cell>
          <cell r="EJ70">
            <v>0</v>
          </cell>
          <cell r="EK70">
            <v>0</v>
          </cell>
          <cell r="EL70">
            <v>0</v>
          </cell>
          <cell r="EM70">
            <v>0</v>
          </cell>
          <cell r="EN70">
            <v>0</v>
          </cell>
          <cell r="EO70">
            <v>0</v>
          </cell>
          <cell r="EP70">
            <v>0</v>
          </cell>
          <cell r="EQ70">
            <v>0</v>
          </cell>
          <cell r="ER70">
            <v>0</v>
          </cell>
          <cell r="ES70">
            <v>0</v>
          </cell>
          <cell r="ET70">
            <v>0</v>
          </cell>
          <cell r="EU70">
            <v>0</v>
          </cell>
          <cell r="EV70">
            <v>0</v>
          </cell>
          <cell r="EW70">
            <v>0</v>
          </cell>
          <cell r="EX70">
            <v>0</v>
          </cell>
          <cell r="EY70">
            <v>0</v>
          </cell>
          <cell r="EZ70">
            <v>0</v>
          </cell>
          <cell r="FA70">
            <v>0</v>
          </cell>
          <cell r="FB70">
            <v>0</v>
          </cell>
          <cell r="FC70">
            <v>0</v>
          </cell>
          <cell r="FD70">
            <v>0</v>
          </cell>
          <cell r="FE70">
            <v>0</v>
          </cell>
          <cell r="FF70">
            <v>0</v>
          </cell>
          <cell r="FG70">
            <v>0</v>
          </cell>
          <cell r="FH70">
            <v>0</v>
          </cell>
          <cell r="FI70">
            <v>0</v>
          </cell>
          <cell r="FJ70">
            <v>0</v>
          </cell>
          <cell r="FK70">
            <v>0</v>
          </cell>
          <cell r="FL70">
            <v>0</v>
          </cell>
          <cell r="FM70">
            <v>0</v>
          </cell>
          <cell r="FN70">
            <v>0</v>
          </cell>
          <cell r="FO70">
            <v>0</v>
          </cell>
          <cell r="FP70">
            <v>0</v>
          </cell>
          <cell r="FQ70">
            <v>0</v>
          </cell>
          <cell r="FR70">
            <v>0</v>
          </cell>
          <cell r="FS70">
            <v>0</v>
          </cell>
          <cell r="FT70">
            <v>0</v>
          </cell>
          <cell r="FU70">
            <v>0</v>
          </cell>
          <cell r="FV70">
            <v>0</v>
          </cell>
          <cell r="FW70">
            <v>0</v>
          </cell>
          <cell r="FX70">
            <v>0</v>
          </cell>
          <cell r="FY70">
            <v>0</v>
          </cell>
          <cell r="FZ70">
            <v>0</v>
          </cell>
          <cell r="GA70">
            <v>0</v>
          </cell>
          <cell r="GB70">
            <v>0</v>
          </cell>
          <cell r="GC70">
            <v>0</v>
          </cell>
          <cell r="GD70">
            <v>0</v>
          </cell>
          <cell r="GE70">
            <v>0</v>
          </cell>
          <cell r="GF70">
            <v>0</v>
          </cell>
          <cell r="GG70">
            <v>0</v>
          </cell>
          <cell r="GH70">
            <v>0</v>
          </cell>
          <cell r="GI70">
            <v>0</v>
          </cell>
          <cell r="GJ70">
            <v>0</v>
          </cell>
          <cell r="GK70">
            <v>0</v>
          </cell>
          <cell r="GL70">
            <v>0</v>
          </cell>
          <cell r="GM70">
            <v>0</v>
          </cell>
          <cell r="GN70">
            <v>0</v>
          </cell>
          <cell r="GO70">
            <v>0</v>
          </cell>
          <cell r="GP70">
            <v>0</v>
          </cell>
          <cell r="GQ70">
            <v>0</v>
          </cell>
          <cell r="GR70">
            <v>0</v>
          </cell>
          <cell r="GS70">
            <v>0</v>
          </cell>
          <cell r="GT70">
            <v>0</v>
          </cell>
          <cell r="GU70">
            <v>0</v>
          </cell>
          <cell r="GV70">
            <v>0</v>
          </cell>
          <cell r="GW70">
            <v>0</v>
          </cell>
          <cell r="GX70">
            <v>0</v>
          </cell>
          <cell r="GY70">
            <v>0</v>
          </cell>
          <cell r="GZ70">
            <v>0</v>
          </cell>
          <cell r="HA70">
            <v>0</v>
          </cell>
          <cell r="HB70">
            <v>0</v>
          </cell>
          <cell r="HC70">
            <v>0</v>
          </cell>
          <cell r="HD70">
            <v>0</v>
          </cell>
          <cell r="HE70">
            <v>0</v>
          </cell>
          <cell r="HF70">
            <v>0</v>
          </cell>
          <cell r="HG70">
            <v>0</v>
          </cell>
          <cell r="HH70">
            <v>0</v>
          </cell>
          <cell r="HI70">
            <v>0</v>
          </cell>
          <cell r="HJ70">
            <v>0</v>
          </cell>
          <cell r="HK70">
            <v>0</v>
          </cell>
          <cell r="HL70">
            <v>0</v>
          </cell>
          <cell r="HM70">
            <v>0</v>
          </cell>
          <cell r="HN70">
            <v>0</v>
          </cell>
          <cell r="HO70">
            <v>0</v>
          </cell>
          <cell r="HP70">
            <v>0</v>
          </cell>
          <cell r="HQ70">
            <v>0</v>
          </cell>
          <cell r="HR70">
            <v>0</v>
          </cell>
          <cell r="HS70">
            <v>0</v>
          </cell>
        </row>
        <row r="71">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389.4</v>
          </cell>
          <cell r="AV71">
            <v>0</v>
          </cell>
          <cell r="AW71">
            <v>0</v>
          </cell>
          <cell r="AX71">
            <v>0</v>
          </cell>
          <cell r="AY71">
            <v>0</v>
          </cell>
          <cell r="AZ71">
            <v>0</v>
          </cell>
          <cell r="BA71">
            <v>0</v>
          </cell>
          <cell r="BB71">
            <v>0</v>
          </cell>
          <cell r="BC71">
            <v>0</v>
          </cell>
          <cell r="BD71">
            <v>0</v>
          </cell>
          <cell r="BE71">
            <v>0</v>
          </cell>
          <cell r="BF71">
            <v>0</v>
          </cell>
          <cell r="BG71">
            <v>0</v>
          </cell>
          <cell r="BH71">
            <v>0</v>
          </cell>
          <cell r="BI71">
            <v>0</v>
          </cell>
          <cell r="BJ71">
            <v>0</v>
          </cell>
          <cell r="BK71">
            <v>0</v>
          </cell>
          <cell r="BL71">
            <v>0</v>
          </cell>
          <cell r="BM71">
            <v>0</v>
          </cell>
          <cell r="BN71">
            <v>0</v>
          </cell>
          <cell r="BO71">
            <v>0</v>
          </cell>
          <cell r="BP71">
            <v>0</v>
          </cell>
          <cell r="BQ71">
            <v>269439.5</v>
          </cell>
          <cell r="BR71">
            <v>0</v>
          </cell>
          <cell r="BS71">
            <v>0</v>
          </cell>
          <cell r="BT71">
            <v>0</v>
          </cell>
          <cell r="BU71">
            <v>0</v>
          </cell>
          <cell r="BV71">
            <v>0</v>
          </cell>
          <cell r="BW71">
            <v>0</v>
          </cell>
          <cell r="BX71">
            <v>0</v>
          </cell>
          <cell r="BY71">
            <v>0</v>
          </cell>
          <cell r="BZ71">
            <v>0</v>
          </cell>
          <cell r="CA71">
            <v>0</v>
          </cell>
          <cell r="CB71">
            <v>0</v>
          </cell>
          <cell r="CC71">
            <v>0</v>
          </cell>
          <cell r="CD71">
            <v>0</v>
          </cell>
          <cell r="CE71">
            <v>0</v>
          </cell>
          <cell r="CF71">
            <v>0</v>
          </cell>
          <cell r="CG71">
            <v>0</v>
          </cell>
          <cell r="CH71">
            <v>0</v>
          </cell>
          <cell r="CI71">
            <v>0</v>
          </cell>
          <cell r="CJ71">
            <v>0</v>
          </cell>
          <cell r="CK71">
            <v>0</v>
          </cell>
          <cell r="CL71">
            <v>0</v>
          </cell>
          <cell r="CM71">
            <v>0</v>
          </cell>
          <cell r="CN71">
            <v>0</v>
          </cell>
          <cell r="CO71">
            <v>0</v>
          </cell>
          <cell r="CP71">
            <v>0</v>
          </cell>
          <cell r="CQ71">
            <v>0</v>
          </cell>
          <cell r="CR71">
            <v>0</v>
          </cell>
          <cell r="CS71">
            <v>0</v>
          </cell>
          <cell r="CT71">
            <v>0</v>
          </cell>
          <cell r="CU71">
            <v>0</v>
          </cell>
          <cell r="CV71">
            <v>0</v>
          </cell>
          <cell r="CW71">
            <v>0</v>
          </cell>
          <cell r="CX71">
            <v>0</v>
          </cell>
          <cell r="CY71">
            <v>0</v>
          </cell>
          <cell r="CZ71">
            <v>0</v>
          </cell>
          <cell r="DA71">
            <v>0</v>
          </cell>
          <cell r="DB71">
            <v>0</v>
          </cell>
          <cell r="DC71">
            <v>0</v>
          </cell>
          <cell r="DD71">
            <v>0</v>
          </cell>
          <cell r="DE71">
            <v>0</v>
          </cell>
          <cell r="DF71">
            <v>0</v>
          </cell>
          <cell r="DG71">
            <v>0</v>
          </cell>
          <cell r="DH71">
            <v>0</v>
          </cell>
          <cell r="DI71">
            <v>0</v>
          </cell>
          <cell r="DJ71">
            <v>0</v>
          </cell>
          <cell r="DK71">
            <v>0</v>
          </cell>
          <cell r="DL71">
            <v>0</v>
          </cell>
          <cell r="DM71">
            <v>0</v>
          </cell>
          <cell r="DN71">
            <v>0</v>
          </cell>
          <cell r="DO71">
            <v>0</v>
          </cell>
          <cell r="DP71">
            <v>0</v>
          </cell>
          <cell r="DQ71">
            <v>0</v>
          </cell>
          <cell r="DR71">
            <v>0</v>
          </cell>
          <cell r="DS71">
            <v>0</v>
          </cell>
          <cell r="DT71">
            <v>0</v>
          </cell>
          <cell r="DU71">
            <v>1017.18</v>
          </cell>
          <cell r="DV71">
            <v>0</v>
          </cell>
          <cell r="DW71">
            <v>0</v>
          </cell>
          <cell r="DX71">
            <v>0</v>
          </cell>
          <cell r="DY71">
            <v>0</v>
          </cell>
          <cell r="DZ71">
            <v>0</v>
          </cell>
          <cell r="EA71">
            <v>0</v>
          </cell>
          <cell r="EB71">
            <v>0</v>
          </cell>
          <cell r="EC71">
            <v>0</v>
          </cell>
          <cell r="ED71">
            <v>0</v>
          </cell>
          <cell r="EE71">
            <v>0</v>
          </cell>
          <cell r="EF71">
            <v>0</v>
          </cell>
          <cell r="EG71">
            <v>0</v>
          </cell>
          <cell r="EH71">
            <v>0</v>
          </cell>
          <cell r="EI71">
            <v>0</v>
          </cell>
          <cell r="EJ71">
            <v>0</v>
          </cell>
          <cell r="EK71">
            <v>0</v>
          </cell>
          <cell r="EL71">
            <v>0</v>
          </cell>
          <cell r="EM71">
            <v>0</v>
          </cell>
          <cell r="EN71">
            <v>0</v>
          </cell>
          <cell r="EO71">
            <v>0</v>
          </cell>
          <cell r="EP71">
            <v>0</v>
          </cell>
          <cell r="EQ71">
            <v>0</v>
          </cell>
          <cell r="ER71">
            <v>0</v>
          </cell>
          <cell r="ES71">
            <v>0</v>
          </cell>
          <cell r="ET71">
            <v>0</v>
          </cell>
          <cell r="EU71">
            <v>0</v>
          </cell>
          <cell r="EV71">
            <v>0</v>
          </cell>
          <cell r="EW71">
            <v>0</v>
          </cell>
          <cell r="EX71">
            <v>0</v>
          </cell>
          <cell r="EY71">
            <v>0</v>
          </cell>
          <cell r="EZ71">
            <v>0</v>
          </cell>
          <cell r="FA71">
            <v>0</v>
          </cell>
          <cell r="FB71">
            <v>0</v>
          </cell>
          <cell r="FC71">
            <v>0</v>
          </cell>
          <cell r="FD71">
            <v>0</v>
          </cell>
          <cell r="FE71">
            <v>0</v>
          </cell>
          <cell r="FF71">
            <v>0</v>
          </cell>
          <cell r="FG71">
            <v>0</v>
          </cell>
          <cell r="FH71">
            <v>0</v>
          </cell>
          <cell r="FI71">
            <v>0</v>
          </cell>
          <cell r="FJ71">
            <v>0</v>
          </cell>
          <cell r="FK71">
            <v>0</v>
          </cell>
          <cell r="FL71">
            <v>0</v>
          </cell>
          <cell r="FM71">
            <v>0</v>
          </cell>
          <cell r="FN71">
            <v>0</v>
          </cell>
          <cell r="FO71">
            <v>0</v>
          </cell>
          <cell r="FP71">
            <v>0</v>
          </cell>
          <cell r="FQ71">
            <v>0</v>
          </cell>
          <cell r="FR71">
            <v>0</v>
          </cell>
          <cell r="FS71">
            <v>0</v>
          </cell>
          <cell r="FT71">
            <v>0</v>
          </cell>
          <cell r="FU71">
            <v>0</v>
          </cell>
          <cell r="FV71">
            <v>0</v>
          </cell>
          <cell r="FW71">
            <v>0</v>
          </cell>
          <cell r="FX71">
            <v>0</v>
          </cell>
          <cell r="FY71">
            <v>0</v>
          </cell>
          <cell r="FZ71">
            <v>0</v>
          </cell>
          <cell r="GA71">
            <v>0</v>
          </cell>
          <cell r="GB71">
            <v>0</v>
          </cell>
          <cell r="GC71">
            <v>0</v>
          </cell>
          <cell r="GD71">
            <v>0</v>
          </cell>
          <cell r="GE71">
            <v>0</v>
          </cell>
          <cell r="GF71">
            <v>0</v>
          </cell>
          <cell r="GG71">
            <v>0</v>
          </cell>
          <cell r="GH71">
            <v>0</v>
          </cell>
          <cell r="GI71">
            <v>0</v>
          </cell>
          <cell r="GJ71">
            <v>0</v>
          </cell>
          <cell r="GK71">
            <v>0</v>
          </cell>
          <cell r="GL71">
            <v>0</v>
          </cell>
          <cell r="GM71">
            <v>0</v>
          </cell>
          <cell r="GN71">
            <v>0</v>
          </cell>
          <cell r="GO71">
            <v>0</v>
          </cell>
          <cell r="GP71">
            <v>0</v>
          </cell>
          <cell r="GQ71">
            <v>0</v>
          </cell>
          <cell r="GR71">
            <v>0</v>
          </cell>
          <cell r="GS71">
            <v>0</v>
          </cell>
          <cell r="GT71">
            <v>0</v>
          </cell>
          <cell r="GU71">
            <v>0</v>
          </cell>
          <cell r="GV71">
            <v>0</v>
          </cell>
          <cell r="GW71">
            <v>0</v>
          </cell>
          <cell r="GX71">
            <v>0</v>
          </cell>
          <cell r="GY71">
            <v>0</v>
          </cell>
          <cell r="GZ71">
            <v>0</v>
          </cell>
          <cell r="HA71">
            <v>0</v>
          </cell>
          <cell r="HB71">
            <v>0</v>
          </cell>
          <cell r="HC71">
            <v>0</v>
          </cell>
          <cell r="HD71">
            <v>0</v>
          </cell>
          <cell r="HE71">
            <v>0</v>
          </cell>
          <cell r="HF71">
            <v>0</v>
          </cell>
          <cell r="HG71">
            <v>0</v>
          </cell>
          <cell r="HH71">
            <v>0</v>
          </cell>
          <cell r="HI71">
            <v>0</v>
          </cell>
          <cell r="HJ71">
            <v>0</v>
          </cell>
          <cell r="HK71">
            <v>0</v>
          </cell>
          <cell r="HL71">
            <v>0</v>
          </cell>
          <cell r="HM71">
            <v>0</v>
          </cell>
          <cell r="HN71">
            <v>0</v>
          </cell>
          <cell r="HO71">
            <v>0</v>
          </cell>
          <cell r="HP71">
            <v>0</v>
          </cell>
          <cell r="HQ71">
            <v>0</v>
          </cell>
          <cell r="HR71">
            <v>0</v>
          </cell>
          <cell r="HS71">
            <v>0</v>
          </cell>
        </row>
        <row r="72">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cell r="BQ72">
            <v>0</v>
          </cell>
          <cell r="BR72">
            <v>53056.800000000003</v>
          </cell>
          <cell r="BS72">
            <v>0</v>
          </cell>
          <cell r="BT72">
            <v>0</v>
          </cell>
          <cell r="BU72">
            <v>0</v>
          </cell>
          <cell r="BV72">
            <v>0</v>
          </cell>
          <cell r="BW72">
            <v>0</v>
          </cell>
          <cell r="BX72">
            <v>0</v>
          </cell>
          <cell r="BY72">
            <v>0</v>
          </cell>
          <cell r="BZ72">
            <v>0</v>
          </cell>
          <cell r="CA72">
            <v>0</v>
          </cell>
          <cell r="CB72">
            <v>0</v>
          </cell>
          <cell r="CC72">
            <v>0</v>
          </cell>
          <cell r="CD72">
            <v>0</v>
          </cell>
          <cell r="CE72">
            <v>0</v>
          </cell>
          <cell r="CF72">
            <v>0</v>
          </cell>
          <cell r="CG72">
            <v>0</v>
          </cell>
          <cell r="CH72">
            <v>0</v>
          </cell>
          <cell r="CI72">
            <v>0</v>
          </cell>
          <cell r="CJ72">
            <v>0</v>
          </cell>
          <cell r="CK72">
            <v>0</v>
          </cell>
          <cell r="CL72">
            <v>0</v>
          </cell>
          <cell r="CM72">
            <v>0</v>
          </cell>
          <cell r="CN72">
            <v>0</v>
          </cell>
          <cell r="CO72">
            <v>0</v>
          </cell>
          <cell r="CP72">
            <v>0</v>
          </cell>
          <cell r="CQ72">
            <v>0</v>
          </cell>
          <cell r="CR72">
            <v>0</v>
          </cell>
          <cell r="CS72">
            <v>0</v>
          </cell>
          <cell r="CT72">
            <v>0</v>
          </cell>
          <cell r="CU72">
            <v>0</v>
          </cell>
          <cell r="CV72">
            <v>0</v>
          </cell>
          <cell r="CW72">
            <v>0</v>
          </cell>
          <cell r="CX72">
            <v>0</v>
          </cell>
          <cell r="CY72">
            <v>0</v>
          </cell>
          <cell r="CZ72">
            <v>0</v>
          </cell>
          <cell r="DA72">
            <v>0</v>
          </cell>
          <cell r="DB72">
            <v>0</v>
          </cell>
          <cell r="DC72">
            <v>0</v>
          </cell>
          <cell r="DD72">
            <v>0</v>
          </cell>
          <cell r="DE72">
            <v>0</v>
          </cell>
          <cell r="DF72">
            <v>0</v>
          </cell>
          <cell r="DG72">
            <v>0</v>
          </cell>
          <cell r="DH72">
            <v>0</v>
          </cell>
          <cell r="DI72">
            <v>0</v>
          </cell>
          <cell r="DJ72">
            <v>0</v>
          </cell>
          <cell r="DK72">
            <v>0</v>
          </cell>
          <cell r="DL72">
            <v>0</v>
          </cell>
          <cell r="DM72">
            <v>0</v>
          </cell>
          <cell r="DN72">
            <v>0</v>
          </cell>
          <cell r="DO72">
            <v>0</v>
          </cell>
          <cell r="DP72">
            <v>0</v>
          </cell>
          <cell r="DQ72">
            <v>0</v>
          </cell>
          <cell r="DR72">
            <v>0</v>
          </cell>
          <cell r="DS72">
            <v>0</v>
          </cell>
          <cell r="DT72">
            <v>0</v>
          </cell>
          <cell r="DU72">
            <v>0</v>
          </cell>
          <cell r="DV72">
            <v>0</v>
          </cell>
          <cell r="DW72">
            <v>0</v>
          </cell>
          <cell r="DX72">
            <v>0</v>
          </cell>
          <cell r="DY72">
            <v>0</v>
          </cell>
          <cell r="DZ72">
            <v>0</v>
          </cell>
          <cell r="EA72">
            <v>0</v>
          </cell>
          <cell r="EB72">
            <v>0</v>
          </cell>
          <cell r="EC72">
            <v>0</v>
          </cell>
          <cell r="ED72">
            <v>0</v>
          </cell>
          <cell r="EE72">
            <v>0</v>
          </cell>
          <cell r="EF72">
            <v>0</v>
          </cell>
          <cell r="EG72">
            <v>0</v>
          </cell>
          <cell r="EH72">
            <v>0</v>
          </cell>
          <cell r="EI72">
            <v>0</v>
          </cell>
          <cell r="EJ72">
            <v>0</v>
          </cell>
          <cell r="EK72">
            <v>0</v>
          </cell>
          <cell r="EL72">
            <v>0</v>
          </cell>
          <cell r="EM72">
            <v>0</v>
          </cell>
          <cell r="EN72">
            <v>0</v>
          </cell>
          <cell r="EO72">
            <v>0</v>
          </cell>
          <cell r="EP72">
            <v>0</v>
          </cell>
          <cell r="EQ72">
            <v>0</v>
          </cell>
          <cell r="ER72">
            <v>0</v>
          </cell>
          <cell r="ES72">
            <v>0</v>
          </cell>
          <cell r="ET72">
            <v>0</v>
          </cell>
          <cell r="EU72">
            <v>0</v>
          </cell>
          <cell r="EV72">
            <v>0</v>
          </cell>
          <cell r="EW72">
            <v>0</v>
          </cell>
          <cell r="EX72">
            <v>0</v>
          </cell>
          <cell r="EY72">
            <v>0</v>
          </cell>
          <cell r="EZ72">
            <v>0</v>
          </cell>
          <cell r="FA72">
            <v>0</v>
          </cell>
          <cell r="FB72">
            <v>0</v>
          </cell>
          <cell r="FC72">
            <v>0</v>
          </cell>
          <cell r="FD72">
            <v>0</v>
          </cell>
          <cell r="FE72">
            <v>0</v>
          </cell>
          <cell r="FF72">
            <v>0</v>
          </cell>
          <cell r="FG72">
            <v>0</v>
          </cell>
          <cell r="FH72">
            <v>0</v>
          </cell>
          <cell r="FI72">
            <v>0</v>
          </cell>
          <cell r="FJ72">
            <v>0</v>
          </cell>
          <cell r="FK72">
            <v>0</v>
          </cell>
          <cell r="FL72">
            <v>0</v>
          </cell>
          <cell r="FM72">
            <v>0</v>
          </cell>
          <cell r="FN72">
            <v>0</v>
          </cell>
          <cell r="FO72">
            <v>0</v>
          </cell>
          <cell r="FP72">
            <v>0</v>
          </cell>
          <cell r="FQ72">
            <v>0</v>
          </cell>
          <cell r="FR72">
            <v>0</v>
          </cell>
          <cell r="FS72">
            <v>0</v>
          </cell>
          <cell r="FT72">
            <v>0</v>
          </cell>
          <cell r="FU72">
            <v>0</v>
          </cell>
          <cell r="FV72">
            <v>0</v>
          </cell>
          <cell r="FW72">
            <v>0</v>
          </cell>
          <cell r="FX72">
            <v>0</v>
          </cell>
          <cell r="FY72">
            <v>0</v>
          </cell>
          <cell r="FZ72">
            <v>0</v>
          </cell>
          <cell r="GA72">
            <v>0</v>
          </cell>
          <cell r="GB72">
            <v>0</v>
          </cell>
          <cell r="GC72">
            <v>0</v>
          </cell>
          <cell r="GD72">
            <v>0</v>
          </cell>
          <cell r="GE72">
            <v>0</v>
          </cell>
          <cell r="GF72">
            <v>0</v>
          </cell>
          <cell r="GG72">
            <v>0</v>
          </cell>
          <cell r="GH72">
            <v>0</v>
          </cell>
          <cell r="GI72">
            <v>0</v>
          </cell>
          <cell r="GJ72">
            <v>0</v>
          </cell>
          <cell r="GK72">
            <v>0</v>
          </cell>
          <cell r="GL72">
            <v>0</v>
          </cell>
          <cell r="GM72">
            <v>0</v>
          </cell>
          <cell r="GN72">
            <v>0</v>
          </cell>
          <cell r="GO72">
            <v>0</v>
          </cell>
          <cell r="GP72">
            <v>0</v>
          </cell>
          <cell r="GQ72">
            <v>0</v>
          </cell>
          <cell r="GR72">
            <v>0</v>
          </cell>
          <cell r="GS72">
            <v>0</v>
          </cell>
          <cell r="GT72">
            <v>0</v>
          </cell>
          <cell r="GU72">
            <v>0</v>
          </cell>
          <cell r="GV72">
            <v>0</v>
          </cell>
          <cell r="GW72">
            <v>0</v>
          </cell>
          <cell r="GX72">
            <v>0</v>
          </cell>
          <cell r="GY72">
            <v>0</v>
          </cell>
          <cell r="GZ72">
            <v>0</v>
          </cell>
          <cell r="HA72">
            <v>0</v>
          </cell>
          <cell r="HB72">
            <v>0</v>
          </cell>
          <cell r="HC72">
            <v>0</v>
          </cell>
          <cell r="HD72">
            <v>0</v>
          </cell>
          <cell r="HE72">
            <v>0</v>
          </cell>
          <cell r="HF72">
            <v>0</v>
          </cell>
          <cell r="HG72">
            <v>0</v>
          </cell>
          <cell r="HH72">
            <v>0</v>
          </cell>
          <cell r="HI72">
            <v>0</v>
          </cell>
          <cell r="HJ72">
            <v>0</v>
          </cell>
          <cell r="HK72">
            <v>0</v>
          </cell>
          <cell r="HL72">
            <v>0</v>
          </cell>
          <cell r="HM72">
            <v>0</v>
          </cell>
          <cell r="HN72">
            <v>0</v>
          </cell>
          <cell r="HO72">
            <v>0</v>
          </cell>
          <cell r="HP72">
            <v>0</v>
          </cell>
          <cell r="HQ72">
            <v>0</v>
          </cell>
          <cell r="HR72">
            <v>0</v>
          </cell>
          <cell r="HS72">
            <v>0</v>
          </cell>
        </row>
        <row r="73">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cell r="BQ73">
            <v>0</v>
          </cell>
          <cell r="BR73">
            <v>0</v>
          </cell>
          <cell r="BS73">
            <v>7399</v>
          </cell>
          <cell r="BT73">
            <v>0</v>
          </cell>
          <cell r="BU73">
            <v>0</v>
          </cell>
          <cell r="BV73">
            <v>0</v>
          </cell>
          <cell r="BW73">
            <v>0</v>
          </cell>
          <cell r="BX73">
            <v>0</v>
          </cell>
          <cell r="BY73">
            <v>0</v>
          </cell>
          <cell r="BZ73">
            <v>0</v>
          </cell>
          <cell r="CA73">
            <v>0</v>
          </cell>
          <cell r="CB73">
            <v>0</v>
          </cell>
          <cell r="CC73">
            <v>0</v>
          </cell>
          <cell r="CD73">
            <v>0</v>
          </cell>
          <cell r="CE73">
            <v>0</v>
          </cell>
          <cell r="CF73">
            <v>0</v>
          </cell>
          <cell r="CG73">
            <v>0</v>
          </cell>
          <cell r="CH73">
            <v>0</v>
          </cell>
          <cell r="CI73">
            <v>0</v>
          </cell>
          <cell r="CJ73">
            <v>0</v>
          </cell>
          <cell r="CK73">
            <v>0</v>
          </cell>
          <cell r="CL73">
            <v>0</v>
          </cell>
          <cell r="CM73">
            <v>0</v>
          </cell>
          <cell r="CN73">
            <v>0</v>
          </cell>
          <cell r="CO73">
            <v>0</v>
          </cell>
          <cell r="CP73">
            <v>0</v>
          </cell>
          <cell r="CQ73">
            <v>0</v>
          </cell>
          <cell r="CR73">
            <v>0</v>
          </cell>
          <cell r="CS73">
            <v>0</v>
          </cell>
          <cell r="CT73">
            <v>0</v>
          </cell>
          <cell r="CU73">
            <v>0</v>
          </cell>
          <cell r="CV73">
            <v>0</v>
          </cell>
          <cell r="CW73">
            <v>0</v>
          </cell>
          <cell r="CX73">
            <v>0</v>
          </cell>
          <cell r="CY73">
            <v>0</v>
          </cell>
          <cell r="CZ73">
            <v>0</v>
          </cell>
          <cell r="DA73">
            <v>0</v>
          </cell>
          <cell r="DB73">
            <v>0</v>
          </cell>
          <cell r="DC73">
            <v>0</v>
          </cell>
          <cell r="DD73">
            <v>0</v>
          </cell>
          <cell r="DE73">
            <v>0</v>
          </cell>
          <cell r="DF73">
            <v>0</v>
          </cell>
          <cell r="DG73">
            <v>0</v>
          </cell>
          <cell r="DH73">
            <v>0</v>
          </cell>
          <cell r="DI73">
            <v>0</v>
          </cell>
          <cell r="DJ73">
            <v>0</v>
          </cell>
          <cell r="DK73">
            <v>0</v>
          </cell>
          <cell r="DL73">
            <v>0</v>
          </cell>
          <cell r="DM73">
            <v>0</v>
          </cell>
          <cell r="DN73">
            <v>0</v>
          </cell>
          <cell r="DO73">
            <v>0</v>
          </cell>
          <cell r="DP73">
            <v>0</v>
          </cell>
          <cell r="DQ73">
            <v>0</v>
          </cell>
          <cell r="DR73">
            <v>0</v>
          </cell>
          <cell r="DS73">
            <v>0</v>
          </cell>
          <cell r="DT73">
            <v>0</v>
          </cell>
          <cell r="DU73">
            <v>0</v>
          </cell>
          <cell r="DV73">
            <v>0</v>
          </cell>
          <cell r="DW73">
            <v>0</v>
          </cell>
          <cell r="DX73">
            <v>0</v>
          </cell>
          <cell r="DY73">
            <v>0</v>
          </cell>
          <cell r="DZ73">
            <v>0</v>
          </cell>
          <cell r="EA73">
            <v>0</v>
          </cell>
          <cell r="EB73">
            <v>0</v>
          </cell>
          <cell r="EC73">
            <v>0</v>
          </cell>
          <cell r="ED73">
            <v>0</v>
          </cell>
          <cell r="EE73">
            <v>0</v>
          </cell>
          <cell r="EF73">
            <v>0</v>
          </cell>
          <cell r="EG73">
            <v>0</v>
          </cell>
          <cell r="EH73">
            <v>0</v>
          </cell>
          <cell r="EI73">
            <v>0</v>
          </cell>
          <cell r="EJ73">
            <v>0</v>
          </cell>
          <cell r="EK73">
            <v>0</v>
          </cell>
          <cell r="EL73">
            <v>0</v>
          </cell>
          <cell r="EM73">
            <v>0</v>
          </cell>
          <cell r="EN73">
            <v>0</v>
          </cell>
          <cell r="EO73">
            <v>0</v>
          </cell>
          <cell r="EP73">
            <v>0</v>
          </cell>
          <cell r="EQ73">
            <v>0</v>
          </cell>
          <cell r="ER73">
            <v>0</v>
          </cell>
          <cell r="ES73">
            <v>0</v>
          </cell>
          <cell r="ET73">
            <v>0</v>
          </cell>
          <cell r="EU73">
            <v>0</v>
          </cell>
          <cell r="EV73">
            <v>0</v>
          </cell>
          <cell r="EW73">
            <v>0</v>
          </cell>
          <cell r="EX73">
            <v>0</v>
          </cell>
          <cell r="EY73">
            <v>0</v>
          </cell>
          <cell r="EZ73">
            <v>0</v>
          </cell>
          <cell r="FA73">
            <v>0</v>
          </cell>
          <cell r="FB73">
            <v>0</v>
          </cell>
          <cell r="FC73">
            <v>0</v>
          </cell>
          <cell r="FD73">
            <v>0</v>
          </cell>
          <cell r="FE73">
            <v>0</v>
          </cell>
          <cell r="FF73">
            <v>0</v>
          </cell>
          <cell r="FG73">
            <v>0</v>
          </cell>
          <cell r="FH73">
            <v>0</v>
          </cell>
          <cell r="FI73">
            <v>0</v>
          </cell>
          <cell r="FJ73">
            <v>0</v>
          </cell>
          <cell r="FK73">
            <v>0</v>
          </cell>
          <cell r="FL73">
            <v>0</v>
          </cell>
          <cell r="FM73">
            <v>0</v>
          </cell>
          <cell r="FN73">
            <v>0</v>
          </cell>
          <cell r="FO73">
            <v>0</v>
          </cell>
          <cell r="FP73">
            <v>0</v>
          </cell>
          <cell r="FQ73">
            <v>0</v>
          </cell>
          <cell r="FR73">
            <v>0</v>
          </cell>
          <cell r="FS73">
            <v>0</v>
          </cell>
          <cell r="FT73">
            <v>0</v>
          </cell>
          <cell r="FU73">
            <v>0</v>
          </cell>
          <cell r="FV73">
            <v>0</v>
          </cell>
          <cell r="FW73">
            <v>0</v>
          </cell>
          <cell r="FX73">
            <v>0</v>
          </cell>
          <cell r="FY73">
            <v>0</v>
          </cell>
          <cell r="FZ73">
            <v>0</v>
          </cell>
          <cell r="GA73">
            <v>0</v>
          </cell>
          <cell r="GB73">
            <v>0</v>
          </cell>
          <cell r="GC73">
            <v>0</v>
          </cell>
          <cell r="GD73">
            <v>0</v>
          </cell>
          <cell r="GE73">
            <v>0</v>
          </cell>
          <cell r="GF73">
            <v>0</v>
          </cell>
          <cell r="GG73">
            <v>0</v>
          </cell>
          <cell r="GH73">
            <v>0</v>
          </cell>
          <cell r="GI73">
            <v>0</v>
          </cell>
          <cell r="GJ73">
            <v>0</v>
          </cell>
          <cell r="GK73">
            <v>0</v>
          </cell>
          <cell r="GL73">
            <v>0</v>
          </cell>
          <cell r="GM73">
            <v>0</v>
          </cell>
          <cell r="GN73">
            <v>0</v>
          </cell>
          <cell r="GO73">
            <v>0</v>
          </cell>
          <cell r="GP73">
            <v>0</v>
          </cell>
          <cell r="GQ73">
            <v>0</v>
          </cell>
          <cell r="GR73">
            <v>0</v>
          </cell>
          <cell r="GS73">
            <v>0</v>
          </cell>
          <cell r="GT73">
            <v>0</v>
          </cell>
          <cell r="GU73">
            <v>0</v>
          </cell>
          <cell r="GV73">
            <v>0</v>
          </cell>
          <cell r="GW73">
            <v>0</v>
          </cell>
          <cell r="GX73">
            <v>0</v>
          </cell>
          <cell r="GY73">
            <v>0</v>
          </cell>
          <cell r="GZ73">
            <v>0</v>
          </cell>
          <cell r="HA73">
            <v>0</v>
          </cell>
          <cell r="HB73">
            <v>0</v>
          </cell>
          <cell r="HC73">
            <v>0</v>
          </cell>
          <cell r="HD73">
            <v>0</v>
          </cell>
          <cell r="HE73">
            <v>0</v>
          </cell>
          <cell r="HF73">
            <v>0</v>
          </cell>
          <cell r="HG73">
            <v>0</v>
          </cell>
          <cell r="HH73">
            <v>0</v>
          </cell>
          <cell r="HI73">
            <v>0</v>
          </cell>
          <cell r="HJ73">
            <v>0</v>
          </cell>
          <cell r="HK73">
            <v>0</v>
          </cell>
          <cell r="HL73">
            <v>0</v>
          </cell>
          <cell r="HM73">
            <v>0</v>
          </cell>
          <cell r="HN73">
            <v>0</v>
          </cell>
          <cell r="HO73">
            <v>0</v>
          </cell>
          <cell r="HP73">
            <v>0</v>
          </cell>
          <cell r="HQ73">
            <v>0</v>
          </cell>
          <cell r="HR73">
            <v>0</v>
          </cell>
          <cell r="HS73">
            <v>0</v>
          </cell>
        </row>
        <row r="74">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cell r="BB74">
            <v>0</v>
          </cell>
          <cell r="BC74">
            <v>0</v>
          </cell>
          <cell r="BD74">
            <v>0</v>
          </cell>
          <cell r="BE74">
            <v>0</v>
          </cell>
          <cell r="BF74">
            <v>0</v>
          </cell>
          <cell r="BG74">
            <v>0</v>
          </cell>
          <cell r="BH74">
            <v>0</v>
          </cell>
          <cell r="BI74">
            <v>0</v>
          </cell>
          <cell r="BJ74">
            <v>0</v>
          </cell>
          <cell r="BK74">
            <v>0</v>
          </cell>
          <cell r="BL74">
            <v>0</v>
          </cell>
          <cell r="BM74">
            <v>0</v>
          </cell>
          <cell r="BN74">
            <v>0</v>
          </cell>
          <cell r="BO74">
            <v>0</v>
          </cell>
          <cell r="BP74">
            <v>0</v>
          </cell>
          <cell r="BQ74">
            <v>0</v>
          </cell>
          <cell r="BR74">
            <v>0</v>
          </cell>
          <cell r="BS74">
            <v>0</v>
          </cell>
          <cell r="BT74">
            <v>4156</v>
          </cell>
          <cell r="BU74">
            <v>12898.3</v>
          </cell>
          <cell r="BV74">
            <v>0</v>
          </cell>
          <cell r="BW74">
            <v>0</v>
          </cell>
          <cell r="BX74">
            <v>0</v>
          </cell>
          <cell r="BY74">
            <v>0</v>
          </cell>
          <cell r="BZ74">
            <v>0</v>
          </cell>
          <cell r="CA74">
            <v>0</v>
          </cell>
          <cell r="CB74">
            <v>0</v>
          </cell>
          <cell r="CC74">
            <v>0</v>
          </cell>
          <cell r="CD74">
            <v>0</v>
          </cell>
          <cell r="CE74">
            <v>0</v>
          </cell>
          <cell r="CF74">
            <v>0</v>
          </cell>
          <cell r="CG74">
            <v>0</v>
          </cell>
          <cell r="CH74">
            <v>0</v>
          </cell>
          <cell r="CI74">
            <v>0</v>
          </cell>
          <cell r="CJ74">
            <v>0</v>
          </cell>
          <cell r="CK74">
            <v>0</v>
          </cell>
          <cell r="CL74">
            <v>0</v>
          </cell>
          <cell r="CM74">
            <v>0</v>
          </cell>
          <cell r="CN74">
            <v>0</v>
          </cell>
          <cell r="CO74">
            <v>0</v>
          </cell>
          <cell r="CP74">
            <v>0</v>
          </cell>
          <cell r="CQ74">
            <v>0</v>
          </cell>
          <cell r="CR74">
            <v>0</v>
          </cell>
          <cell r="CS74">
            <v>0</v>
          </cell>
          <cell r="CT74">
            <v>0</v>
          </cell>
          <cell r="CU74">
            <v>0</v>
          </cell>
          <cell r="CV74">
            <v>0</v>
          </cell>
          <cell r="CW74">
            <v>0</v>
          </cell>
          <cell r="CX74">
            <v>0</v>
          </cell>
          <cell r="CY74">
            <v>0</v>
          </cell>
          <cell r="CZ74">
            <v>0</v>
          </cell>
          <cell r="DA74">
            <v>0</v>
          </cell>
          <cell r="DB74">
            <v>0</v>
          </cell>
          <cell r="DC74">
            <v>0</v>
          </cell>
          <cell r="DD74">
            <v>0</v>
          </cell>
          <cell r="DE74">
            <v>0</v>
          </cell>
          <cell r="DF74">
            <v>0</v>
          </cell>
          <cell r="DG74">
            <v>0</v>
          </cell>
          <cell r="DH74">
            <v>0</v>
          </cell>
          <cell r="DI74">
            <v>0</v>
          </cell>
          <cell r="DJ74">
            <v>0</v>
          </cell>
          <cell r="DK74">
            <v>0</v>
          </cell>
          <cell r="DL74">
            <v>0</v>
          </cell>
          <cell r="DM74">
            <v>0</v>
          </cell>
          <cell r="DN74">
            <v>0</v>
          </cell>
          <cell r="DO74">
            <v>0</v>
          </cell>
          <cell r="DP74">
            <v>0</v>
          </cell>
          <cell r="DQ74">
            <v>0</v>
          </cell>
          <cell r="DR74">
            <v>0</v>
          </cell>
          <cell r="DS74">
            <v>0</v>
          </cell>
          <cell r="DT74">
            <v>0</v>
          </cell>
          <cell r="DU74">
            <v>0</v>
          </cell>
          <cell r="DV74">
            <v>0</v>
          </cell>
          <cell r="DW74">
            <v>0</v>
          </cell>
          <cell r="DX74">
            <v>0</v>
          </cell>
          <cell r="DY74">
            <v>0</v>
          </cell>
          <cell r="DZ74">
            <v>0</v>
          </cell>
          <cell r="EA74">
            <v>0</v>
          </cell>
          <cell r="EB74">
            <v>0</v>
          </cell>
          <cell r="EC74">
            <v>0</v>
          </cell>
          <cell r="ED74">
            <v>0</v>
          </cell>
          <cell r="EE74">
            <v>0</v>
          </cell>
          <cell r="EF74">
            <v>0</v>
          </cell>
          <cell r="EG74">
            <v>0</v>
          </cell>
          <cell r="EH74">
            <v>0</v>
          </cell>
          <cell r="EI74">
            <v>0</v>
          </cell>
          <cell r="EJ74">
            <v>0</v>
          </cell>
          <cell r="EK74">
            <v>0</v>
          </cell>
          <cell r="EL74">
            <v>0</v>
          </cell>
          <cell r="EM74">
            <v>0</v>
          </cell>
          <cell r="EN74">
            <v>0</v>
          </cell>
          <cell r="EO74">
            <v>0</v>
          </cell>
          <cell r="EP74">
            <v>0</v>
          </cell>
          <cell r="EQ74">
            <v>0</v>
          </cell>
          <cell r="ER74">
            <v>0</v>
          </cell>
          <cell r="ES74">
            <v>0</v>
          </cell>
          <cell r="ET74">
            <v>0</v>
          </cell>
          <cell r="EU74">
            <v>0</v>
          </cell>
          <cell r="EV74">
            <v>0</v>
          </cell>
          <cell r="EW74">
            <v>0</v>
          </cell>
          <cell r="EX74">
            <v>0</v>
          </cell>
          <cell r="EY74">
            <v>0</v>
          </cell>
          <cell r="EZ74">
            <v>0</v>
          </cell>
          <cell r="FA74">
            <v>0</v>
          </cell>
          <cell r="FB74">
            <v>0</v>
          </cell>
          <cell r="FC74">
            <v>0</v>
          </cell>
          <cell r="FD74">
            <v>0</v>
          </cell>
          <cell r="FE74">
            <v>0</v>
          </cell>
          <cell r="FF74">
            <v>0</v>
          </cell>
          <cell r="FG74">
            <v>0</v>
          </cell>
          <cell r="FH74">
            <v>0</v>
          </cell>
          <cell r="FI74">
            <v>0</v>
          </cell>
          <cell r="FJ74">
            <v>0</v>
          </cell>
          <cell r="FK74">
            <v>0</v>
          </cell>
          <cell r="FL74">
            <v>0</v>
          </cell>
          <cell r="FM74">
            <v>0</v>
          </cell>
          <cell r="FN74">
            <v>0</v>
          </cell>
          <cell r="FO74">
            <v>0</v>
          </cell>
          <cell r="FP74">
            <v>0</v>
          </cell>
          <cell r="FQ74">
            <v>0</v>
          </cell>
          <cell r="FR74">
            <v>0</v>
          </cell>
          <cell r="FS74">
            <v>0</v>
          </cell>
          <cell r="FT74">
            <v>0</v>
          </cell>
          <cell r="FU74">
            <v>0</v>
          </cell>
          <cell r="FV74">
            <v>0</v>
          </cell>
          <cell r="FW74">
            <v>0</v>
          </cell>
          <cell r="FX74">
            <v>0</v>
          </cell>
          <cell r="FY74">
            <v>0</v>
          </cell>
          <cell r="FZ74">
            <v>0</v>
          </cell>
          <cell r="GA74">
            <v>0</v>
          </cell>
          <cell r="GB74">
            <v>0</v>
          </cell>
          <cell r="GC74">
            <v>0</v>
          </cell>
          <cell r="GD74">
            <v>0</v>
          </cell>
          <cell r="GE74">
            <v>0</v>
          </cell>
          <cell r="GF74">
            <v>0</v>
          </cell>
          <cell r="GG74">
            <v>0</v>
          </cell>
          <cell r="GH74">
            <v>0</v>
          </cell>
          <cell r="GI74">
            <v>0</v>
          </cell>
          <cell r="GJ74">
            <v>0</v>
          </cell>
          <cell r="GK74">
            <v>0</v>
          </cell>
          <cell r="GL74">
            <v>0</v>
          </cell>
          <cell r="GM74">
            <v>0</v>
          </cell>
          <cell r="GN74">
            <v>0</v>
          </cell>
          <cell r="GO74">
            <v>0</v>
          </cell>
          <cell r="GP74">
            <v>0</v>
          </cell>
          <cell r="GQ74">
            <v>0</v>
          </cell>
          <cell r="GR74">
            <v>0</v>
          </cell>
          <cell r="GS74">
            <v>0</v>
          </cell>
          <cell r="GT74">
            <v>0</v>
          </cell>
          <cell r="GU74">
            <v>0</v>
          </cell>
          <cell r="GV74">
            <v>0</v>
          </cell>
          <cell r="GW74">
            <v>0</v>
          </cell>
          <cell r="GX74">
            <v>0</v>
          </cell>
          <cell r="GY74">
            <v>0</v>
          </cell>
          <cell r="GZ74">
            <v>0</v>
          </cell>
          <cell r="HA74">
            <v>0</v>
          </cell>
          <cell r="HB74">
            <v>0</v>
          </cell>
          <cell r="HC74">
            <v>0</v>
          </cell>
          <cell r="HD74">
            <v>0</v>
          </cell>
          <cell r="HE74">
            <v>0</v>
          </cell>
          <cell r="HF74">
            <v>0</v>
          </cell>
          <cell r="HG74">
            <v>0</v>
          </cell>
          <cell r="HH74">
            <v>0</v>
          </cell>
          <cell r="HI74">
            <v>0</v>
          </cell>
          <cell r="HJ74">
            <v>0</v>
          </cell>
          <cell r="HK74">
            <v>0</v>
          </cell>
          <cell r="HL74">
            <v>0</v>
          </cell>
          <cell r="HM74">
            <v>0</v>
          </cell>
          <cell r="HN74">
            <v>0</v>
          </cell>
          <cell r="HO74">
            <v>0</v>
          </cell>
          <cell r="HP74">
            <v>0</v>
          </cell>
          <cell r="HQ74">
            <v>0</v>
          </cell>
          <cell r="HR74">
            <v>0</v>
          </cell>
          <cell r="HS74">
            <v>0</v>
          </cell>
        </row>
        <row r="75">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cell r="AN75">
            <v>0</v>
          </cell>
          <cell r="AO75">
            <v>0</v>
          </cell>
          <cell r="AP75">
            <v>0</v>
          </cell>
          <cell r="AQ75">
            <v>0</v>
          </cell>
          <cell r="AR75">
            <v>0</v>
          </cell>
          <cell r="AS75">
            <v>0</v>
          </cell>
          <cell r="AT75">
            <v>0</v>
          </cell>
          <cell r="AU75">
            <v>0</v>
          </cell>
          <cell r="AV75">
            <v>0</v>
          </cell>
          <cell r="AW75">
            <v>0</v>
          </cell>
          <cell r="AX75">
            <v>0</v>
          </cell>
          <cell r="AY75">
            <v>0</v>
          </cell>
          <cell r="AZ75">
            <v>0</v>
          </cell>
          <cell r="BA75">
            <v>0</v>
          </cell>
          <cell r="BB75">
            <v>0</v>
          </cell>
          <cell r="BC75">
            <v>0</v>
          </cell>
          <cell r="BD75">
            <v>0</v>
          </cell>
          <cell r="BE75">
            <v>0</v>
          </cell>
          <cell r="BF75">
            <v>0</v>
          </cell>
          <cell r="BG75">
            <v>0</v>
          </cell>
          <cell r="BH75">
            <v>0</v>
          </cell>
          <cell r="BI75">
            <v>0</v>
          </cell>
          <cell r="BJ75">
            <v>0</v>
          </cell>
          <cell r="BK75">
            <v>0</v>
          </cell>
          <cell r="BL75">
            <v>0</v>
          </cell>
          <cell r="BM75">
            <v>0</v>
          </cell>
          <cell r="BN75">
            <v>0</v>
          </cell>
          <cell r="BO75">
            <v>0</v>
          </cell>
          <cell r="BP75">
            <v>0</v>
          </cell>
          <cell r="BQ75">
            <v>0</v>
          </cell>
          <cell r="BR75">
            <v>0</v>
          </cell>
          <cell r="BS75">
            <v>24704.82</v>
          </cell>
          <cell r="BT75">
            <v>0</v>
          </cell>
          <cell r="BU75">
            <v>0</v>
          </cell>
          <cell r="BV75">
            <v>0</v>
          </cell>
          <cell r="BW75">
            <v>0</v>
          </cell>
          <cell r="BX75">
            <v>0</v>
          </cell>
          <cell r="BY75">
            <v>0</v>
          </cell>
          <cell r="BZ75">
            <v>0</v>
          </cell>
          <cell r="CA75">
            <v>0</v>
          </cell>
          <cell r="CB75">
            <v>0</v>
          </cell>
          <cell r="CC75">
            <v>0</v>
          </cell>
          <cell r="CD75">
            <v>0</v>
          </cell>
          <cell r="CE75">
            <v>0</v>
          </cell>
          <cell r="CF75">
            <v>0</v>
          </cell>
          <cell r="CG75">
            <v>0</v>
          </cell>
          <cell r="CH75">
            <v>0</v>
          </cell>
          <cell r="CI75">
            <v>0</v>
          </cell>
          <cell r="CJ75">
            <v>0</v>
          </cell>
          <cell r="CK75">
            <v>0</v>
          </cell>
          <cell r="CL75">
            <v>0</v>
          </cell>
          <cell r="CM75">
            <v>0</v>
          </cell>
          <cell r="CN75">
            <v>0</v>
          </cell>
          <cell r="CO75">
            <v>0</v>
          </cell>
          <cell r="CP75">
            <v>0</v>
          </cell>
          <cell r="CQ75">
            <v>0</v>
          </cell>
          <cell r="CR75">
            <v>0</v>
          </cell>
          <cell r="CS75">
            <v>0</v>
          </cell>
          <cell r="CT75">
            <v>0</v>
          </cell>
          <cell r="CU75">
            <v>0</v>
          </cell>
          <cell r="CV75">
            <v>0</v>
          </cell>
          <cell r="CW75">
            <v>0</v>
          </cell>
          <cell r="CX75">
            <v>0</v>
          </cell>
          <cell r="CY75">
            <v>5122.8</v>
          </cell>
          <cell r="CZ75">
            <v>0</v>
          </cell>
          <cell r="DA75">
            <v>0</v>
          </cell>
          <cell r="DB75">
            <v>0</v>
          </cell>
          <cell r="DC75">
            <v>0</v>
          </cell>
          <cell r="DD75">
            <v>0</v>
          </cell>
          <cell r="DE75">
            <v>0</v>
          </cell>
          <cell r="DF75">
            <v>0</v>
          </cell>
          <cell r="DG75">
            <v>0</v>
          </cell>
          <cell r="DH75">
            <v>0</v>
          </cell>
          <cell r="DI75">
            <v>0</v>
          </cell>
          <cell r="DJ75">
            <v>0</v>
          </cell>
          <cell r="DK75">
            <v>0</v>
          </cell>
          <cell r="DL75">
            <v>0</v>
          </cell>
          <cell r="DM75">
            <v>0</v>
          </cell>
          <cell r="DN75">
            <v>0</v>
          </cell>
          <cell r="DO75">
            <v>0</v>
          </cell>
          <cell r="DP75">
            <v>0</v>
          </cell>
          <cell r="DQ75">
            <v>0</v>
          </cell>
          <cell r="DR75">
            <v>0</v>
          </cell>
          <cell r="DS75">
            <v>0</v>
          </cell>
          <cell r="DT75">
            <v>0</v>
          </cell>
          <cell r="DU75">
            <v>0</v>
          </cell>
          <cell r="DV75">
            <v>0</v>
          </cell>
          <cell r="DW75">
            <v>0</v>
          </cell>
          <cell r="DX75">
            <v>0</v>
          </cell>
          <cell r="DY75">
            <v>0</v>
          </cell>
          <cell r="DZ75">
            <v>0</v>
          </cell>
          <cell r="EA75">
            <v>0</v>
          </cell>
          <cell r="EB75">
            <v>0</v>
          </cell>
          <cell r="EC75">
            <v>0</v>
          </cell>
          <cell r="ED75">
            <v>0</v>
          </cell>
          <cell r="EE75">
            <v>0</v>
          </cell>
          <cell r="EF75">
            <v>0</v>
          </cell>
          <cell r="EG75">
            <v>0</v>
          </cell>
          <cell r="EH75">
            <v>0</v>
          </cell>
          <cell r="EI75">
            <v>0</v>
          </cell>
          <cell r="EJ75">
            <v>0</v>
          </cell>
          <cell r="EK75">
            <v>0</v>
          </cell>
          <cell r="EL75">
            <v>0</v>
          </cell>
          <cell r="EM75">
            <v>0</v>
          </cell>
          <cell r="EN75">
            <v>0</v>
          </cell>
          <cell r="EO75">
            <v>0</v>
          </cell>
          <cell r="EP75">
            <v>0</v>
          </cell>
          <cell r="EQ75">
            <v>0</v>
          </cell>
          <cell r="ER75">
            <v>0</v>
          </cell>
          <cell r="ES75">
            <v>0</v>
          </cell>
          <cell r="ET75">
            <v>0</v>
          </cell>
          <cell r="EU75">
            <v>0</v>
          </cell>
          <cell r="EV75">
            <v>0</v>
          </cell>
          <cell r="EW75">
            <v>0</v>
          </cell>
          <cell r="EX75">
            <v>0</v>
          </cell>
          <cell r="EY75">
            <v>0</v>
          </cell>
          <cell r="EZ75">
            <v>0</v>
          </cell>
          <cell r="FA75">
            <v>0</v>
          </cell>
          <cell r="FB75">
            <v>0</v>
          </cell>
          <cell r="FC75">
            <v>0</v>
          </cell>
          <cell r="FD75">
            <v>0</v>
          </cell>
          <cell r="FE75">
            <v>0</v>
          </cell>
          <cell r="FF75">
            <v>0</v>
          </cell>
          <cell r="FG75">
            <v>0</v>
          </cell>
          <cell r="FH75">
            <v>0</v>
          </cell>
          <cell r="FI75">
            <v>0</v>
          </cell>
          <cell r="FJ75">
            <v>0</v>
          </cell>
          <cell r="FK75">
            <v>0</v>
          </cell>
          <cell r="FL75">
            <v>0</v>
          </cell>
          <cell r="FM75">
            <v>0</v>
          </cell>
          <cell r="FN75">
            <v>0</v>
          </cell>
          <cell r="FO75">
            <v>0</v>
          </cell>
          <cell r="FP75">
            <v>0</v>
          </cell>
          <cell r="FQ75">
            <v>0</v>
          </cell>
          <cell r="FR75">
            <v>0</v>
          </cell>
          <cell r="FS75">
            <v>0</v>
          </cell>
          <cell r="FT75">
            <v>0</v>
          </cell>
          <cell r="FU75">
            <v>0</v>
          </cell>
          <cell r="FV75">
            <v>0</v>
          </cell>
          <cell r="FW75">
            <v>0</v>
          </cell>
          <cell r="FX75">
            <v>0</v>
          </cell>
          <cell r="FY75">
            <v>0</v>
          </cell>
          <cell r="FZ75">
            <v>0</v>
          </cell>
          <cell r="GA75">
            <v>0</v>
          </cell>
          <cell r="GB75">
            <v>0</v>
          </cell>
          <cell r="GC75">
            <v>0</v>
          </cell>
          <cell r="GD75">
            <v>0</v>
          </cell>
          <cell r="GE75">
            <v>0</v>
          </cell>
          <cell r="GF75">
            <v>0</v>
          </cell>
          <cell r="GG75">
            <v>0</v>
          </cell>
          <cell r="GH75">
            <v>0</v>
          </cell>
          <cell r="GI75">
            <v>0</v>
          </cell>
          <cell r="GJ75">
            <v>0</v>
          </cell>
          <cell r="GK75">
            <v>0</v>
          </cell>
          <cell r="GL75">
            <v>0</v>
          </cell>
          <cell r="GM75">
            <v>0</v>
          </cell>
          <cell r="GN75">
            <v>0</v>
          </cell>
          <cell r="GO75">
            <v>0</v>
          </cell>
          <cell r="GP75">
            <v>0</v>
          </cell>
          <cell r="GQ75">
            <v>0</v>
          </cell>
          <cell r="GR75">
            <v>0</v>
          </cell>
          <cell r="GS75">
            <v>0</v>
          </cell>
          <cell r="GT75">
            <v>0</v>
          </cell>
          <cell r="GU75">
            <v>0</v>
          </cell>
          <cell r="GV75">
            <v>0</v>
          </cell>
          <cell r="GW75">
            <v>0</v>
          </cell>
          <cell r="GX75">
            <v>0</v>
          </cell>
          <cell r="GY75">
            <v>0</v>
          </cell>
          <cell r="GZ75">
            <v>0</v>
          </cell>
          <cell r="HA75">
            <v>0</v>
          </cell>
          <cell r="HB75">
            <v>0</v>
          </cell>
          <cell r="HC75">
            <v>0</v>
          </cell>
          <cell r="HD75">
            <v>0</v>
          </cell>
          <cell r="HE75">
            <v>0</v>
          </cell>
          <cell r="HF75">
            <v>0</v>
          </cell>
          <cell r="HG75">
            <v>0</v>
          </cell>
          <cell r="HH75">
            <v>0</v>
          </cell>
          <cell r="HI75">
            <v>0</v>
          </cell>
          <cell r="HJ75">
            <v>0</v>
          </cell>
          <cell r="HK75">
            <v>0</v>
          </cell>
          <cell r="HL75">
            <v>0</v>
          </cell>
          <cell r="HM75">
            <v>0</v>
          </cell>
          <cell r="HN75">
            <v>0</v>
          </cell>
          <cell r="HO75">
            <v>0</v>
          </cell>
          <cell r="HP75">
            <v>0</v>
          </cell>
          <cell r="HQ75">
            <v>0</v>
          </cell>
          <cell r="HR75">
            <v>0</v>
          </cell>
          <cell r="HS75">
            <v>0</v>
          </cell>
        </row>
        <row r="76">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0</v>
          </cell>
          <cell r="AU76">
            <v>0</v>
          </cell>
          <cell r="AV76">
            <v>0</v>
          </cell>
          <cell r="AW76">
            <v>0</v>
          </cell>
          <cell r="AX76">
            <v>0</v>
          </cell>
          <cell r="AY76">
            <v>0</v>
          </cell>
          <cell r="AZ76">
            <v>0</v>
          </cell>
          <cell r="BA76">
            <v>0</v>
          </cell>
          <cell r="BB76">
            <v>0</v>
          </cell>
          <cell r="BC76">
            <v>0</v>
          </cell>
          <cell r="BD76">
            <v>0</v>
          </cell>
          <cell r="BE76">
            <v>0</v>
          </cell>
          <cell r="BF76">
            <v>0</v>
          </cell>
          <cell r="BG76">
            <v>0</v>
          </cell>
          <cell r="BH76">
            <v>0</v>
          </cell>
          <cell r="BI76">
            <v>0</v>
          </cell>
          <cell r="BJ76">
            <v>0</v>
          </cell>
          <cell r="BK76">
            <v>0</v>
          </cell>
          <cell r="BL76">
            <v>0</v>
          </cell>
          <cell r="BM76">
            <v>0</v>
          </cell>
          <cell r="BN76">
            <v>0</v>
          </cell>
          <cell r="BO76">
            <v>0</v>
          </cell>
          <cell r="BP76">
            <v>0</v>
          </cell>
          <cell r="BQ76">
            <v>0</v>
          </cell>
          <cell r="BR76">
            <v>0</v>
          </cell>
          <cell r="BS76">
            <v>0</v>
          </cell>
          <cell r="BT76">
            <v>0</v>
          </cell>
          <cell r="BU76">
            <v>0</v>
          </cell>
          <cell r="BV76">
            <v>8375</v>
          </cell>
          <cell r="BW76">
            <v>0</v>
          </cell>
          <cell r="BX76">
            <v>0</v>
          </cell>
          <cell r="BY76">
            <v>0</v>
          </cell>
          <cell r="BZ76">
            <v>0</v>
          </cell>
          <cell r="CA76">
            <v>0</v>
          </cell>
          <cell r="CB76">
            <v>0</v>
          </cell>
          <cell r="CC76">
            <v>0</v>
          </cell>
          <cell r="CD76">
            <v>0</v>
          </cell>
          <cell r="CE76">
            <v>0</v>
          </cell>
          <cell r="CF76">
            <v>0</v>
          </cell>
          <cell r="CG76">
            <v>0</v>
          </cell>
          <cell r="CH76">
            <v>0</v>
          </cell>
          <cell r="CI76">
            <v>0</v>
          </cell>
          <cell r="CJ76">
            <v>0</v>
          </cell>
          <cell r="CK76">
            <v>0</v>
          </cell>
          <cell r="CL76">
            <v>0</v>
          </cell>
          <cell r="CM76">
            <v>0</v>
          </cell>
          <cell r="CN76">
            <v>0</v>
          </cell>
          <cell r="CO76">
            <v>0</v>
          </cell>
          <cell r="CP76">
            <v>0</v>
          </cell>
          <cell r="CQ76">
            <v>0</v>
          </cell>
          <cell r="CR76">
            <v>0</v>
          </cell>
          <cell r="CS76">
            <v>0</v>
          </cell>
          <cell r="CT76">
            <v>0</v>
          </cell>
          <cell r="CU76">
            <v>0</v>
          </cell>
          <cell r="CV76">
            <v>0</v>
          </cell>
          <cell r="CW76">
            <v>0</v>
          </cell>
          <cell r="CX76">
            <v>0</v>
          </cell>
          <cell r="CY76">
            <v>0</v>
          </cell>
          <cell r="CZ76">
            <v>0</v>
          </cell>
          <cell r="DA76">
            <v>0</v>
          </cell>
          <cell r="DB76">
            <v>0</v>
          </cell>
          <cell r="DC76">
            <v>0</v>
          </cell>
          <cell r="DD76">
            <v>0</v>
          </cell>
          <cell r="DE76">
            <v>0</v>
          </cell>
          <cell r="DF76">
            <v>0</v>
          </cell>
          <cell r="DG76">
            <v>0</v>
          </cell>
          <cell r="DH76">
            <v>0</v>
          </cell>
          <cell r="DI76">
            <v>0</v>
          </cell>
          <cell r="DJ76">
            <v>0</v>
          </cell>
          <cell r="DK76">
            <v>0</v>
          </cell>
          <cell r="DL76">
            <v>0</v>
          </cell>
          <cell r="DM76">
            <v>0</v>
          </cell>
          <cell r="DN76">
            <v>0</v>
          </cell>
          <cell r="DO76">
            <v>0</v>
          </cell>
          <cell r="DP76">
            <v>0</v>
          </cell>
          <cell r="DQ76">
            <v>0</v>
          </cell>
          <cell r="DR76">
            <v>0</v>
          </cell>
          <cell r="DS76">
            <v>0</v>
          </cell>
          <cell r="DT76">
            <v>0</v>
          </cell>
          <cell r="DU76">
            <v>0</v>
          </cell>
          <cell r="DV76">
            <v>0</v>
          </cell>
          <cell r="DW76">
            <v>0</v>
          </cell>
          <cell r="DX76">
            <v>0</v>
          </cell>
          <cell r="DY76">
            <v>0</v>
          </cell>
          <cell r="DZ76">
            <v>0</v>
          </cell>
          <cell r="EA76">
            <v>0</v>
          </cell>
          <cell r="EB76">
            <v>0</v>
          </cell>
          <cell r="EC76">
            <v>0</v>
          </cell>
          <cell r="ED76">
            <v>0</v>
          </cell>
          <cell r="EE76">
            <v>0</v>
          </cell>
          <cell r="EF76">
            <v>0</v>
          </cell>
          <cell r="EG76">
            <v>0</v>
          </cell>
          <cell r="EH76">
            <v>0</v>
          </cell>
          <cell r="EI76">
            <v>0</v>
          </cell>
          <cell r="EJ76">
            <v>0</v>
          </cell>
          <cell r="EK76">
            <v>0</v>
          </cell>
          <cell r="EL76">
            <v>0</v>
          </cell>
          <cell r="EM76">
            <v>0</v>
          </cell>
          <cell r="EN76">
            <v>0</v>
          </cell>
          <cell r="EO76">
            <v>0</v>
          </cell>
          <cell r="EP76">
            <v>0</v>
          </cell>
          <cell r="EQ76">
            <v>0</v>
          </cell>
          <cell r="ER76">
            <v>0</v>
          </cell>
          <cell r="ES76">
            <v>0</v>
          </cell>
          <cell r="ET76">
            <v>0</v>
          </cell>
          <cell r="EU76">
            <v>0</v>
          </cell>
          <cell r="EV76">
            <v>0</v>
          </cell>
          <cell r="EW76">
            <v>0</v>
          </cell>
          <cell r="EX76">
            <v>0</v>
          </cell>
          <cell r="EY76">
            <v>0</v>
          </cell>
          <cell r="EZ76">
            <v>0</v>
          </cell>
          <cell r="FA76">
            <v>0</v>
          </cell>
          <cell r="FB76">
            <v>0</v>
          </cell>
          <cell r="FC76">
            <v>0</v>
          </cell>
          <cell r="FD76">
            <v>0</v>
          </cell>
          <cell r="FE76">
            <v>0</v>
          </cell>
          <cell r="FF76">
            <v>0</v>
          </cell>
          <cell r="FG76">
            <v>0</v>
          </cell>
          <cell r="FH76">
            <v>0</v>
          </cell>
          <cell r="FI76">
            <v>0</v>
          </cell>
          <cell r="FJ76">
            <v>0</v>
          </cell>
          <cell r="FK76">
            <v>0</v>
          </cell>
          <cell r="FL76">
            <v>0</v>
          </cell>
          <cell r="FM76">
            <v>0</v>
          </cell>
          <cell r="FN76">
            <v>0</v>
          </cell>
          <cell r="FO76">
            <v>0</v>
          </cell>
          <cell r="FP76">
            <v>0</v>
          </cell>
          <cell r="FQ76">
            <v>0</v>
          </cell>
          <cell r="FR76">
            <v>0</v>
          </cell>
          <cell r="FS76">
            <v>0</v>
          </cell>
          <cell r="FT76">
            <v>0</v>
          </cell>
          <cell r="FU76">
            <v>0</v>
          </cell>
          <cell r="FV76">
            <v>0</v>
          </cell>
          <cell r="FW76">
            <v>0</v>
          </cell>
          <cell r="FX76">
            <v>0</v>
          </cell>
          <cell r="FY76">
            <v>0</v>
          </cell>
          <cell r="FZ76">
            <v>0</v>
          </cell>
          <cell r="GA76">
            <v>0</v>
          </cell>
          <cell r="GB76">
            <v>0</v>
          </cell>
          <cell r="GC76">
            <v>0</v>
          </cell>
          <cell r="GD76">
            <v>0</v>
          </cell>
          <cell r="GE76">
            <v>0</v>
          </cell>
          <cell r="GF76">
            <v>0</v>
          </cell>
          <cell r="GG76">
            <v>0</v>
          </cell>
          <cell r="GH76">
            <v>0</v>
          </cell>
          <cell r="GI76">
            <v>0</v>
          </cell>
          <cell r="GJ76">
            <v>0</v>
          </cell>
          <cell r="GK76">
            <v>0</v>
          </cell>
          <cell r="GL76">
            <v>0</v>
          </cell>
          <cell r="GM76">
            <v>0</v>
          </cell>
          <cell r="GN76">
            <v>0</v>
          </cell>
          <cell r="GO76">
            <v>0</v>
          </cell>
          <cell r="GP76">
            <v>0</v>
          </cell>
          <cell r="GQ76">
            <v>0</v>
          </cell>
          <cell r="GR76">
            <v>0</v>
          </cell>
          <cell r="GS76">
            <v>0</v>
          </cell>
          <cell r="GT76">
            <v>0</v>
          </cell>
          <cell r="GU76">
            <v>0</v>
          </cell>
          <cell r="GV76">
            <v>0</v>
          </cell>
          <cell r="GW76">
            <v>0</v>
          </cell>
          <cell r="GX76">
            <v>0</v>
          </cell>
          <cell r="GY76">
            <v>0</v>
          </cell>
          <cell r="GZ76">
            <v>0</v>
          </cell>
          <cell r="HA76">
            <v>0</v>
          </cell>
          <cell r="HB76">
            <v>0</v>
          </cell>
          <cell r="HC76">
            <v>0</v>
          </cell>
          <cell r="HD76">
            <v>0</v>
          </cell>
          <cell r="HE76">
            <v>0</v>
          </cell>
          <cell r="HF76">
            <v>0</v>
          </cell>
          <cell r="HG76">
            <v>0</v>
          </cell>
          <cell r="HH76">
            <v>0</v>
          </cell>
          <cell r="HI76">
            <v>0</v>
          </cell>
          <cell r="HJ76">
            <v>0</v>
          </cell>
          <cell r="HK76">
            <v>0</v>
          </cell>
          <cell r="HL76">
            <v>0</v>
          </cell>
          <cell r="HM76">
            <v>0</v>
          </cell>
          <cell r="HN76">
            <v>0</v>
          </cell>
          <cell r="HO76">
            <v>0</v>
          </cell>
          <cell r="HP76">
            <v>0</v>
          </cell>
          <cell r="HQ76">
            <v>0</v>
          </cell>
          <cell r="HR76">
            <v>0</v>
          </cell>
          <cell r="HS76">
            <v>0</v>
          </cell>
        </row>
        <row r="77">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cell r="AO77">
            <v>0</v>
          </cell>
          <cell r="AP77">
            <v>0</v>
          </cell>
          <cell r="AQ77">
            <v>0</v>
          </cell>
          <cell r="AR77">
            <v>0</v>
          </cell>
          <cell r="AS77">
            <v>0</v>
          </cell>
          <cell r="AT77">
            <v>0</v>
          </cell>
          <cell r="AU77">
            <v>0</v>
          </cell>
          <cell r="AV77">
            <v>0</v>
          </cell>
          <cell r="AW77">
            <v>0</v>
          </cell>
          <cell r="AX77">
            <v>0</v>
          </cell>
          <cell r="AY77">
            <v>0</v>
          </cell>
          <cell r="AZ77">
            <v>0</v>
          </cell>
          <cell r="BA77">
            <v>0</v>
          </cell>
          <cell r="BB77">
            <v>0</v>
          </cell>
          <cell r="BC77">
            <v>0</v>
          </cell>
          <cell r="BD77">
            <v>0</v>
          </cell>
          <cell r="BE77">
            <v>0</v>
          </cell>
          <cell r="BF77">
            <v>0</v>
          </cell>
          <cell r="BG77">
            <v>0</v>
          </cell>
          <cell r="BH77">
            <v>0</v>
          </cell>
          <cell r="BI77">
            <v>0</v>
          </cell>
          <cell r="BJ77">
            <v>0</v>
          </cell>
          <cell r="BK77">
            <v>0</v>
          </cell>
          <cell r="BL77">
            <v>0</v>
          </cell>
          <cell r="BM77">
            <v>0</v>
          </cell>
          <cell r="BN77">
            <v>0</v>
          </cell>
          <cell r="BO77">
            <v>0</v>
          </cell>
          <cell r="BP77">
            <v>0</v>
          </cell>
          <cell r="BQ77">
            <v>0</v>
          </cell>
          <cell r="BR77">
            <v>0</v>
          </cell>
          <cell r="BS77">
            <v>0</v>
          </cell>
          <cell r="BT77">
            <v>0</v>
          </cell>
          <cell r="BU77">
            <v>0</v>
          </cell>
          <cell r="BV77">
            <v>0</v>
          </cell>
          <cell r="BW77">
            <v>62268</v>
          </cell>
          <cell r="BX77">
            <v>0</v>
          </cell>
          <cell r="BY77">
            <v>0</v>
          </cell>
          <cell r="BZ77">
            <v>0</v>
          </cell>
          <cell r="CA77">
            <v>0</v>
          </cell>
          <cell r="CB77">
            <v>0</v>
          </cell>
          <cell r="CC77">
            <v>0</v>
          </cell>
          <cell r="CD77">
            <v>0</v>
          </cell>
          <cell r="CE77">
            <v>0</v>
          </cell>
          <cell r="CF77">
            <v>0</v>
          </cell>
          <cell r="CG77">
            <v>0</v>
          </cell>
          <cell r="CH77">
            <v>0</v>
          </cell>
          <cell r="CI77">
            <v>0</v>
          </cell>
          <cell r="CJ77">
            <v>0</v>
          </cell>
          <cell r="CK77">
            <v>0</v>
          </cell>
          <cell r="CL77">
            <v>0</v>
          </cell>
          <cell r="CM77">
            <v>0</v>
          </cell>
          <cell r="CN77">
            <v>0</v>
          </cell>
          <cell r="CO77">
            <v>0</v>
          </cell>
          <cell r="CP77">
            <v>0</v>
          </cell>
          <cell r="CQ77">
            <v>0</v>
          </cell>
          <cell r="CR77">
            <v>0</v>
          </cell>
          <cell r="CS77">
            <v>0</v>
          </cell>
          <cell r="CT77">
            <v>0</v>
          </cell>
          <cell r="CU77">
            <v>0</v>
          </cell>
          <cell r="CV77">
            <v>0</v>
          </cell>
          <cell r="CW77">
            <v>0</v>
          </cell>
          <cell r="CX77">
            <v>0</v>
          </cell>
          <cell r="CY77">
            <v>0</v>
          </cell>
          <cell r="CZ77">
            <v>0</v>
          </cell>
          <cell r="DA77">
            <v>0</v>
          </cell>
          <cell r="DB77">
            <v>0</v>
          </cell>
          <cell r="DC77">
            <v>0</v>
          </cell>
          <cell r="DD77">
            <v>0</v>
          </cell>
          <cell r="DE77">
            <v>0</v>
          </cell>
          <cell r="DF77">
            <v>0</v>
          </cell>
          <cell r="DG77">
            <v>0</v>
          </cell>
          <cell r="DH77">
            <v>0</v>
          </cell>
          <cell r="DI77">
            <v>0</v>
          </cell>
          <cell r="DJ77">
            <v>0</v>
          </cell>
          <cell r="DK77">
            <v>0</v>
          </cell>
          <cell r="DL77">
            <v>0</v>
          </cell>
          <cell r="DM77">
            <v>0</v>
          </cell>
          <cell r="DN77">
            <v>0</v>
          </cell>
          <cell r="DO77">
            <v>0</v>
          </cell>
          <cell r="DP77">
            <v>0</v>
          </cell>
          <cell r="DQ77">
            <v>0</v>
          </cell>
          <cell r="DR77">
            <v>0</v>
          </cell>
          <cell r="DS77">
            <v>0</v>
          </cell>
          <cell r="DT77">
            <v>0</v>
          </cell>
          <cell r="DU77">
            <v>0</v>
          </cell>
          <cell r="DV77">
            <v>0</v>
          </cell>
          <cell r="DW77">
            <v>0</v>
          </cell>
          <cell r="DX77">
            <v>0</v>
          </cell>
          <cell r="DY77">
            <v>0</v>
          </cell>
          <cell r="DZ77">
            <v>0</v>
          </cell>
          <cell r="EA77">
            <v>0</v>
          </cell>
          <cell r="EB77">
            <v>0</v>
          </cell>
          <cell r="EC77">
            <v>0</v>
          </cell>
          <cell r="ED77">
            <v>0</v>
          </cell>
          <cell r="EE77">
            <v>0</v>
          </cell>
          <cell r="EF77">
            <v>0</v>
          </cell>
          <cell r="EG77">
            <v>0</v>
          </cell>
          <cell r="EH77">
            <v>0</v>
          </cell>
          <cell r="EI77">
            <v>0</v>
          </cell>
          <cell r="EJ77">
            <v>0</v>
          </cell>
          <cell r="EK77">
            <v>0</v>
          </cell>
          <cell r="EL77">
            <v>0</v>
          </cell>
          <cell r="EM77">
            <v>0</v>
          </cell>
          <cell r="EN77">
            <v>0</v>
          </cell>
          <cell r="EO77">
            <v>0</v>
          </cell>
          <cell r="EP77">
            <v>0</v>
          </cell>
          <cell r="EQ77">
            <v>0</v>
          </cell>
          <cell r="ER77">
            <v>0</v>
          </cell>
          <cell r="ES77">
            <v>0</v>
          </cell>
          <cell r="ET77">
            <v>0</v>
          </cell>
          <cell r="EU77">
            <v>0</v>
          </cell>
          <cell r="EV77">
            <v>0</v>
          </cell>
          <cell r="EW77">
            <v>0</v>
          </cell>
          <cell r="EX77">
            <v>0</v>
          </cell>
          <cell r="EY77">
            <v>0</v>
          </cell>
          <cell r="EZ77">
            <v>0</v>
          </cell>
          <cell r="FA77">
            <v>0</v>
          </cell>
          <cell r="FB77">
            <v>0</v>
          </cell>
          <cell r="FC77">
            <v>0</v>
          </cell>
          <cell r="FD77">
            <v>0</v>
          </cell>
          <cell r="FE77">
            <v>0</v>
          </cell>
          <cell r="FF77">
            <v>0</v>
          </cell>
          <cell r="FG77">
            <v>0</v>
          </cell>
          <cell r="FH77">
            <v>0</v>
          </cell>
          <cell r="FI77">
            <v>0</v>
          </cell>
          <cell r="FJ77">
            <v>0</v>
          </cell>
          <cell r="FK77">
            <v>0</v>
          </cell>
          <cell r="FL77">
            <v>0</v>
          </cell>
          <cell r="FM77">
            <v>0</v>
          </cell>
          <cell r="FN77">
            <v>0</v>
          </cell>
          <cell r="FO77">
            <v>0</v>
          </cell>
          <cell r="FP77">
            <v>0</v>
          </cell>
          <cell r="FQ77">
            <v>0</v>
          </cell>
          <cell r="FR77">
            <v>0</v>
          </cell>
          <cell r="FS77">
            <v>0</v>
          </cell>
          <cell r="FT77">
            <v>0</v>
          </cell>
          <cell r="FU77">
            <v>0</v>
          </cell>
          <cell r="FV77">
            <v>0</v>
          </cell>
          <cell r="FW77">
            <v>0</v>
          </cell>
          <cell r="FX77">
            <v>0</v>
          </cell>
          <cell r="FY77">
            <v>0</v>
          </cell>
          <cell r="FZ77">
            <v>0</v>
          </cell>
          <cell r="GA77">
            <v>0</v>
          </cell>
          <cell r="GB77">
            <v>0</v>
          </cell>
          <cell r="GC77">
            <v>0</v>
          </cell>
          <cell r="GD77">
            <v>0</v>
          </cell>
          <cell r="GE77">
            <v>0</v>
          </cell>
          <cell r="GF77">
            <v>0</v>
          </cell>
          <cell r="GG77">
            <v>0</v>
          </cell>
          <cell r="GH77">
            <v>0</v>
          </cell>
          <cell r="GI77">
            <v>0</v>
          </cell>
          <cell r="GJ77">
            <v>0</v>
          </cell>
          <cell r="GK77">
            <v>0</v>
          </cell>
          <cell r="GL77">
            <v>0</v>
          </cell>
          <cell r="GM77">
            <v>0</v>
          </cell>
          <cell r="GN77">
            <v>0</v>
          </cell>
          <cell r="GO77">
            <v>0</v>
          </cell>
          <cell r="GP77">
            <v>0</v>
          </cell>
          <cell r="GQ77">
            <v>0</v>
          </cell>
          <cell r="GR77">
            <v>0</v>
          </cell>
          <cell r="GS77">
            <v>0</v>
          </cell>
          <cell r="GT77">
            <v>0</v>
          </cell>
          <cell r="GU77">
            <v>0</v>
          </cell>
          <cell r="GV77">
            <v>0</v>
          </cell>
          <cell r="GW77">
            <v>0</v>
          </cell>
          <cell r="GX77">
            <v>0</v>
          </cell>
          <cell r="GY77">
            <v>0</v>
          </cell>
          <cell r="GZ77">
            <v>0</v>
          </cell>
          <cell r="HA77">
            <v>0</v>
          </cell>
          <cell r="HB77">
            <v>0</v>
          </cell>
          <cell r="HC77">
            <v>0</v>
          </cell>
          <cell r="HD77">
            <v>0</v>
          </cell>
          <cell r="HE77">
            <v>0</v>
          </cell>
          <cell r="HF77">
            <v>0</v>
          </cell>
          <cell r="HG77">
            <v>0</v>
          </cell>
          <cell r="HH77">
            <v>0</v>
          </cell>
          <cell r="HI77">
            <v>0</v>
          </cell>
          <cell r="HJ77">
            <v>0</v>
          </cell>
          <cell r="HK77">
            <v>0</v>
          </cell>
          <cell r="HL77">
            <v>0</v>
          </cell>
          <cell r="HM77">
            <v>0</v>
          </cell>
          <cell r="HN77">
            <v>0</v>
          </cell>
          <cell r="HO77">
            <v>0</v>
          </cell>
          <cell r="HP77">
            <v>0</v>
          </cell>
          <cell r="HQ77">
            <v>0</v>
          </cell>
          <cell r="HR77">
            <v>0</v>
          </cell>
          <cell r="HS77">
            <v>0</v>
          </cell>
        </row>
        <row r="78">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cell r="AN78">
            <v>0</v>
          </cell>
          <cell r="AO78">
            <v>0</v>
          </cell>
          <cell r="AP78">
            <v>0</v>
          </cell>
          <cell r="AQ78">
            <v>0</v>
          </cell>
          <cell r="AR78">
            <v>0</v>
          </cell>
          <cell r="AS78">
            <v>0</v>
          </cell>
          <cell r="AT78">
            <v>0</v>
          </cell>
          <cell r="AU78">
            <v>0</v>
          </cell>
          <cell r="AV78">
            <v>0</v>
          </cell>
          <cell r="AW78">
            <v>0</v>
          </cell>
          <cell r="AX78">
            <v>0</v>
          </cell>
          <cell r="AY78">
            <v>0</v>
          </cell>
          <cell r="AZ78">
            <v>0</v>
          </cell>
          <cell r="BA78">
            <v>0</v>
          </cell>
          <cell r="BB78">
            <v>0</v>
          </cell>
          <cell r="BC78">
            <v>0</v>
          </cell>
          <cell r="BD78">
            <v>0</v>
          </cell>
          <cell r="BE78">
            <v>0</v>
          </cell>
          <cell r="BF78">
            <v>0</v>
          </cell>
          <cell r="BG78">
            <v>0</v>
          </cell>
          <cell r="BH78">
            <v>0</v>
          </cell>
          <cell r="BI78">
            <v>0</v>
          </cell>
          <cell r="BJ78">
            <v>0</v>
          </cell>
          <cell r="BK78">
            <v>0</v>
          </cell>
          <cell r="BL78">
            <v>0</v>
          </cell>
          <cell r="BM78">
            <v>0</v>
          </cell>
          <cell r="BN78">
            <v>0</v>
          </cell>
          <cell r="BO78">
            <v>0</v>
          </cell>
          <cell r="BP78">
            <v>0</v>
          </cell>
          <cell r="BQ78">
            <v>0</v>
          </cell>
          <cell r="BR78">
            <v>0</v>
          </cell>
          <cell r="BS78">
            <v>0</v>
          </cell>
          <cell r="BT78">
            <v>0</v>
          </cell>
          <cell r="BU78">
            <v>0</v>
          </cell>
          <cell r="BV78">
            <v>0</v>
          </cell>
          <cell r="BW78">
            <v>0</v>
          </cell>
          <cell r="BX78">
            <v>20705</v>
          </cell>
          <cell r="BY78">
            <v>0</v>
          </cell>
          <cell r="BZ78">
            <v>0</v>
          </cell>
          <cell r="CA78">
            <v>0</v>
          </cell>
          <cell r="CB78">
            <v>0</v>
          </cell>
          <cell r="CC78">
            <v>0</v>
          </cell>
          <cell r="CD78">
            <v>0</v>
          </cell>
          <cell r="CE78">
            <v>0</v>
          </cell>
          <cell r="CF78">
            <v>0</v>
          </cell>
          <cell r="CG78">
            <v>0</v>
          </cell>
          <cell r="CH78">
            <v>0</v>
          </cell>
          <cell r="CI78">
            <v>0</v>
          </cell>
          <cell r="CJ78">
            <v>0</v>
          </cell>
          <cell r="CK78">
            <v>0</v>
          </cell>
          <cell r="CL78">
            <v>0</v>
          </cell>
          <cell r="CM78">
            <v>0</v>
          </cell>
          <cell r="CN78">
            <v>0</v>
          </cell>
          <cell r="CO78">
            <v>0</v>
          </cell>
          <cell r="CP78">
            <v>0</v>
          </cell>
          <cell r="CQ78">
            <v>0</v>
          </cell>
          <cell r="CR78">
            <v>0</v>
          </cell>
          <cell r="CS78">
            <v>0</v>
          </cell>
          <cell r="CT78">
            <v>0</v>
          </cell>
          <cell r="CU78">
            <v>0</v>
          </cell>
          <cell r="CV78">
            <v>0</v>
          </cell>
          <cell r="CW78">
            <v>0</v>
          </cell>
          <cell r="CX78">
            <v>0</v>
          </cell>
          <cell r="CY78">
            <v>0</v>
          </cell>
          <cell r="CZ78">
            <v>0</v>
          </cell>
          <cell r="DA78">
            <v>0</v>
          </cell>
          <cell r="DB78">
            <v>0</v>
          </cell>
          <cell r="DC78">
            <v>0</v>
          </cell>
          <cell r="DD78">
            <v>0</v>
          </cell>
          <cell r="DE78">
            <v>0</v>
          </cell>
          <cell r="DF78">
            <v>0</v>
          </cell>
          <cell r="DG78">
            <v>0</v>
          </cell>
          <cell r="DH78">
            <v>0</v>
          </cell>
          <cell r="DI78">
            <v>0</v>
          </cell>
          <cell r="DJ78">
            <v>0</v>
          </cell>
          <cell r="DK78">
            <v>0</v>
          </cell>
          <cell r="DL78">
            <v>0</v>
          </cell>
          <cell r="DM78">
            <v>0</v>
          </cell>
          <cell r="DN78">
            <v>0</v>
          </cell>
          <cell r="DO78">
            <v>0</v>
          </cell>
          <cell r="DP78">
            <v>0</v>
          </cell>
          <cell r="DQ78">
            <v>0</v>
          </cell>
          <cell r="DR78">
            <v>0</v>
          </cell>
          <cell r="DS78">
            <v>0</v>
          </cell>
          <cell r="DT78">
            <v>0</v>
          </cell>
          <cell r="DU78">
            <v>0</v>
          </cell>
          <cell r="DV78">
            <v>0</v>
          </cell>
          <cell r="DW78">
            <v>0</v>
          </cell>
          <cell r="DX78">
            <v>0</v>
          </cell>
          <cell r="DY78">
            <v>0</v>
          </cell>
          <cell r="DZ78">
            <v>0</v>
          </cell>
          <cell r="EA78">
            <v>0</v>
          </cell>
          <cell r="EB78">
            <v>0</v>
          </cell>
          <cell r="EC78">
            <v>0</v>
          </cell>
          <cell r="ED78">
            <v>0</v>
          </cell>
          <cell r="EE78">
            <v>0</v>
          </cell>
          <cell r="EF78">
            <v>0</v>
          </cell>
          <cell r="EG78">
            <v>0</v>
          </cell>
          <cell r="EH78">
            <v>0</v>
          </cell>
          <cell r="EI78">
            <v>0</v>
          </cell>
          <cell r="EJ78">
            <v>0</v>
          </cell>
          <cell r="EK78">
            <v>0</v>
          </cell>
          <cell r="EL78">
            <v>0</v>
          </cell>
          <cell r="EM78">
            <v>0</v>
          </cell>
          <cell r="EN78">
            <v>0</v>
          </cell>
          <cell r="EO78">
            <v>0</v>
          </cell>
          <cell r="EP78">
            <v>0</v>
          </cell>
          <cell r="EQ78">
            <v>0</v>
          </cell>
          <cell r="ER78">
            <v>0</v>
          </cell>
          <cell r="ES78">
            <v>0</v>
          </cell>
          <cell r="ET78">
            <v>0</v>
          </cell>
          <cell r="EU78">
            <v>0</v>
          </cell>
          <cell r="EV78">
            <v>0</v>
          </cell>
          <cell r="EW78">
            <v>0</v>
          </cell>
          <cell r="EX78">
            <v>0</v>
          </cell>
          <cell r="EY78">
            <v>0</v>
          </cell>
          <cell r="EZ78">
            <v>0</v>
          </cell>
          <cell r="FA78">
            <v>0</v>
          </cell>
          <cell r="FB78">
            <v>0</v>
          </cell>
          <cell r="FC78">
            <v>0</v>
          </cell>
          <cell r="FD78">
            <v>0</v>
          </cell>
          <cell r="FE78">
            <v>0</v>
          </cell>
          <cell r="FF78">
            <v>0</v>
          </cell>
          <cell r="FG78">
            <v>0</v>
          </cell>
          <cell r="FH78">
            <v>0</v>
          </cell>
          <cell r="FI78">
            <v>0</v>
          </cell>
          <cell r="FJ78">
            <v>0</v>
          </cell>
          <cell r="FK78">
            <v>0</v>
          </cell>
          <cell r="FL78">
            <v>0</v>
          </cell>
          <cell r="FM78">
            <v>0</v>
          </cell>
          <cell r="FN78">
            <v>0</v>
          </cell>
          <cell r="FO78">
            <v>0</v>
          </cell>
          <cell r="FP78">
            <v>0</v>
          </cell>
          <cell r="FQ78">
            <v>0</v>
          </cell>
          <cell r="FR78">
            <v>0</v>
          </cell>
          <cell r="FS78">
            <v>0</v>
          </cell>
          <cell r="FT78">
            <v>0</v>
          </cell>
          <cell r="FU78">
            <v>0</v>
          </cell>
          <cell r="FV78">
            <v>0</v>
          </cell>
          <cell r="FW78">
            <v>0</v>
          </cell>
          <cell r="FX78">
            <v>0</v>
          </cell>
          <cell r="FY78">
            <v>0</v>
          </cell>
          <cell r="FZ78">
            <v>0</v>
          </cell>
          <cell r="GA78">
            <v>0</v>
          </cell>
          <cell r="GB78">
            <v>0</v>
          </cell>
          <cell r="GC78">
            <v>0</v>
          </cell>
          <cell r="GD78">
            <v>0</v>
          </cell>
          <cell r="GE78">
            <v>0</v>
          </cell>
          <cell r="GF78">
            <v>0</v>
          </cell>
          <cell r="GG78">
            <v>0</v>
          </cell>
          <cell r="GH78">
            <v>0</v>
          </cell>
          <cell r="GI78">
            <v>0</v>
          </cell>
          <cell r="GJ78">
            <v>0</v>
          </cell>
          <cell r="GK78">
            <v>0</v>
          </cell>
          <cell r="GL78">
            <v>0</v>
          </cell>
          <cell r="GM78">
            <v>0</v>
          </cell>
          <cell r="GN78">
            <v>0</v>
          </cell>
          <cell r="GO78">
            <v>0</v>
          </cell>
          <cell r="GP78">
            <v>0</v>
          </cell>
          <cell r="GQ78">
            <v>0</v>
          </cell>
          <cell r="GR78">
            <v>0</v>
          </cell>
          <cell r="GS78">
            <v>0</v>
          </cell>
          <cell r="GT78">
            <v>0</v>
          </cell>
          <cell r="GU78">
            <v>0</v>
          </cell>
          <cell r="GV78">
            <v>0</v>
          </cell>
          <cell r="GW78">
            <v>0</v>
          </cell>
          <cell r="GX78">
            <v>0</v>
          </cell>
          <cell r="GY78">
            <v>0</v>
          </cell>
          <cell r="GZ78">
            <v>0</v>
          </cell>
          <cell r="HA78">
            <v>0</v>
          </cell>
          <cell r="HB78">
            <v>0</v>
          </cell>
          <cell r="HC78">
            <v>0</v>
          </cell>
          <cell r="HD78">
            <v>0</v>
          </cell>
          <cell r="HE78">
            <v>0</v>
          </cell>
          <cell r="HF78">
            <v>0</v>
          </cell>
          <cell r="HG78">
            <v>0</v>
          </cell>
          <cell r="HH78">
            <v>0</v>
          </cell>
          <cell r="HI78">
            <v>0</v>
          </cell>
          <cell r="HJ78">
            <v>0</v>
          </cell>
          <cell r="HK78">
            <v>0</v>
          </cell>
          <cell r="HL78">
            <v>0</v>
          </cell>
          <cell r="HM78">
            <v>0</v>
          </cell>
          <cell r="HN78">
            <v>0</v>
          </cell>
          <cell r="HO78">
            <v>0</v>
          </cell>
          <cell r="HP78">
            <v>0</v>
          </cell>
          <cell r="HQ78">
            <v>0</v>
          </cell>
          <cell r="HR78">
            <v>0</v>
          </cell>
          <cell r="HS78">
            <v>0</v>
          </cell>
        </row>
        <row r="79">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cell r="AO79">
            <v>0</v>
          </cell>
          <cell r="AP79">
            <v>0</v>
          </cell>
          <cell r="AQ79">
            <v>0</v>
          </cell>
          <cell r="AR79">
            <v>0</v>
          </cell>
          <cell r="AS79">
            <v>0</v>
          </cell>
          <cell r="AT79">
            <v>0</v>
          </cell>
          <cell r="AU79">
            <v>0</v>
          </cell>
          <cell r="AV79">
            <v>0</v>
          </cell>
          <cell r="AW79">
            <v>0</v>
          </cell>
          <cell r="AX79">
            <v>0</v>
          </cell>
          <cell r="AY79">
            <v>0</v>
          </cell>
          <cell r="AZ79">
            <v>0</v>
          </cell>
          <cell r="BA79">
            <v>0</v>
          </cell>
          <cell r="BB79">
            <v>0</v>
          </cell>
          <cell r="BC79">
            <v>0</v>
          </cell>
          <cell r="BD79">
            <v>0</v>
          </cell>
          <cell r="BE79">
            <v>0</v>
          </cell>
          <cell r="BF79">
            <v>0</v>
          </cell>
          <cell r="BG79">
            <v>0</v>
          </cell>
          <cell r="BH79">
            <v>0</v>
          </cell>
          <cell r="BI79">
            <v>0</v>
          </cell>
          <cell r="BJ79">
            <v>0</v>
          </cell>
          <cell r="BK79">
            <v>0</v>
          </cell>
          <cell r="BL79">
            <v>0</v>
          </cell>
          <cell r="BM79">
            <v>0</v>
          </cell>
          <cell r="BN79">
            <v>0</v>
          </cell>
          <cell r="BO79">
            <v>0</v>
          </cell>
          <cell r="BP79">
            <v>0</v>
          </cell>
          <cell r="BQ79">
            <v>0</v>
          </cell>
          <cell r="BR79">
            <v>0</v>
          </cell>
          <cell r="BS79">
            <v>0</v>
          </cell>
          <cell r="BT79">
            <v>0</v>
          </cell>
          <cell r="BU79">
            <v>0</v>
          </cell>
          <cell r="BV79">
            <v>0</v>
          </cell>
          <cell r="BW79">
            <v>0</v>
          </cell>
          <cell r="BX79">
            <v>0</v>
          </cell>
          <cell r="BY79">
            <v>11524.8</v>
          </cell>
          <cell r="BZ79">
            <v>0</v>
          </cell>
          <cell r="CA79">
            <v>0</v>
          </cell>
          <cell r="CB79">
            <v>0</v>
          </cell>
          <cell r="CC79">
            <v>0</v>
          </cell>
          <cell r="CD79">
            <v>0</v>
          </cell>
          <cell r="CE79">
            <v>0</v>
          </cell>
          <cell r="CF79">
            <v>0</v>
          </cell>
          <cell r="CG79">
            <v>0</v>
          </cell>
          <cell r="CH79">
            <v>0</v>
          </cell>
          <cell r="CI79">
            <v>0</v>
          </cell>
          <cell r="CJ79">
            <v>0</v>
          </cell>
          <cell r="CK79">
            <v>0</v>
          </cell>
          <cell r="CL79">
            <v>0</v>
          </cell>
          <cell r="CM79">
            <v>0</v>
          </cell>
          <cell r="CN79">
            <v>0</v>
          </cell>
          <cell r="CO79">
            <v>0</v>
          </cell>
          <cell r="CP79">
            <v>0</v>
          </cell>
          <cell r="CQ79">
            <v>0</v>
          </cell>
          <cell r="CR79">
            <v>0</v>
          </cell>
          <cell r="CS79">
            <v>0</v>
          </cell>
          <cell r="CT79">
            <v>0</v>
          </cell>
          <cell r="CU79">
            <v>0</v>
          </cell>
          <cell r="CV79">
            <v>0</v>
          </cell>
          <cell r="CW79">
            <v>0</v>
          </cell>
          <cell r="CX79">
            <v>0</v>
          </cell>
          <cell r="CY79">
            <v>0</v>
          </cell>
          <cell r="CZ79">
            <v>0</v>
          </cell>
          <cell r="DA79">
            <v>0</v>
          </cell>
          <cell r="DB79">
            <v>0</v>
          </cell>
          <cell r="DC79">
            <v>0</v>
          </cell>
          <cell r="DD79">
            <v>0</v>
          </cell>
          <cell r="DE79">
            <v>0</v>
          </cell>
          <cell r="DF79">
            <v>0</v>
          </cell>
          <cell r="DG79">
            <v>0</v>
          </cell>
          <cell r="DH79">
            <v>0</v>
          </cell>
          <cell r="DI79">
            <v>0</v>
          </cell>
          <cell r="DJ79">
            <v>0</v>
          </cell>
          <cell r="DK79">
            <v>0</v>
          </cell>
          <cell r="DL79">
            <v>0</v>
          </cell>
          <cell r="DM79">
            <v>0</v>
          </cell>
          <cell r="DN79">
            <v>0</v>
          </cell>
          <cell r="DO79">
            <v>0</v>
          </cell>
          <cell r="DP79">
            <v>0</v>
          </cell>
          <cell r="DQ79">
            <v>0</v>
          </cell>
          <cell r="DR79">
            <v>0</v>
          </cell>
          <cell r="DS79">
            <v>0</v>
          </cell>
          <cell r="DT79">
            <v>0</v>
          </cell>
          <cell r="DU79">
            <v>0</v>
          </cell>
          <cell r="DV79">
            <v>0</v>
          </cell>
          <cell r="DW79">
            <v>0</v>
          </cell>
          <cell r="DX79">
            <v>0</v>
          </cell>
          <cell r="DY79">
            <v>0</v>
          </cell>
          <cell r="DZ79">
            <v>0</v>
          </cell>
          <cell r="EA79">
            <v>0</v>
          </cell>
          <cell r="EB79">
            <v>0</v>
          </cell>
          <cell r="EC79">
            <v>0</v>
          </cell>
          <cell r="ED79">
            <v>0</v>
          </cell>
          <cell r="EE79">
            <v>0</v>
          </cell>
          <cell r="EF79">
            <v>0</v>
          </cell>
          <cell r="EG79">
            <v>0</v>
          </cell>
          <cell r="EH79">
            <v>0</v>
          </cell>
          <cell r="EI79">
            <v>0</v>
          </cell>
          <cell r="EJ79">
            <v>0</v>
          </cell>
          <cell r="EK79">
            <v>0</v>
          </cell>
          <cell r="EL79">
            <v>0</v>
          </cell>
          <cell r="EM79">
            <v>0</v>
          </cell>
          <cell r="EN79">
            <v>0</v>
          </cell>
          <cell r="EO79">
            <v>0</v>
          </cell>
          <cell r="EP79">
            <v>0</v>
          </cell>
          <cell r="EQ79">
            <v>0</v>
          </cell>
          <cell r="ER79">
            <v>0</v>
          </cell>
          <cell r="ES79">
            <v>0</v>
          </cell>
          <cell r="ET79">
            <v>0</v>
          </cell>
          <cell r="EU79">
            <v>0</v>
          </cell>
          <cell r="EV79">
            <v>0</v>
          </cell>
          <cell r="EW79">
            <v>0</v>
          </cell>
          <cell r="EX79">
            <v>0</v>
          </cell>
          <cell r="EY79">
            <v>0</v>
          </cell>
          <cell r="EZ79">
            <v>0</v>
          </cell>
          <cell r="FA79">
            <v>0</v>
          </cell>
          <cell r="FB79">
            <v>0</v>
          </cell>
          <cell r="FC79">
            <v>0</v>
          </cell>
          <cell r="FD79">
            <v>0</v>
          </cell>
          <cell r="FE79">
            <v>0</v>
          </cell>
          <cell r="FF79">
            <v>0</v>
          </cell>
          <cell r="FG79">
            <v>0</v>
          </cell>
          <cell r="FH79">
            <v>0</v>
          </cell>
          <cell r="FI79">
            <v>0</v>
          </cell>
          <cell r="FJ79">
            <v>0</v>
          </cell>
          <cell r="FK79">
            <v>0</v>
          </cell>
          <cell r="FL79">
            <v>0</v>
          </cell>
          <cell r="FM79">
            <v>0</v>
          </cell>
          <cell r="FN79">
            <v>0</v>
          </cell>
          <cell r="FO79">
            <v>0</v>
          </cell>
          <cell r="FP79">
            <v>0</v>
          </cell>
          <cell r="FQ79">
            <v>0</v>
          </cell>
          <cell r="FR79">
            <v>0</v>
          </cell>
          <cell r="FS79">
            <v>0</v>
          </cell>
          <cell r="FT79">
            <v>0</v>
          </cell>
          <cell r="FU79">
            <v>0</v>
          </cell>
          <cell r="FV79">
            <v>0</v>
          </cell>
          <cell r="FW79">
            <v>0</v>
          </cell>
          <cell r="FX79">
            <v>0</v>
          </cell>
          <cell r="FY79">
            <v>0</v>
          </cell>
          <cell r="FZ79">
            <v>0</v>
          </cell>
          <cell r="GA79">
            <v>0</v>
          </cell>
          <cell r="GB79">
            <v>0</v>
          </cell>
          <cell r="GC79">
            <v>0</v>
          </cell>
          <cell r="GD79">
            <v>0</v>
          </cell>
          <cell r="GE79">
            <v>0</v>
          </cell>
          <cell r="GF79">
            <v>0</v>
          </cell>
          <cell r="GG79">
            <v>0</v>
          </cell>
          <cell r="GH79">
            <v>0</v>
          </cell>
          <cell r="GI79">
            <v>0</v>
          </cell>
          <cell r="GJ79">
            <v>0</v>
          </cell>
          <cell r="GK79">
            <v>0</v>
          </cell>
          <cell r="GL79">
            <v>0</v>
          </cell>
          <cell r="GM79">
            <v>0</v>
          </cell>
          <cell r="GN79">
            <v>0</v>
          </cell>
          <cell r="GO79">
            <v>0</v>
          </cell>
          <cell r="GP79">
            <v>0</v>
          </cell>
          <cell r="GQ79">
            <v>0</v>
          </cell>
          <cell r="GR79">
            <v>0</v>
          </cell>
          <cell r="GS79">
            <v>0</v>
          </cell>
          <cell r="GT79">
            <v>0</v>
          </cell>
          <cell r="GU79">
            <v>0</v>
          </cell>
          <cell r="GV79">
            <v>0</v>
          </cell>
          <cell r="GW79">
            <v>0</v>
          </cell>
          <cell r="GX79">
            <v>0</v>
          </cell>
          <cell r="GY79">
            <v>0</v>
          </cell>
          <cell r="GZ79">
            <v>0</v>
          </cell>
          <cell r="HA79">
            <v>0</v>
          </cell>
          <cell r="HB79">
            <v>0</v>
          </cell>
          <cell r="HC79">
            <v>0</v>
          </cell>
          <cell r="HD79">
            <v>0</v>
          </cell>
          <cell r="HE79">
            <v>0</v>
          </cell>
          <cell r="HF79">
            <v>0</v>
          </cell>
          <cell r="HG79">
            <v>0</v>
          </cell>
          <cell r="HH79">
            <v>0</v>
          </cell>
          <cell r="HI79">
            <v>0</v>
          </cell>
          <cell r="HJ79">
            <v>0</v>
          </cell>
          <cell r="HK79">
            <v>0</v>
          </cell>
          <cell r="HL79">
            <v>0</v>
          </cell>
          <cell r="HM79">
            <v>0</v>
          </cell>
          <cell r="HN79">
            <v>0</v>
          </cell>
          <cell r="HO79">
            <v>0</v>
          </cell>
          <cell r="HP79">
            <v>0</v>
          </cell>
          <cell r="HQ79">
            <v>0</v>
          </cell>
          <cell r="HR79">
            <v>0</v>
          </cell>
          <cell r="HS79">
            <v>0</v>
          </cell>
        </row>
        <row r="80">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cell r="AO80">
            <v>0</v>
          </cell>
          <cell r="AP80">
            <v>0</v>
          </cell>
          <cell r="AQ80">
            <v>0</v>
          </cell>
          <cell r="AR80">
            <v>0</v>
          </cell>
          <cell r="AS80">
            <v>0</v>
          </cell>
          <cell r="AT80">
            <v>0</v>
          </cell>
          <cell r="AU80">
            <v>0</v>
          </cell>
          <cell r="AV80">
            <v>0</v>
          </cell>
          <cell r="AW80">
            <v>0</v>
          </cell>
          <cell r="AX80">
            <v>0</v>
          </cell>
          <cell r="AY80">
            <v>0</v>
          </cell>
          <cell r="AZ80">
            <v>0</v>
          </cell>
          <cell r="BA80">
            <v>0</v>
          </cell>
          <cell r="BB80">
            <v>0</v>
          </cell>
          <cell r="BC80">
            <v>0</v>
          </cell>
          <cell r="BD80">
            <v>0</v>
          </cell>
          <cell r="BE80">
            <v>0</v>
          </cell>
          <cell r="BF80">
            <v>0</v>
          </cell>
          <cell r="BG80">
            <v>0</v>
          </cell>
          <cell r="BH80">
            <v>0</v>
          </cell>
          <cell r="BI80">
            <v>0</v>
          </cell>
          <cell r="BJ80">
            <v>0</v>
          </cell>
          <cell r="BK80">
            <v>0</v>
          </cell>
          <cell r="BL80">
            <v>0</v>
          </cell>
          <cell r="BM80">
            <v>0</v>
          </cell>
          <cell r="BN80">
            <v>0</v>
          </cell>
          <cell r="BO80">
            <v>0</v>
          </cell>
          <cell r="BP80">
            <v>0</v>
          </cell>
          <cell r="BQ80">
            <v>0</v>
          </cell>
          <cell r="BR80">
            <v>0</v>
          </cell>
          <cell r="BS80">
            <v>0</v>
          </cell>
          <cell r="BT80">
            <v>0</v>
          </cell>
          <cell r="BU80">
            <v>0</v>
          </cell>
          <cell r="BV80">
            <v>0</v>
          </cell>
          <cell r="BW80">
            <v>0</v>
          </cell>
          <cell r="BX80">
            <v>0</v>
          </cell>
          <cell r="BY80">
            <v>0</v>
          </cell>
          <cell r="BZ80">
            <v>123286</v>
          </cell>
          <cell r="CA80">
            <v>0</v>
          </cell>
          <cell r="CB80">
            <v>0</v>
          </cell>
          <cell r="CC80">
            <v>0</v>
          </cell>
          <cell r="CD80">
            <v>0</v>
          </cell>
          <cell r="CE80">
            <v>0</v>
          </cell>
          <cell r="CF80">
            <v>0</v>
          </cell>
          <cell r="CG80">
            <v>0</v>
          </cell>
          <cell r="CH80">
            <v>0</v>
          </cell>
          <cell r="CI80">
            <v>0</v>
          </cell>
          <cell r="CJ80">
            <v>0</v>
          </cell>
          <cell r="CK80">
            <v>0</v>
          </cell>
          <cell r="CL80">
            <v>0</v>
          </cell>
          <cell r="CM80">
            <v>0</v>
          </cell>
          <cell r="CN80">
            <v>0</v>
          </cell>
          <cell r="CO80">
            <v>0</v>
          </cell>
          <cell r="CP80">
            <v>0</v>
          </cell>
          <cell r="CQ80">
            <v>0</v>
          </cell>
          <cell r="CR80">
            <v>0</v>
          </cell>
          <cell r="CS80">
            <v>0</v>
          </cell>
          <cell r="CT80">
            <v>0</v>
          </cell>
          <cell r="CU80">
            <v>0</v>
          </cell>
          <cell r="CV80">
            <v>0</v>
          </cell>
          <cell r="CW80">
            <v>0</v>
          </cell>
          <cell r="CX80">
            <v>0</v>
          </cell>
          <cell r="CY80">
            <v>0</v>
          </cell>
          <cell r="CZ80">
            <v>0</v>
          </cell>
          <cell r="DA80">
            <v>0</v>
          </cell>
          <cell r="DB80">
            <v>0</v>
          </cell>
          <cell r="DC80">
            <v>0</v>
          </cell>
          <cell r="DD80">
            <v>0</v>
          </cell>
          <cell r="DE80">
            <v>0</v>
          </cell>
          <cell r="DF80">
            <v>0</v>
          </cell>
          <cell r="DG80">
            <v>0</v>
          </cell>
          <cell r="DH80">
            <v>0</v>
          </cell>
          <cell r="DI80">
            <v>0</v>
          </cell>
          <cell r="DJ80">
            <v>0</v>
          </cell>
          <cell r="DK80">
            <v>0</v>
          </cell>
          <cell r="DL80">
            <v>0</v>
          </cell>
          <cell r="DM80">
            <v>0</v>
          </cell>
          <cell r="DN80">
            <v>0</v>
          </cell>
          <cell r="DO80">
            <v>0</v>
          </cell>
          <cell r="DP80">
            <v>0</v>
          </cell>
          <cell r="DQ80">
            <v>0</v>
          </cell>
          <cell r="DR80">
            <v>0</v>
          </cell>
          <cell r="DS80">
            <v>0</v>
          </cell>
          <cell r="DT80">
            <v>0</v>
          </cell>
          <cell r="DU80">
            <v>0</v>
          </cell>
          <cell r="DV80">
            <v>0</v>
          </cell>
          <cell r="DW80">
            <v>0</v>
          </cell>
          <cell r="DX80">
            <v>0</v>
          </cell>
          <cell r="DY80">
            <v>0</v>
          </cell>
          <cell r="DZ80">
            <v>0</v>
          </cell>
          <cell r="EA80">
            <v>0</v>
          </cell>
          <cell r="EB80">
            <v>0</v>
          </cell>
          <cell r="EC80">
            <v>0</v>
          </cell>
          <cell r="ED80">
            <v>0</v>
          </cell>
          <cell r="EE80">
            <v>0</v>
          </cell>
          <cell r="EF80">
            <v>0</v>
          </cell>
          <cell r="EG80">
            <v>0</v>
          </cell>
          <cell r="EH80">
            <v>0</v>
          </cell>
          <cell r="EI80">
            <v>0</v>
          </cell>
          <cell r="EJ80">
            <v>0</v>
          </cell>
          <cell r="EK80">
            <v>0</v>
          </cell>
          <cell r="EL80">
            <v>0</v>
          </cell>
          <cell r="EM80">
            <v>0</v>
          </cell>
          <cell r="EN80">
            <v>0</v>
          </cell>
          <cell r="EO80">
            <v>0</v>
          </cell>
          <cell r="EP80">
            <v>0</v>
          </cell>
          <cell r="EQ80">
            <v>0</v>
          </cell>
          <cell r="ER80">
            <v>0</v>
          </cell>
          <cell r="ES80">
            <v>0</v>
          </cell>
          <cell r="ET80">
            <v>0</v>
          </cell>
          <cell r="EU80">
            <v>0</v>
          </cell>
          <cell r="EV80">
            <v>0</v>
          </cell>
          <cell r="EW80">
            <v>0</v>
          </cell>
          <cell r="EX80">
            <v>0</v>
          </cell>
          <cell r="EY80">
            <v>0</v>
          </cell>
          <cell r="EZ80">
            <v>0</v>
          </cell>
          <cell r="FA80">
            <v>0</v>
          </cell>
          <cell r="FB80">
            <v>0</v>
          </cell>
          <cell r="FC80">
            <v>0</v>
          </cell>
          <cell r="FD80">
            <v>0</v>
          </cell>
          <cell r="FE80">
            <v>0</v>
          </cell>
          <cell r="FF80">
            <v>0</v>
          </cell>
          <cell r="FG80">
            <v>0</v>
          </cell>
          <cell r="FH80">
            <v>0</v>
          </cell>
          <cell r="FI80">
            <v>0</v>
          </cell>
          <cell r="FJ80">
            <v>0</v>
          </cell>
          <cell r="FK80">
            <v>0</v>
          </cell>
          <cell r="FL80">
            <v>0</v>
          </cell>
          <cell r="FM80">
            <v>0</v>
          </cell>
          <cell r="FN80">
            <v>0</v>
          </cell>
          <cell r="FO80">
            <v>0</v>
          </cell>
          <cell r="FP80">
            <v>0</v>
          </cell>
          <cell r="FQ80">
            <v>0</v>
          </cell>
          <cell r="FR80">
            <v>0</v>
          </cell>
          <cell r="FS80">
            <v>0</v>
          </cell>
          <cell r="FT80">
            <v>0</v>
          </cell>
          <cell r="FU80">
            <v>0</v>
          </cell>
          <cell r="FV80">
            <v>0</v>
          </cell>
          <cell r="FW80">
            <v>0</v>
          </cell>
          <cell r="FX80">
            <v>0</v>
          </cell>
          <cell r="FY80">
            <v>0</v>
          </cell>
          <cell r="FZ80">
            <v>0</v>
          </cell>
          <cell r="GA80">
            <v>0</v>
          </cell>
          <cell r="GB80">
            <v>0</v>
          </cell>
          <cell r="GC80">
            <v>0</v>
          </cell>
          <cell r="GD80">
            <v>0</v>
          </cell>
          <cell r="GE80">
            <v>0</v>
          </cell>
          <cell r="GF80">
            <v>0</v>
          </cell>
          <cell r="GG80">
            <v>0</v>
          </cell>
          <cell r="GH80">
            <v>0</v>
          </cell>
          <cell r="GI80">
            <v>0</v>
          </cell>
          <cell r="GJ80">
            <v>0</v>
          </cell>
          <cell r="GK80">
            <v>0</v>
          </cell>
          <cell r="GL80">
            <v>0</v>
          </cell>
          <cell r="GM80">
            <v>0</v>
          </cell>
          <cell r="GN80">
            <v>0</v>
          </cell>
          <cell r="GO80">
            <v>0</v>
          </cell>
          <cell r="GP80">
            <v>0</v>
          </cell>
          <cell r="GQ80">
            <v>0</v>
          </cell>
          <cell r="GR80">
            <v>0</v>
          </cell>
          <cell r="GS80">
            <v>0</v>
          </cell>
          <cell r="GT80">
            <v>0</v>
          </cell>
          <cell r="GU80">
            <v>0</v>
          </cell>
          <cell r="GV80">
            <v>0</v>
          </cell>
          <cell r="GW80">
            <v>0</v>
          </cell>
          <cell r="GX80">
            <v>0</v>
          </cell>
          <cell r="GY80">
            <v>0</v>
          </cell>
          <cell r="GZ80">
            <v>0</v>
          </cell>
          <cell r="HA80">
            <v>0</v>
          </cell>
          <cell r="HB80">
            <v>0</v>
          </cell>
          <cell r="HC80">
            <v>0</v>
          </cell>
          <cell r="HD80">
            <v>0</v>
          </cell>
          <cell r="HE80">
            <v>0</v>
          </cell>
          <cell r="HF80">
            <v>0</v>
          </cell>
          <cell r="HG80">
            <v>0</v>
          </cell>
          <cell r="HH80">
            <v>0</v>
          </cell>
          <cell r="HI80">
            <v>0</v>
          </cell>
          <cell r="HJ80">
            <v>0</v>
          </cell>
          <cell r="HK80">
            <v>0</v>
          </cell>
          <cell r="HL80">
            <v>0</v>
          </cell>
          <cell r="HM80">
            <v>0</v>
          </cell>
          <cell r="HN80">
            <v>0</v>
          </cell>
          <cell r="HO80">
            <v>0</v>
          </cell>
          <cell r="HP80">
            <v>0</v>
          </cell>
          <cell r="HQ80">
            <v>0</v>
          </cell>
          <cell r="HR80">
            <v>0</v>
          </cell>
          <cell r="HS80">
            <v>0</v>
          </cell>
        </row>
        <row r="81">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cell r="AO81">
            <v>0</v>
          </cell>
          <cell r="AP81">
            <v>0</v>
          </cell>
          <cell r="AQ81">
            <v>0</v>
          </cell>
          <cell r="AR81">
            <v>0</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0</v>
          </cell>
          <cell r="BI81">
            <v>0</v>
          </cell>
          <cell r="BJ81">
            <v>0</v>
          </cell>
          <cell r="BK81">
            <v>0</v>
          </cell>
          <cell r="BL81">
            <v>0</v>
          </cell>
          <cell r="BM81">
            <v>0</v>
          </cell>
          <cell r="BN81">
            <v>0</v>
          </cell>
          <cell r="BO81">
            <v>0</v>
          </cell>
          <cell r="BP81">
            <v>0</v>
          </cell>
          <cell r="BQ81">
            <v>0</v>
          </cell>
          <cell r="BR81">
            <v>0</v>
          </cell>
          <cell r="BS81">
            <v>0</v>
          </cell>
          <cell r="BT81">
            <v>0</v>
          </cell>
          <cell r="BU81">
            <v>0</v>
          </cell>
          <cell r="BV81">
            <v>0</v>
          </cell>
          <cell r="BW81">
            <v>0</v>
          </cell>
          <cell r="BX81">
            <v>0</v>
          </cell>
          <cell r="BY81">
            <v>0</v>
          </cell>
          <cell r="BZ81">
            <v>0</v>
          </cell>
          <cell r="CA81">
            <v>20196</v>
          </cell>
          <cell r="CB81">
            <v>0</v>
          </cell>
          <cell r="CC81">
            <v>0</v>
          </cell>
          <cell r="CD81">
            <v>0</v>
          </cell>
          <cell r="CE81">
            <v>0</v>
          </cell>
          <cell r="CF81">
            <v>0</v>
          </cell>
          <cell r="CG81">
            <v>0</v>
          </cell>
          <cell r="CH81">
            <v>0</v>
          </cell>
          <cell r="CI81">
            <v>0</v>
          </cell>
          <cell r="CJ81">
            <v>0</v>
          </cell>
          <cell r="CK81">
            <v>0</v>
          </cell>
          <cell r="CL81">
            <v>0</v>
          </cell>
          <cell r="CM81">
            <v>0</v>
          </cell>
          <cell r="CN81">
            <v>0</v>
          </cell>
          <cell r="CO81">
            <v>0</v>
          </cell>
          <cell r="CP81">
            <v>0</v>
          </cell>
          <cell r="CQ81">
            <v>0</v>
          </cell>
          <cell r="CR81">
            <v>0</v>
          </cell>
          <cell r="CS81">
            <v>0</v>
          </cell>
          <cell r="CT81">
            <v>0</v>
          </cell>
          <cell r="CU81">
            <v>0</v>
          </cell>
          <cell r="CV81">
            <v>0</v>
          </cell>
          <cell r="CW81">
            <v>0</v>
          </cell>
          <cell r="CX81">
            <v>0</v>
          </cell>
          <cell r="CY81">
            <v>0</v>
          </cell>
          <cell r="CZ81">
            <v>0</v>
          </cell>
          <cell r="DA81">
            <v>0</v>
          </cell>
          <cell r="DB81">
            <v>0</v>
          </cell>
          <cell r="DC81">
            <v>0</v>
          </cell>
          <cell r="DD81">
            <v>0</v>
          </cell>
          <cell r="DE81">
            <v>0</v>
          </cell>
          <cell r="DF81">
            <v>0</v>
          </cell>
          <cell r="DG81">
            <v>0</v>
          </cell>
          <cell r="DH81">
            <v>0</v>
          </cell>
          <cell r="DI81">
            <v>0</v>
          </cell>
          <cell r="DJ81">
            <v>0</v>
          </cell>
          <cell r="DK81">
            <v>0</v>
          </cell>
          <cell r="DL81">
            <v>0</v>
          </cell>
          <cell r="DM81">
            <v>0</v>
          </cell>
          <cell r="DN81">
            <v>0</v>
          </cell>
          <cell r="DO81">
            <v>0</v>
          </cell>
          <cell r="DP81">
            <v>0</v>
          </cell>
          <cell r="DQ81">
            <v>0</v>
          </cell>
          <cell r="DR81">
            <v>0</v>
          </cell>
          <cell r="DS81">
            <v>0</v>
          </cell>
          <cell r="DT81">
            <v>0</v>
          </cell>
          <cell r="DU81">
            <v>0</v>
          </cell>
          <cell r="DV81">
            <v>0</v>
          </cell>
          <cell r="DW81">
            <v>0</v>
          </cell>
          <cell r="DX81">
            <v>0</v>
          </cell>
          <cell r="DY81">
            <v>0</v>
          </cell>
          <cell r="DZ81">
            <v>0</v>
          </cell>
          <cell r="EA81">
            <v>0</v>
          </cell>
          <cell r="EB81">
            <v>0</v>
          </cell>
          <cell r="EC81">
            <v>0</v>
          </cell>
          <cell r="ED81">
            <v>0</v>
          </cell>
          <cell r="EE81">
            <v>0</v>
          </cell>
          <cell r="EF81">
            <v>0</v>
          </cell>
          <cell r="EG81">
            <v>0</v>
          </cell>
          <cell r="EH81">
            <v>0</v>
          </cell>
          <cell r="EI81">
            <v>0</v>
          </cell>
          <cell r="EJ81">
            <v>0</v>
          </cell>
          <cell r="EK81">
            <v>0</v>
          </cell>
          <cell r="EL81">
            <v>0</v>
          </cell>
          <cell r="EM81">
            <v>0</v>
          </cell>
          <cell r="EN81">
            <v>0</v>
          </cell>
          <cell r="EO81">
            <v>0</v>
          </cell>
          <cell r="EP81">
            <v>0</v>
          </cell>
          <cell r="EQ81">
            <v>0</v>
          </cell>
          <cell r="ER81">
            <v>0</v>
          </cell>
          <cell r="ES81">
            <v>0</v>
          </cell>
          <cell r="ET81">
            <v>0</v>
          </cell>
          <cell r="EU81">
            <v>0</v>
          </cell>
          <cell r="EV81">
            <v>0</v>
          </cell>
          <cell r="EW81">
            <v>0</v>
          </cell>
          <cell r="EX81">
            <v>0</v>
          </cell>
          <cell r="EY81">
            <v>0</v>
          </cell>
          <cell r="EZ81">
            <v>0</v>
          </cell>
          <cell r="FA81">
            <v>0</v>
          </cell>
          <cell r="FB81">
            <v>0</v>
          </cell>
          <cell r="FC81">
            <v>0</v>
          </cell>
          <cell r="FD81">
            <v>0</v>
          </cell>
          <cell r="FE81">
            <v>0</v>
          </cell>
          <cell r="FF81">
            <v>0</v>
          </cell>
          <cell r="FG81">
            <v>0</v>
          </cell>
          <cell r="FH81">
            <v>0</v>
          </cell>
          <cell r="FI81">
            <v>0</v>
          </cell>
          <cell r="FJ81">
            <v>0</v>
          </cell>
          <cell r="FK81">
            <v>0</v>
          </cell>
          <cell r="FL81">
            <v>0</v>
          </cell>
          <cell r="FM81">
            <v>0</v>
          </cell>
          <cell r="FN81">
            <v>0</v>
          </cell>
          <cell r="FO81">
            <v>0</v>
          </cell>
          <cell r="FP81">
            <v>0</v>
          </cell>
          <cell r="FQ81">
            <v>0</v>
          </cell>
          <cell r="FR81">
            <v>0</v>
          </cell>
          <cell r="FS81">
            <v>0</v>
          </cell>
          <cell r="FT81">
            <v>0</v>
          </cell>
          <cell r="FU81">
            <v>0</v>
          </cell>
          <cell r="FV81">
            <v>0</v>
          </cell>
          <cell r="FW81">
            <v>0</v>
          </cell>
          <cell r="FX81">
            <v>0</v>
          </cell>
          <cell r="FY81">
            <v>0</v>
          </cell>
          <cell r="FZ81">
            <v>0</v>
          </cell>
          <cell r="GA81">
            <v>0</v>
          </cell>
          <cell r="GB81">
            <v>0</v>
          </cell>
          <cell r="GC81">
            <v>0</v>
          </cell>
          <cell r="GD81">
            <v>0</v>
          </cell>
          <cell r="GE81">
            <v>0</v>
          </cell>
          <cell r="GF81">
            <v>0</v>
          </cell>
          <cell r="GG81">
            <v>0</v>
          </cell>
          <cell r="GH81">
            <v>0</v>
          </cell>
          <cell r="GI81">
            <v>0</v>
          </cell>
          <cell r="GJ81">
            <v>0</v>
          </cell>
          <cell r="GK81">
            <v>0</v>
          </cell>
          <cell r="GL81">
            <v>0</v>
          </cell>
          <cell r="GM81">
            <v>0</v>
          </cell>
          <cell r="GN81">
            <v>0</v>
          </cell>
          <cell r="GO81">
            <v>0</v>
          </cell>
          <cell r="GP81">
            <v>0</v>
          </cell>
          <cell r="GQ81">
            <v>0</v>
          </cell>
          <cell r="GR81">
            <v>0</v>
          </cell>
          <cell r="GS81">
            <v>0</v>
          </cell>
          <cell r="GT81">
            <v>0</v>
          </cell>
          <cell r="GU81">
            <v>0</v>
          </cell>
          <cell r="GV81">
            <v>0</v>
          </cell>
          <cell r="GW81">
            <v>0</v>
          </cell>
          <cell r="GX81">
            <v>0</v>
          </cell>
          <cell r="GY81">
            <v>0</v>
          </cell>
          <cell r="GZ81">
            <v>0</v>
          </cell>
          <cell r="HA81">
            <v>0</v>
          </cell>
          <cell r="HB81">
            <v>0</v>
          </cell>
          <cell r="HC81">
            <v>0</v>
          </cell>
          <cell r="HD81">
            <v>0</v>
          </cell>
          <cell r="HE81">
            <v>0</v>
          </cell>
          <cell r="HF81">
            <v>0</v>
          </cell>
          <cell r="HG81">
            <v>0</v>
          </cell>
          <cell r="HH81">
            <v>0</v>
          </cell>
          <cell r="HI81">
            <v>0</v>
          </cell>
          <cell r="HJ81">
            <v>0</v>
          </cell>
          <cell r="HK81">
            <v>0</v>
          </cell>
          <cell r="HL81">
            <v>0</v>
          </cell>
          <cell r="HM81">
            <v>0</v>
          </cell>
          <cell r="HN81">
            <v>0</v>
          </cell>
          <cell r="HO81">
            <v>0</v>
          </cell>
          <cell r="HP81">
            <v>0</v>
          </cell>
          <cell r="HQ81">
            <v>0</v>
          </cell>
          <cell r="HR81">
            <v>0</v>
          </cell>
          <cell r="HS81">
            <v>0</v>
          </cell>
        </row>
        <row r="82">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0</v>
          </cell>
          <cell r="AY82">
            <v>0</v>
          </cell>
          <cell r="AZ82">
            <v>0</v>
          </cell>
          <cell r="BA82">
            <v>0</v>
          </cell>
          <cell r="BB82">
            <v>0</v>
          </cell>
          <cell r="BC82">
            <v>0</v>
          </cell>
          <cell r="BD82">
            <v>0</v>
          </cell>
          <cell r="BE82">
            <v>0</v>
          </cell>
          <cell r="BF82">
            <v>0</v>
          </cell>
          <cell r="BG82">
            <v>0</v>
          </cell>
          <cell r="BH82">
            <v>0</v>
          </cell>
          <cell r="BI82">
            <v>0</v>
          </cell>
          <cell r="BJ82">
            <v>0</v>
          </cell>
          <cell r="BK82">
            <v>0</v>
          </cell>
          <cell r="BL82">
            <v>0</v>
          </cell>
          <cell r="BM82">
            <v>0</v>
          </cell>
          <cell r="BN82">
            <v>0</v>
          </cell>
          <cell r="BO82">
            <v>0</v>
          </cell>
          <cell r="BP82">
            <v>0</v>
          </cell>
          <cell r="BQ82">
            <v>0</v>
          </cell>
          <cell r="BR82">
            <v>0</v>
          </cell>
          <cell r="BS82">
            <v>0</v>
          </cell>
          <cell r="BT82">
            <v>0</v>
          </cell>
          <cell r="BU82">
            <v>0</v>
          </cell>
          <cell r="BV82">
            <v>0</v>
          </cell>
          <cell r="BW82">
            <v>0</v>
          </cell>
          <cell r="BX82">
            <v>0</v>
          </cell>
          <cell r="BY82">
            <v>0</v>
          </cell>
          <cell r="BZ82">
            <v>0</v>
          </cell>
          <cell r="CA82">
            <v>0</v>
          </cell>
          <cell r="CB82">
            <v>13468</v>
          </cell>
          <cell r="CC82">
            <v>0</v>
          </cell>
          <cell r="CD82">
            <v>0</v>
          </cell>
          <cell r="CE82">
            <v>28801.4</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v>0</v>
          </cell>
          <cell r="CZ82">
            <v>0</v>
          </cell>
          <cell r="DA82">
            <v>0</v>
          </cell>
          <cell r="DB82">
            <v>0</v>
          </cell>
          <cell r="DC82">
            <v>0</v>
          </cell>
          <cell r="DD82">
            <v>0</v>
          </cell>
          <cell r="DE82">
            <v>0</v>
          </cell>
          <cell r="DF82">
            <v>0</v>
          </cell>
          <cell r="DG82">
            <v>0</v>
          </cell>
          <cell r="DH82">
            <v>0</v>
          </cell>
          <cell r="DI82">
            <v>0</v>
          </cell>
          <cell r="DJ82">
            <v>0</v>
          </cell>
          <cell r="DK82">
            <v>0</v>
          </cell>
          <cell r="DL82">
            <v>0</v>
          </cell>
          <cell r="DM82">
            <v>0</v>
          </cell>
          <cell r="DN82">
            <v>0</v>
          </cell>
          <cell r="DO82">
            <v>0</v>
          </cell>
          <cell r="DP82">
            <v>0</v>
          </cell>
          <cell r="DQ82">
            <v>0</v>
          </cell>
          <cell r="DR82">
            <v>0</v>
          </cell>
          <cell r="DS82">
            <v>0</v>
          </cell>
          <cell r="DT82">
            <v>0</v>
          </cell>
          <cell r="DU82">
            <v>0</v>
          </cell>
          <cell r="DV82">
            <v>0</v>
          </cell>
          <cell r="DW82">
            <v>0</v>
          </cell>
          <cell r="DX82">
            <v>0</v>
          </cell>
          <cell r="DY82">
            <v>0</v>
          </cell>
          <cell r="DZ82">
            <v>0</v>
          </cell>
          <cell r="EA82">
            <v>0</v>
          </cell>
          <cell r="EB82">
            <v>0</v>
          </cell>
          <cell r="EC82">
            <v>0</v>
          </cell>
          <cell r="ED82">
            <v>0</v>
          </cell>
          <cell r="EE82">
            <v>0</v>
          </cell>
          <cell r="EF82">
            <v>0</v>
          </cell>
          <cell r="EG82">
            <v>0</v>
          </cell>
          <cell r="EH82">
            <v>0</v>
          </cell>
          <cell r="EI82">
            <v>0</v>
          </cell>
          <cell r="EJ82">
            <v>0</v>
          </cell>
          <cell r="EK82">
            <v>0</v>
          </cell>
          <cell r="EL82">
            <v>0</v>
          </cell>
          <cell r="EM82">
            <v>0</v>
          </cell>
          <cell r="EN82">
            <v>0</v>
          </cell>
          <cell r="EO82">
            <v>0</v>
          </cell>
          <cell r="EP82">
            <v>0</v>
          </cell>
          <cell r="EQ82">
            <v>0</v>
          </cell>
          <cell r="ER82">
            <v>0</v>
          </cell>
          <cell r="ES82">
            <v>0</v>
          </cell>
          <cell r="ET82">
            <v>0</v>
          </cell>
          <cell r="EU82">
            <v>0</v>
          </cell>
          <cell r="EV82">
            <v>0</v>
          </cell>
          <cell r="EW82">
            <v>0</v>
          </cell>
          <cell r="EX82">
            <v>0</v>
          </cell>
          <cell r="EY82">
            <v>0</v>
          </cell>
          <cell r="EZ82">
            <v>0</v>
          </cell>
          <cell r="FA82">
            <v>0</v>
          </cell>
          <cell r="FB82">
            <v>0</v>
          </cell>
          <cell r="FC82">
            <v>0</v>
          </cell>
          <cell r="FD82">
            <v>0</v>
          </cell>
          <cell r="FE82">
            <v>0</v>
          </cell>
          <cell r="FF82">
            <v>0</v>
          </cell>
          <cell r="FG82">
            <v>0</v>
          </cell>
          <cell r="FH82">
            <v>0</v>
          </cell>
          <cell r="FI82">
            <v>0</v>
          </cell>
          <cell r="FJ82">
            <v>0</v>
          </cell>
          <cell r="FK82">
            <v>0</v>
          </cell>
          <cell r="FL82">
            <v>0</v>
          </cell>
          <cell r="FM82">
            <v>0</v>
          </cell>
          <cell r="FN82">
            <v>0</v>
          </cell>
          <cell r="FO82">
            <v>0</v>
          </cell>
          <cell r="FP82">
            <v>0</v>
          </cell>
          <cell r="FQ82">
            <v>0</v>
          </cell>
          <cell r="FR82">
            <v>0</v>
          </cell>
          <cell r="FS82">
            <v>0</v>
          </cell>
          <cell r="FT82">
            <v>0</v>
          </cell>
          <cell r="FU82">
            <v>0</v>
          </cell>
          <cell r="FV82">
            <v>0</v>
          </cell>
          <cell r="FW82">
            <v>0</v>
          </cell>
          <cell r="FX82">
            <v>0</v>
          </cell>
          <cell r="FY82">
            <v>0</v>
          </cell>
          <cell r="FZ82">
            <v>0</v>
          </cell>
          <cell r="GA82">
            <v>0</v>
          </cell>
          <cell r="GB82">
            <v>0</v>
          </cell>
          <cell r="GC82">
            <v>0</v>
          </cell>
          <cell r="GD82">
            <v>0</v>
          </cell>
          <cell r="GE82">
            <v>0</v>
          </cell>
          <cell r="GF82">
            <v>0</v>
          </cell>
          <cell r="GG82">
            <v>0</v>
          </cell>
          <cell r="GH82">
            <v>0</v>
          </cell>
          <cell r="GI82">
            <v>0</v>
          </cell>
          <cell r="GJ82">
            <v>0</v>
          </cell>
          <cell r="GK82">
            <v>0</v>
          </cell>
          <cell r="GL82">
            <v>0</v>
          </cell>
          <cell r="GM82">
            <v>0</v>
          </cell>
          <cell r="GN82">
            <v>0</v>
          </cell>
          <cell r="GO82">
            <v>0</v>
          </cell>
          <cell r="GP82">
            <v>0</v>
          </cell>
          <cell r="GQ82">
            <v>0</v>
          </cell>
          <cell r="GR82">
            <v>0</v>
          </cell>
          <cell r="GS82">
            <v>0</v>
          </cell>
          <cell r="GT82">
            <v>0</v>
          </cell>
          <cell r="GU82">
            <v>0</v>
          </cell>
          <cell r="GV82">
            <v>0</v>
          </cell>
          <cell r="GW82">
            <v>0</v>
          </cell>
          <cell r="GX82">
            <v>0</v>
          </cell>
          <cell r="GY82">
            <v>0</v>
          </cell>
          <cell r="GZ82">
            <v>0</v>
          </cell>
          <cell r="HA82">
            <v>0</v>
          </cell>
          <cell r="HB82">
            <v>0</v>
          </cell>
          <cell r="HC82">
            <v>0</v>
          </cell>
          <cell r="HD82">
            <v>0</v>
          </cell>
          <cell r="HE82">
            <v>0</v>
          </cell>
          <cell r="HF82">
            <v>0</v>
          </cell>
          <cell r="HG82">
            <v>0</v>
          </cell>
          <cell r="HH82">
            <v>0</v>
          </cell>
          <cell r="HI82">
            <v>0</v>
          </cell>
          <cell r="HJ82">
            <v>0</v>
          </cell>
          <cell r="HK82">
            <v>0</v>
          </cell>
          <cell r="HL82">
            <v>0</v>
          </cell>
          <cell r="HM82">
            <v>0</v>
          </cell>
          <cell r="HN82">
            <v>0</v>
          </cell>
          <cell r="HO82">
            <v>0</v>
          </cell>
          <cell r="HP82">
            <v>0</v>
          </cell>
          <cell r="HQ82">
            <v>0</v>
          </cell>
          <cell r="HR82">
            <v>0</v>
          </cell>
          <cell r="HS82">
            <v>0</v>
          </cell>
        </row>
        <row r="83">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cell r="BG83">
            <v>0</v>
          </cell>
          <cell r="BH83">
            <v>336</v>
          </cell>
          <cell r="BI83">
            <v>0</v>
          </cell>
          <cell r="BJ83">
            <v>0</v>
          </cell>
          <cell r="BK83">
            <v>0</v>
          </cell>
          <cell r="BL83">
            <v>0</v>
          </cell>
          <cell r="BM83">
            <v>0</v>
          </cell>
          <cell r="BN83">
            <v>0</v>
          </cell>
          <cell r="BO83">
            <v>0</v>
          </cell>
          <cell r="BP83">
            <v>0</v>
          </cell>
          <cell r="BQ83">
            <v>0</v>
          </cell>
          <cell r="BR83">
            <v>0</v>
          </cell>
          <cell r="BS83">
            <v>0</v>
          </cell>
          <cell r="BT83">
            <v>0</v>
          </cell>
          <cell r="BU83">
            <v>0</v>
          </cell>
          <cell r="BV83">
            <v>0</v>
          </cell>
          <cell r="BW83">
            <v>0</v>
          </cell>
          <cell r="BX83">
            <v>0</v>
          </cell>
          <cell r="BY83">
            <v>0</v>
          </cell>
          <cell r="BZ83">
            <v>0</v>
          </cell>
          <cell r="CA83">
            <v>0</v>
          </cell>
          <cell r="CB83">
            <v>0</v>
          </cell>
          <cell r="CC83">
            <v>65336</v>
          </cell>
          <cell r="CD83">
            <v>0</v>
          </cell>
          <cell r="CE83">
            <v>0</v>
          </cell>
          <cell r="CF83">
            <v>0</v>
          </cell>
          <cell r="CG83">
            <v>0</v>
          </cell>
          <cell r="CH83">
            <v>0</v>
          </cell>
          <cell r="CI83">
            <v>0</v>
          </cell>
          <cell r="CJ83">
            <v>0</v>
          </cell>
          <cell r="CK83">
            <v>0</v>
          </cell>
          <cell r="CL83">
            <v>0</v>
          </cell>
          <cell r="CM83">
            <v>0</v>
          </cell>
          <cell r="CN83">
            <v>0</v>
          </cell>
          <cell r="CO83">
            <v>0</v>
          </cell>
          <cell r="CP83">
            <v>0</v>
          </cell>
          <cell r="CQ83">
            <v>0</v>
          </cell>
          <cell r="CR83">
            <v>0</v>
          </cell>
          <cell r="CS83">
            <v>0</v>
          </cell>
          <cell r="CT83">
            <v>0</v>
          </cell>
          <cell r="CU83">
            <v>0</v>
          </cell>
          <cell r="CV83">
            <v>0</v>
          </cell>
          <cell r="CW83">
            <v>0</v>
          </cell>
          <cell r="CX83">
            <v>0</v>
          </cell>
          <cell r="CY83">
            <v>0</v>
          </cell>
          <cell r="CZ83">
            <v>0</v>
          </cell>
          <cell r="DA83">
            <v>0</v>
          </cell>
          <cell r="DB83">
            <v>0</v>
          </cell>
          <cell r="DC83">
            <v>0</v>
          </cell>
          <cell r="DD83">
            <v>0</v>
          </cell>
          <cell r="DE83">
            <v>0</v>
          </cell>
          <cell r="DF83">
            <v>0</v>
          </cell>
          <cell r="DG83">
            <v>0</v>
          </cell>
          <cell r="DH83">
            <v>0</v>
          </cell>
          <cell r="DI83">
            <v>0</v>
          </cell>
          <cell r="DJ83">
            <v>0</v>
          </cell>
          <cell r="DK83">
            <v>0</v>
          </cell>
          <cell r="DL83">
            <v>0</v>
          </cell>
          <cell r="DM83">
            <v>0</v>
          </cell>
          <cell r="DN83">
            <v>0</v>
          </cell>
          <cell r="DO83">
            <v>0</v>
          </cell>
          <cell r="DP83">
            <v>0</v>
          </cell>
          <cell r="DQ83">
            <v>0</v>
          </cell>
          <cell r="DR83">
            <v>0</v>
          </cell>
          <cell r="DS83">
            <v>0</v>
          </cell>
          <cell r="DT83">
            <v>0</v>
          </cell>
          <cell r="DU83">
            <v>0</v>
          </cell>
          <cell r="DV83">
            <v>0</v>
          </cell>
          <cell r="DW83">
            <v>0</v>
          </cell>
          <cell r="DX83">
            <v>0</v>
          </cell>
          <cell r="DY83">
            <v>0</v>
          </cell>
          <cell r="DZ83">
            <v>0</v>
          </cell>
          <cell r="EA83">
            <v>0</v>
          </cell>
          <cell r="EB83">
            <v>0</v>
          </cell>
          <cell r="EC83">
            <v>0</v>
          </cell>
          <cell r="ED83">
            <v>0</v>
          </cell>
          <cell r="EE83">
            <v>0</v>
          </cell>
          <cell r="EF83">
            <v>0</v>
          </cell>
          <cell r="EG83">
            <v>0</v>
          </cell>
          <cell r="EH83">
            <v>0</v>
          </cell>
          <cell r="EI83">
            <v>0</v>
          </cell>
          <cell r="EJ83">
            <v>0</v>
          </cell>
          <cell r="EK83">
            <v>0</v>
          </cell>
          <cell r="EL83">
            <v>0</v>
          </cell>
          <cell r="EM83">
            <v>0</v>
          </cell>
          <cell r="EN83">
            <v>0</v>
          </cell>
          <cell r="EO83">
            <v>0</v>
          </cell>
          <cell r="EP83">
            <v>0</v>
          </cell>
          <cell r="EQ83">
            <v>0</v>
          </cell>
          <cell r="ER83">
            <v>0</v>
          </cell>
          <cell r="ES83">
            <v>0</v>
          </cell>
          <cell r="ET83">
            <v>0</v>
          </cell>
          <cell r="EU83">
            <v>0</v>
          </cell>
          <cell r="EV83">
            <v>0</v>
          </cell>
          <cell r="EW83">
            <v>0</v>
          </cell>
          <cell r="EX83">
            <v>0</v>
          </cell>
          <cell r="EY83">
            <v>0</v>
          </cell>
          <cell r="EZ83">
            <v>0</v>
          </cell>
          <cell r="FA83">
            <v>0</v>
          </cell>
          <cell r="FB83">
            <v>0</v>
          </cell>
          <cell r="FC83">
            <v>0</v>
          </cell>
          <cell r="FD83">
            <v>0</v>
          </cell>
          <cell r="FE83">
            <v>0</v>
          </cell>
          <cell r="FF83">
            <v>0</v>
          </cell>
          <cell r="FG83">
            <v>0</v>
          </cell>
          <cell r="FH83">
            <v>0</v>
          </cell>
          <cell r="FI83">
            <v>0</v>
          </cell>
          <cell r="FJ83">
            <v>0</v>
          </cell>
          <cell r="FK83">
            <v>0</v>
          </cell>
          <cell r="FL83">
            <v>0</v>
          </cell>
          <cell r="FM83">
            <v>0</v>
          </cell>
          <cell r="FN83">
            <v>0</v>
          </cell>
          <cell r="FO83">
            <v>0</v>
          </cell>
          <cell r="FP83">
            <v>0</v>
          </cell>
          <cell r="FQ83">
            <v>0</v>
          </cell>
          <cell r="FR83">
            <v>0</v>
          </cell>
          <cell r="FS83">
            <v>0</v>
          </cell>
          <cell r="FT83">
            <v>0</v>
          </cell>
          <cell r="FU83">
            <v>0</v>
          </cell>
          <cell r="FV83">
            <v>0</v>
          </cell>
          <cell r="FW83">
            <v>0</v>
          </cell>
          <cell r="FX83">
            <v>0</v>
          </cell>
          <cell r="FY83">
            <v>0</v>
          </cell>
          <cell r="FZ83">
            <v>0</v>
          </cell>
          <cell r="GA83">
            <v>0</v>
          </cell>
          <cell r="GB83">
            <v>0</v>
          </cell>
          <cell r="GC83">
            <v>0</v>
          </cell>
          <cell r="GD83">
            <v>0</v>
          </cell>
          <cell r="GE83">
            <v>0</v>
          </cell>
          <cell r="GF83">
            <v>0</v>
          </cell>
          <cell r="GG83">
            <v>0</v>
          </cell>
          <cell r="GH83">
            <v>0</v>
          </cell>
          <cell r="GI83">
            <v>0</v>
          </cell>
          <cell r="GJ83">
            <v>0</v>
          </cell>
          <cell r="GK83">
            <v>0</v>
          </cell>
          <cell r="GL83">
            <v>0</v>
          </cell>
          <cell r="GM83">
            <v>0</v>
          </cell>
          <cell r="GN83">
            <v>0</v>
          </cell>
          <cell r="GO83">
            <v>0</v>
          </cell>
          <cell r="GP83">
            <v>0</v>
          </cell>
          <cell r="GQ83">
            <v>0</v>
          </cell>
          <cell r="GR83">
            <v>0</v>
          </cell>
          <cell r="GS83">
            <v>0</v>
          </cell>
          <cell r="GT83">
            <v>0</v>
          </cell>
          <cell r="GU83">
            <v>0</v>
          </cell>
          <cell r="GV83">
            <v>0</v>
          </cell>
          <cell r="GW83">
            <v>0</v>
          </cell>
          <cell r="GX83">
            <v>0</v>
          </cell>
          <cell r="GY83">
            <v>0</v>
          </cell>
          <cell r="GZ83">
            <v>0</v>
          </cell>
          <cell r="HA83">
            <v>0</v>
          </cell>
          <cell r="HB83">
            <v>0</v>
          </cell>
          <cell r="HC83">
            <v>0</v>
          </cell>
          <cell r="HD83">
            <v>0</v>
          </cell>
          <cell r="HE83">
            <v>0</v>
          </cell>
          <cell r="HF83">
            <v>0</v>
          </cell>
          <cell r="HG83">
            <v>0</v>
          </cell>
          <cell r="HH83">
            <v>0</v>
          </cell>
          <cell r="HI83">
            <v>0</v>
          </cell>
          <cell r="HJ83">
            <v>0</v>
          </cell>
          <cell r="HK83">
            <v>0</v>
          </cell>
          <cell r="HL83">
            <v>0</v>
          </cell>
          <cell r="HM83">
            <v>0</v>
          </cell>
          <cell r="HN83">
            <v>0</v>
          </cell>
          <cell r="HO83">
            <v>0</v>
          </cell>
          <cell r="HP83">
            <v>0</v>
          </cell>
          <cell r="HQ83">
            <v>0</v>
          </cell>
          <cell r="HR83">
            <v>0</v>
          </cell>
          <cell r="HS83">
            <v>0</v>
          </cell>
        </row>
        <row r="84">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cell r="BC84">
            <v>0</v>
          </cell>
          <cell r="BD84">
            <v>0</v>
          </cell>
          <cell r="BE84">
            <v>0</v>
          </cell>
          <cell r="BF84">
            <v>0</v>
          </cell>
          <cell r="BG84">
            <v>0</v>
          </cell>
          <cell r="BH84">
            <v>0</v>
          </cell>
          <cell r="BI84">
            <v>0</v>
          </cell>
          <cell r="BJ84">
            <v>0</v>
          </cell>
          <cell r="BK84">
            <v>0</v>
          </cell>
          <cell r="BL84">
            <v>0</v>
          </cell>
          <cell r="BM84">
            <v>0</v>
          </cell>
          <cell r="BN84">
            <v>0</v>
          </cell>
          <cell r="BO84">
            <v>0</v>
          </cell>
          <cell r="BP84">
            <v>0</v>
          </cell>
          <cell r="BQ84">
            <v>0</v>
          </cell>
          <cell r="BR84">
            <v>0</v>
          </cell>
          <cell r="BS84">
            <v>0</v>
          </cell>
          <cell r="BT84">
            <v>0</v>
          </cell>
          <cell r="BU84">
            <v>0</v>
          </cell>
          <cell r="BV84">
            <v>0</v>
          </cell>
          <cell r="BW84">
            <v>0</v>
          </cell>
          <cell r="BX84">
            <v>0</v>
          </cell>
          <cell r="BY84">
            <v>0</v>
          </cell>
          <cell r="BZ84">
            <v>0</v>
          </cell>
          <cell r="CA84">
            <v>1620</v>
          </cell>
          <cell r="CB84">
            <v>0</v>
          </cell>
          <cell r="CC84">
            <v>0</v>
          </cell>
          <cell r="CD84">
            <v>82508</v>
          </cell>
          <cell r="CE84">
            <v>0</v>
          </cell>
          <cell r="CF84">
            <v>0</v>
          </cell>
          <cell r="CG84">
            <v>0</v>
          </cell>
          <cell r="CH84">
            <v>0</v>
          </cell>
          <cell r="CI84">
            <v>0</v>
          </cell>
          <cell r="CJ84">
            <v>0</v>
          </cell>
          <cell r="CK84">
            <v>0</v>
          </cell>
          <cell r="CL84">
            <v>0</v>
          </cell>
          <cell r="CM84">
            <v>0</v>
          </cell>
          <cell r="CN84">
            <v>0</v>
          </cell>
          <cell r="CO84">
            <v>0</v>
          </cell>
          <cell r="CP84">
            <v>0</v>
          </cell>
          <cell r="CQ84">
            <v>0</v>
          </cell>
          <cell r="CR84">
            <v>0</v>
          </cell>
          <cell r="CS84">
            <v>0</v>
          </cell>
          <cell r="CT84">
            <v>0</v>
          </cell>
          <cell r="CU84">
            <v>0</v>
          </cell>
          <cell r="CV84">
            <v>0</v>
          </cell>
          <cell r="CW84">
            <v>0</v>
          </cell>
          <cell r="CX84">
            <v>0</v>
          </cell>
          <cell r="CY84">
            <v>0</v>
          </cell>
          <cell r="CZ84">
            <v>0</v>
          </cell>
          <cell r="DA84">
            <v>0</v>
          </cell>
          <cell r="DB84">
            <v>0</v>
          </cell>
          <cell r="DC84">
            <v>0</v>
          </cell>
          <cell r="DD84">
            <v>0</v>
          </cell>
          <cell r="DE84">
            <v>0</v>
          </cell>
          <cell r="DF84">
            <v>0</v>
          </cell>
          <cell r="DG84">
            <v>0</v>
          </cell>
          <cell r="DH84">
            <v>0</v>
          </cell>
          <cell r="DI84">
            <v>0</v>
          </cell>
          <cell r="DJ84">
            <v>0</v>
          </cell>
          <cell r="DK84">
            <v>0</v>
          </cell>
          <cell r="DL84">
            <v>0</v>
          </cell>
          <cell r="DM84">
            <v>0</v>
          </cell>
          <cell r="DN84">
            <v>0</v>
          </cell>
          <cell r="DO84">
            <v>0</v>
          </cell>
          <cell r="DP84">
            <v>0</v>
          </cell>
          <cell r="DQ84">
            <v>0</v>
          </cell>
          <cell r="DR84">
            <v>0</v>
          </cell>
          <cell r="DS84">
            <v>0</v>
          </cell>
          <cell r="DT84">
            <v>0</v>
          </cell>
          <cell r="DU84">
            <v>0</v>
          </cell>
          <cell r="DV84">
            <v>0</v>
          </cell>
          <cell r="DW84">
            <v>0</v>
          </cell>
          <cell r="DX84">
            <v>0</v>
          </cell>
          <cell r="DY84">
            <v>0</v>
          </cell>
          <cell r="DZ84">
            <v>0</v>
          </cell>
          <cell r="EA84">
            <v>0</v>
          </cell>
          <cell r="EB84">
            <v>0</v>
          </cell>
          <cell r="EC84">
            <v>0</v>
          </cell>
          <cell r="ED84">
            <v>0</v>
          </cell>
          <cell r="EE84">
            <v>0</v>
          </cell>
          <cell r="EF84">
            <v>0</v>
          </cell>
          <cell r="EG84">
            <v>0</v>
          </cell>
          <cell r="EH84">
            <v>0</v>
          </cell>
          <cell r="EI84">
            <v>0</v>
          </cell>
          <cell r="EJ84">
            <v>0</v>
          </cell>
          <cell r="EK84">
            <v>0</v>
          </cell>
          <cell r="EL84">
            <v>0</v>
          </cell>
          <cell r="EM84">
            <v>0</v>
          </cell>
          <cell r="EN84">
            <v>0</v>
          </cell>
          <cell r="EO84">
            <v>0</v>
          </cell>
          <cell r="EP84">
            <v>0</v>
          </cell>
          <cell r="EQ84">
            <v>0</v>
          </cell>
          <cell r="ER84">
            <v>0</v>
          </cell>
          <cell r="ES84">
            <v>0</v>
          </cell>
          <cell r="ET84">
            <v>0</v>
          </cell>
          <cell r="EU84">
            <v>0</v>
          </cell>
          <cell r="EV84">
            <v>0</v>
          </cell>
          <cell r="EW84">
            <v>0</v>
          </cell>
          <cell r="EX84">
            <v>0</v>
          </cell>
          <cell r="EY84">
            <v>0</v>
          </cell>
          <cell r="EZ84">
            <v>0</v>
          </cell>
          <cell r="FA84">
            <v>0</v>
          </cell>
          <cell r="FB84">
            <v>0</v>
          </cell>
          <cell r="FC84">
            <v>0</v>
          </cell>
          <cell r="FD84">
            <v>0</v>
          </cell>
          <cell r="FE84">
            <v>0</v>
          </cell>
          <cell r="FF84">
            <v>0</v>
          </cell>
          <cell r="FG84">
            <v>0</v>
          </cell>
          <cell r="FH84">
            <v>0</v>
          </cell>
          <cell r="FI84">
            <v>0</v>
          </cell>
          <cell r="FJ84">
            <v>0</v>
          </cell>
          <cell r="FK84">
            <v>0</v>
          </cell>
          <cell r="FL84">
            <v>0</v>
          </cell>
          <cell r="FM84">
            <v>0</v>
          </cell>
          <cell r="FN84">
            <v>0</v>
          </cell>
          <cell r="FO84">
            <v>0</v>
          </cell>
          <cell r="FP84">
            <v>0</v>
          </cell>
          <cell r="FQ84">
            <v>0</v>
          </cell>
          <cell r="FR84">
            <v>0</v>
          </cell>
          <cell r="FS84">
            <v>0</v>
          </cell>
          <cell r="FT84">
            <v>0</v>
          </cell>
          <cell r="FU84">
            <v>0</v>
          </cell>
          <cell r="FV84">
            <v>0</v>
          </cell>
          <cell r="FW84">
            <v>0</v>
          </cell>
          <cell r="FX84">
            <v>0</v>
          </cell>
          <cell r="FY84">
            <v>0</v>
          </cell>
          <cell r="FZ84">
            <v>0</v>
          </cell>
          <cell r="GA84">
            <v>0</v>
          </cell>
          <cell r="GB84">
            <v>0</v>
          </cell>
          <cell r="GC84">
            <v>0</v>
          </cell>
          <cell r="GD84">
            <v>0</v>
          </cell>
          <cell r="GE84">
            <v>0</v>
          </cell>
          <cell r="GF84">
            <v>0</v>
          </cell>
          <cell r="GG84">
            <v>0</v>
          </cell>
          <cell r="GH84">
            <v>0</v>
          </cell>
          <cell r="GI84">
            <v>0</v>
          </cell>
          <cell r="GJ84">
            <v>0</v>
          </cell>
          <cell r="GK84">
            <v>0</v>
          </cell>
          <cell r="GL84">
            <v>0</v>
          </cell>
          <cell r="GM84">
            <v>0</v>
          </cell>
          <cell r="GN84">
            <v>0</v>
          </cell>
          <cell r="GO84">
            <v>0</v>
          </cell>
          <cell r="GP84">
            <v>0</v>
          </cell>
          <cell r="GQ84">
            <v>0</v>
          </cell>
          <cell r="GR84">
            <v>0</v>
          </cell>
          <cell r="GS84">
            <v>0</v>
          </cell>
          <cell r="GT84">
            <v>0</v>
          </cell>
          <cell r="GU84">
            <v>0</v>
          </cell>
          <cell r="GV84">
            <v>0</v>
          </cell>
          <cell r="GW84">
            <v>0</v>
          </cell>
          <cell r="GX84">
            <v>0</v>
          </cell>
          <cell r="GY84">
            <v>0</v>
          </cell>
          <cell r="GZ84">
            <v>0</v>
          </cell>
          <cell r="HA84">
            <v>0</v>
          </cell>
          <cell r="HB84">
            <v>0</v>
          </cell>
          <cell r="HC84">
            <v>0</v>
          </cell>
          <cell r="HD84">
            <v>0</v>
          </cell>
          <cell r="HE84">
            <v>0</v>
          </cell>
          <cell r="HF84">
            <v>0</v>
          </cell>
          <cell r="HG84">
            <v>0</v>
          </cell>
          <cell r="HH84">
            <v>0</v>
          </cell>
          <cell r="HI84">
            <v>0</v>
          </cell>
          <cell r="HJ84">
            <v>0</v>
          </cell>
          <cell r="HK84">
            <v>0</v>
          </cell>
          <cell r="HL84">
            <v>0</v>
          </cell>
          <cell r="HM84">
            <v>0</v>
          </cell>
          <cell r="HN84">
            <v>0</v>
          </cell>
          <cell r="HO84">
            <v>0</v>
          </cell>
          <cell r="HP84">
            <v>0</v>
          </cell>
          <cell r="HQ84">
            <v>0</v>
          </cell>
          <cell r="HR84">
            <v>0</v>
          </cell>
          <cell r="HS84">
            <v>0</v>
          </cell>
        </row>
        <row r="85">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D85">
            <v>0</v>
          </cell>
          <cell r="BE85">
            <v>0</v>
          </cell>
          <cell r="BF85">
            <v>0</v>
          </cell>
          <cell r="BG85">
            <v>0</v>
          </cell>
          <cell r="BH85">
            <v>0</v>
          </cell>
          <cell r="BI85">
            <v>0</v>
          </cell>
          <cell r="BJ85">
            <v>0</v>
          </cell>
          <cell r="BK85">
            <v>0</v>
          </cell>
          <cell r="BL85">
            <v>0</v>
          </cell>
          <cell r="BM85">
            <v>0</v>
          </cell>
          <cell r="BN85">
            <v>0</v>
          </cell>
          <cell r="BO85">
            <v>0</v>
          </cell>
          <cell r="BP85">
            <v>0</v>
          </cell>
          <cell r="BQ85">
            <v>0</v>
          </cell>
          <cell r="BR85">
            <v>0</v>
          </cell>
          <cell r="BS85">
            <v>0</v>
          </cell>
          <cell r="BT85">
            <v>0</v>
          </cell>
          <cell r="BU85">
            <v>0</v>
          </cell>
          <cell r="BV85">
            <v>0</v>
          </cell>
          <cell r="BW85">
            <v>0</v>
          </cell>
          <cell r="BX85">
            <v>0</v>
          </cell>
          <cell r="BY85">
            <v>0</v>
          </cell>
          <cell r="BZ85">
            <v>0</v>
          </cell>
          <cell r="CA85">
            <v>0</v>
          </cell>
          <cell r="CB85">
            <v>0</v>
          </cell>
          <cell r="CC85">
            <v>0</v>
          </cell>
          <cell r="CD85">
            <v>0</v>
          </cell>
          <cell r="CE85">
            <v>120202.4</v>
          </cell>
          <cell r="CF85">
            <v>0</v>
          </cell>
          <cell r="CG85">
            <v>0</v>
          </cell>
          <cell r="CH85">
            <v>0</v>
          </cell>
          <cell r="CI85">
            <v>0</v>
          </cell>
          <cell r="CJ85">
            <v>0</v>
          </cell>
          <cell r="CK85">
            <v>0</v>
          </cell>
          <cell r="CL85">
            <v>0</v>
          </cell>
          <cell r="CM85">
            <v>0</v>
          </cell>
          <cell r="CN85">
            <v>0</v>
          </cell>
          <cell r="CO85">
            <v>0</v>
          </cell>
          <cell r="CP85">
            <v>0</v>
          </cell>
          <cell r="CQ85">
            <v>0</v>
          </cell>
          <cell r="CR85">
            <v>0</v>
          </cell>
          <cell r="CS85">
            <v>0</v>
          </cell>
          <cell r="CT85">
            <v>0</v>
          </cell>
          <cell r="CU85">
            <v>0</v>
          </cell>
          <cell r="CV85">
            <v>0</v>
          </cell>
          <cell r="CW85">
            <v>0</v>
          </cell>
          <cell r="CX85">
            <v>0</v>
          </cell>
          <cell r="CY85">
            <v>0</v>
          </cell>
          <cell r="CZ85">
            <v>0</v>
          </cell>
          <cell r="DA85">
            <v>0</v>
          </cell>
          <cell r="DB85">
            <v>0</v>
          </cell>
          <cell r="DC85">
            <v>0</v>
          </cell>
          <cell r="DD85">
            <v>0</v>
          </cell>
          <cell r="DE85">
            <v>0</v>
          </cell>
          <cell r="DF85">
            <v>0</v>
          </cell>
          <cell r="DG85">
            <v>0</v>
          </cell>
          <cell r="DH85">
            <v>0</v>
          </cell>
          <cell r="DI85">
            <v>0</v>
          </cell>
          <cell r="DJ85">
            <v>0</v>
          </cell>
          <cell r="DK85">
            <v>0</v>
          </cell>
          <cell r="DL85">
            <v>0</v>
          </cell>
          <cell r="DM85">
            <v>0</v>
          </cell>
          <cell r="DN85">
            <v>0</v>
          </cell>
          <cell r="DO85">
            <v>0</v>
          </cell>
          <cell r="DP85">
            <v>0</v>
          </cell>
          <cell r="DQ85">
            <v>0</v>
          </cell>
          <cell r="DR85">
            <v>0</v>
          </cell>
          <cell r="DS85">
            <v>0</v>
          </cell>
          <cell r="DT85">
            <v>0</v>
          </cell>
          <cell r="DU85">
            <v>0</v>
          </cell>
          <cell r="DV85">
            <v>0</v>
          </cell>
          <cell r="DW85">
            <v>0</v>
          </cell>
          <cell r="DX85">
            <v>0</v>
          </cell>
          <cell r="DY85">
            <v>0</v>
          </cell>
          <cell r="DZ85">
            <v>0</v>
          </cell>
          <cell r="EA85">
            <v>0</v>
          </cell>
          <cell r="EB85">
            <v>0</v>
          </cell>
          <cell r="EC85">
            <v>0</v>
          </cell>
          <cell r="ED85">
            <v>0</v>
          </cell>
          <cell r="EE85">
            <v>0</v>
          </cell>
          <cell r="EF85">
            <v>0</v>
          </cell>
          <cell r="EG85">
            <v>0</v>
          </cell>
          <cell r="EH85">
            <v>0</v>
          </cell>
          <cell r="EI85">
            <v>0</v>
          </cell>
          <cell r="EJ85">
            <v>0</v>
          </cell>
          <cell r="EK85">
            <v>0</v>
          </cell>
          <cell r="EL85">
            <v>0</v>
          </cell>
          <cell r="EM85">
            <v>0</v>
          </cell>
          <cell r="EN85">
            <v>0</v>
          </cell>
          <cell r="EO85">
            <v>0</v>
          </cell>
          <cell r="EP85">
            <v>0</v>
          </cell>
          <cell r="EQ85">
            <v>0</v>
          </cell>
          <cell r="ER85">
            <v>0</v>
          </cell>
          <cell r="ES85">
            <v>0</v>
          </cell>
          <cell r="ET85">
            <v>0</v>
          </cell>
          <cell r="EU85">
            <v>0</v>
          </cell>
          <cell r="EV85">
            <v>0</v>
          </cell>
          <cell r="EW85">
            <v>0</v>
          </cell>
          <cell r="EX85">
            <v>0</v>
          </cell>
          <cell r="EY85">
            <v>0</v>
          </cell>
          <cell r="EZ85">
            <v>0</v>
          </cell>
          <cell r="FA85">
            <v>0</v>
          </cell>
          <cell r="FB85">
            <v>0</v>
          </cell>
          <cell r="FC85">
            <v>0</v>
          </cell>
          <cell r="FD85">
            <v>0</v>
          </cell>
          <cell r="FE85">
            <v>0</v>
          </cell>
          <cell r="FF85">
            <v>0</v>
          </cell>
          <cell r="FG85">
            <v>0</v>
          </cell>
          <cell r="FH85">
            <v>0</v>
          </cell>
          <cell r="FI85">
            <v>0</v>
          </cell>
          <cell r="FJ85">
            <v>0</v>
          </cell>
          <cell r="FK85">
            <v>0</v>
          </cell>
          <cell r="FL85">
            <v>0</v>
          </cell>
          <cell r="FM85">
            <v>0</v>
          </cell>
          <cell r="FN85">
            <v>0</v>
          </cell>
          <cell r="FO85">
            <v>0</v>
          </cell>
          <cell r="FP85">
            <v>0</v>
          </cell>
          <cell r="FQ85">
            <v>0</v>
          </cell>
          <cell r="FR85">
            <v>0</v>
          </cell>
          <cell r="FS85">
            <v>0</v>
          </cell>
          <cell r="FT85">
            <v>0</v>
          </cell>
          <cell r="FU85">
            <v>0</v>
          </cell>
          <cell r="FV85">
            <v>0</v>
          </cell>
          <cell r="FW85">
            <v>0</v>
          </cell>
          <cell r="FX85">
            <v>0</v>
          </cell>
          <cell r="FY85">
            <v>0</v>
          </cell>
          <cell r="FZ85">
            <v>0</v>
          </cell>
          <cell r="GA85">
            <v>0</v>
          </cell>
          <cell r="GB85">
            <v>0</v>
          </cell>
          <cell r="GC85">
            <v>0</v>
          </cell>
          <cell r="GD85">
            <v>0</v>
          </cell>
          <cell r="GE85">
            <v>0</v>
          </cell>
          <cell r="GF85">
            <v>0</v>
          </cell>
          <cell r="GG85">
            <v>0</v>
          </cell>
          <cell r="GH85">
            <v>0</v>
          </cell>
          <cell r="GI85">
            <v>0</v>
          </cell>
          <cell r="GJ85">
            <v>0</v>
          </cell>
          <cell r="GK85">
            <v>0</v>
          </cell>
          <cell r="GL85">
            <v>0</v>
          </cell>
          <cell r="GM85">
            <v>0</v>
          </cell>
          <cell r="GN85">
            <v>0</v>
          </cell>
          <cell r="GO85">
            <v>0</v>
          </cell>
          <cell r="GP85">
            <v>0</v>
          </cell>
          <cell r="GQ85">
            <v>0</v>
          </cell>
          <cell r="GR85">
            <v>0</v>
          </cell>
          <cell r="GS85">
            <v>0</v>
          </cell>
          <cell r="GT85">
            <v>0</v>
          </cell>
          <cell r="GU85">
            <v>0</v>
          </cell>
          <cell r="GV85">
            <v>0</v>
          </cell>
          <cell r="GW85">
            <v>0</v>
          </cell>
          <cell r="GX85">
            <v>0</v>
          </cell>
          <cell r="GY85">
            <v>0</v>
          </cell>
          <cell r="GZ85">
            <v>0</v>
          </cell>
          <cell r="HA85">
            <v>0</v>
          </cell>
          <cell r="HB85">
            <v>0</v>
          </cell>
          <cell r="HC85">
            <v>0</v>
          </cell>
          <cell r="HD85">
            <v>0</v>
          </cell>
          <cell r="HE85">
            <v>0</v>
          </cell>
          <cell r="HF85">
            <v>0</v>
          </cell>
          <cell r="HG85">
            <v>0</v>
          </cell>
          <cell r="HH85">
            <v>0</v>
          </cell>
          <cell r="HI85">
            <v>0</v>
          </cell>
          <cell r="HJ85">
            <v>0</v>
          </cell>
          <cell r="HK85">
            <v>0</v>
          </cell>
          <cell r="HL85">
            <v>0</v>
          </cell>
          <cell r="HM85">
            <v>0</v>
          </cell>
          <cell r="HN85">
            <v>0</v>
          </cell>
          <cell r="HO85">
            <v>0</v>
          </cell>
          <cell r="HP85">
            <v>0</v>
          </cell>
          <cell r="HQ85">
            <v>0</v>
          </cell>
          <cell r="HR85">
            <v>0</v>
          </cell>
          <cell r="HS85">
            <v>0</v>
          </cell>
        </row>
        <row r="86">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cell r="BG86">
            <v>0</v>
          </cell>
          <cell r="BH86">
            <v>0</v>
          </cell>
          <cell r="BI86">
            <v>0</v>
          </cell>
          <cell r="BJ86">
            <v>0</v>
          </cell>
          <cell r="BK86">
            <v>0</v>
          </cell>
          <cell r="BL86">
            <v>0</v>
          </cell>
          <cell r="BM86">
            <v>0</v>
          </cell>
          <cell r="BN86">
            <v>0</v>
          </cell>
          <cell r="BO86">
            <v>0</v>
          </cell>
          <cell r="BP86">
            <v>0</v>
          </cell>
          <cell r="BQ86">
            <v>0</v>
          </cell>
          <cell r="BR86">
            <v>0</v>
          </cell>
          <cell r="BS86">
            <v>0</v>
          </cell>
          <cell r="BT86">
            <v>0</v>
          </cell>
          <cell r="BU86">
            <v>0</v>
          </cell>
          <cell r="BV86">
            <v>0</v>
          </cell>
          <cell r="BW86">
            <v>0</v>
          </cell>
          <cell r="BX86">
            <v>0</v>
          </cell>
          <cell r="BY86">
            <v>0</v>
          </cell>
          <cell r="BZ86">
            <v>0</v>
          </cell>
          <cell r="CA86">
            <v>0</v>
          </cell>
          <cell r="CB86">
            <v>0</v>
          </cell>
          <cell r="CC86">
            <v>0</v>
          </cell>
          <cell r="CD86">
            <v>0</v>
          </cell>
          <cell r="CE86">
            <v>0</v>
          </cell>
          <cell r="CF86">
            <v>19582.54</v>
          </cell>
          <cell r="CG86">
            <v>0</v>
          </cell>
          <cell r="CH86">
            <v>0</v>
          </cell>
          <cell r="CI86">
            <v>0</v>
          </cell>
          <cell r="CJ86">
            <v>0</v>
          </cell>
          <cell r="CK86">
            <v>0</v>
          </cell>
          <cell r="CL86">
            <v>0</v>
          </cell>
          <cell r="CM86">
            <v>0</v>
          </cell>
          <cell r="CN86">
            <v>0</v>
          </cell>
          <cell r="CO86">
            <v>0</v>
          </cell>
          <cell r="CP86">
            <v>0</v>
          </cell>
          <cell r="CQ86">
            <v>0</v>
          </cell>
          <cell r="CR86">
            <v>0</v>
          </cell>
          <cell r="CS86">
            <v>0</v>
          </cell>
          <cell r="CT86">
            <v>0</v>
          </cell>
          <cell r="CU86">
            <v>0</v>
          </cell>
          <cell r="CV86">
            <v>0</v>
          </cell>
          <cell r="CW86">
            <v>0</v>
          </cell>
          <cell r="CX86">
            <v>0</v>
          </cell>
          <cell r="CY86">
            <v>0</v>
          </cell>
          <cell r="CZ86">
            <v>0</v>
          </cell>
          <cell r="DA86">
            <v>0</v>
          </cell>
          <cell r="DB86">
            <v>0</v>
          </cell>
          <cell r="DC86">
            <v>0</v>
          </cell>
          <cell r="DD86">
            <v>0</v>
          </cell>
          <cell r="DE86">
            <v>0</v>
          </cell>
          <cell r="DF86">
            <v>0</v>
          </cell>
          <cell r="DG86">
            <v>0</v>
          </cell>
          <cell r="DH86">
            <v>0</v>
          </cell>
          <cell r="DI86">
            <v>0</v>
          </cell>
          <cell r="DJ86">
            <v>0</v>
          </cell>
          <cell r="DK86">
            <v>0</v>
          </cell>
          <cell r="DL86">
            <v>0</v>
          </cell>
          <cell r="DM86">
            <v>0</v>
          </cell>
          <cell r="DN86">
            <v>0</v>
          </cell>
          <cell r="DO86">
            <v>0</v>
          </cell>
          <cell r="DP86">
            <v>0</v>
          </cell>
          <cell r="DQ86">
            <v>0</v>
          </cell>
          <cell r="DR86">
            <v>0</v>
          </cell>
          <cell r="DS86">
            <v>0</v>
          </cell>
          <cell r="DT86">
            <v>0</v>
          </cell>
          <cell r="DU86">
            <v>0</v>
          </cell>
          <cell r="DV86">
            <v>0</v>
          </cell>
          <cell r="DW86">
            <v>0</v>
          </cell>
          <cell r="DX86">
            <v>0</v>
          </cell>
          <cell r="DY86">
            <v>0</v>
          </cell>
          <cell r="DZ86">
            <v>0</v>
          </cell>
          <cell r="EA86">
            <v>0</v>
          </cell>
          <cell r="EB86">
            <v>0</v>
          </cell>
          <cell r="EC86">
            <v>0</v>
          </cell>
          <cell r="ED86">
            <v>0</v>
          </cell>
          <cell r="EE86">
            <v>0</v>
          </cell>
          <cell r="EF86">
            <v>0</v>
          </cell>
          <cell r="EG86">
            <v>0</v>
          </cell>
          <cell r="EH86">
            <v>0</v>
          </cell>
          <cell r="EI86">
            <v>0</v>
          </cell>
          <cell r="EJ86">
            <v>0</v>
          </cell>
          <cell r="EK86">
            <v>0</v>
          </cell>
          <cell r="EL86">
            <v>0</v>
          </cell>
          <cell r="EM86">
            <v>0</v>
          </cell>
          <cell r="EN86">
            <v>0</v>
          </cell>
          <cell r="EO86">
            <v>0</v>
          </cell>
          <cell r="EP86">
            <v>0</v>
          </cell>
          <cell r="EQ86">
            <v>0</v>
          </cell>
          <cell r="ER86">
            <v>0</v>
          </cell>
          <cell r="ES86">
            <v>0</v>
          </cell>
          <cell r="ET86">
            <v>0</v>
          </cell>
          <cell r="EU86">
            <v>0</v>
          </cell>
          <cell r="EV86">
            <v>0</v>
          </cell>
          <cell r="EW86">
            <v>0</v>
          </cell>
          <cell r="EX86">
            <v>0</v>
          </cell>
          <cell r="EY86">
            <v>0</v>
          </cell>
          <cell r="EZ86">
            <v>0</v>
          </cell>
          <cell r="FA86">
            <v>0</v>
          </cell>
          <cell r="FB86">
            <v>0</v>
          </cell>
          <cell r="FC86">
            <v>0</v>
          </cell>
          <cell r="FD86">
            <v>0</v>
          </cell>
          <cell r="FE86">
            <v>0</v>
          </cell>
          <cell r="FF86">
            <v>0</v>
          </cell>
          <cell r="FG86">
            <v>0</v>
          </cell>
          <cell r="FH86">
            <v>0</v>
          </cell>
          <cell r="FI86">
            <v>0</v>
          </cell>
          <cell r="FJ86">
            <v>0</v>
          </cell>
          <cell r="FK86">
            <v>0</v>
          </cell>
          <cell r="FL86">
            <v>0</v>
          </cell>
          <cell r="FM86">
            <v>0</v>
          </cell>
          <cell r="FN86">
            <v>0</v>
          </cell>
          <cell r="FO86">
            <v>0</v>
          </cell>
          <cell r="FP86">
            <v>0</v>
          </cell>
          <cell r="FQ86">
            <v>0</v>
          </cell>
          <cell r="FR86">
            <v>0</v>
          </cell>
          <cell r="FS86">
            <v>0</v>
          </cell>
          <cell r="FT86">
            <v>0</v>
          </cell>
          <cell r="FU86">
            <v>0</v>
          </cell>
          <cell r="FV86">
            <v>0</v>
          </cell>
          <cell r="FW86">
            <v>0</v>
          </cell>
          <cell r="FX86">
            <v>0</v>
          </cell>
          <cell r="FY86">
            <v>0</v>
          </cell>
          <cell r="FZ86">
            <v>0</v>
          </cell>
          <cell r="GA86">
            <v>0</v>
          </cell>
          <cell r="GB86">
            <v>0</v>
          </cell>
          <cell r="GC86">
            <v>0</v>
          </cell>
          <cell r="GD86">
            <v>0</v>
          </cell>
          <cell r="GE86">
            <v>0</v>
          </cell>
          <cell r="GF86">
            <v>0</v>
          </cell>
          <cell r="GG86">
            <v>0</v>
          </cell>
          <cell r="GH86">
            <v>0</v>
          </cell>
          <cell r="GI86">
            <v>0</v>
          </cell>
          <cell r="GJ86">
            <v>0</v>
          </cell>
          <cell r="GK86">
            <v>0</v>
          </cell>
          <cell r="GL86">
            <v>0</v>
          </cell>
          <cell r="GM86">
            <v>0</v>
          </cell>
          <cell r="GN86">
            <v>0</v>
          </cell>
          <cell r="GO86">
            <v>0</v>
          </cell>
          <cell r="GP86">
            <v>0</v>
          </cell>
          <cell r="GQ86">
            <v>0</v>
          </cell>
          <cell r="GR86">
            <v>0</v>
          </cell>
          <cell r="GS86">
            <v>0</v>
          </cell>
          <cell r="GT86">
            <v>0</v>
          </cell>
          <cell r="GU86">
            <v>0</v>
          </cell>
          <cell r="GV86">
            <v>0</v>
          </cell>
          <cell r="GW86">
            <v>0</v>
          </cell>
          <cell r="GX86">
            <v>0</v>
          </cell>
          <cell r="GY86">
            <v>0</v>
          </cell>
          <cell r="GZ86">
            <v>0</v>
          </cell>
          <cell r="HA86">
            <v>0</v>
          </cell>
          <cell r="HB86">
            <v>0</v>
          </cell>
          <cell r="HC86">
            <v>0</v>
          </cell>
          <cell r="HD86">
            <v>0</v>
          </cell>
          <cell r="HE86">
            <v>0</v>
          </cell>
          <cell r="HF86">
            <v>0</v>
          </cell>
          <cell r="HG86">
            <v>0</v>
          </cell>
          <cell r="HH86">
            <v>0</v>
          </cell>
          <cell r="HI86">
            <v>0</v>
          </cell>
          <cell r="HJ86">
            <v>0</v>
          </cell>
          <cell r="HK86">
            <v>0</v>
          </cell>
          <cell r="HL86">
            <v>0</v>
          </cell>
          <cell r="HM86">
            <v>0</v>
          </cell>
          <cell r="HN86">
            <v>0</v>
          </cell>
          <cell r="HO86">
            <v>0</v>
          </cell>
          <cell r="HP86">
            <v>0</v>
          </cell>
          <cell r="HQ86">
            <v>0</v>
          </cell>
          <cell r="HR86">
            <v>0</v>
          </cell>
          <cell r="HS86">
            <v>0</v>
          </cell>
        </row>
        <row r="87">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cell r="BQ87">
            <v>0</v>
          </cell>
          <cell r="BR87">
            <v>0</v>
          </cell>
          <cell r="BS87">
            <v>0</v>
          </cell>
          <cell r="BT87">
            <v>0</v>
          </cell>
          <cell r="BU87">
            <v>0</v>
          </cell>
          <cell r="BV87">
            <v>0</v>
          </cell>
          <cell r="BW87">
            <v>0</v>
          </cell>
          <cell r="BX87">
            <v>0</v>
          </cell>
          <cell r="BY87">
            <v>0</v>
          </cell>
          <cell r="BZ87">
            <v>0</v>
          </cell>
          <cell r="CA87">
            <v>0</v>
          </cell>
          <cell r="CB87">
            <v>0</v>
          </cell>
          <cell r="CC87">
            <v>0</v>
          </cell>
          <cell r="CD87">
            <v>0</v>
          </cell>
          <cell r="CE87">
            <v>0</v>
          </cell>
          <cell r="CF87">
            <v>0</v>
          </cell>
          <cell r="CG87">
            <v>4717.6000000000004</v>
          </cell>
          <cell r="CH87">
            <v>0</v>
          </cell>
          <cell r="CI87">
            <v>0</v>
          </cell>
          <cell r="CJ87">
            <v>0</v>
          </cell>
          <cell r="CK87">
            <v>0</v>
          </cell>
          <cell r="CL87">
            <v>0</v>
          </cell>
          <cell r="CM87">
            <v>0</v>
          </cell>
          <cell r="CN87">
            <v>0</v>
          </cell>
          <cell r="CO87">
            <v>0</v>
          </cell>
          <cell r="CP87">
            <v>0</v>
          </cell>
          <cell r="CQ87">
            <v>0</v>
          </cell>
          <cell r="CR87">
            <v>0</v>
          </cell>
          <cell r="CS87">
            <v>0</v>
          </cell>
          <cell r="CT87">
            <v>0</v>
          </cell>
          <cell r="CU87">
            <v>0</v>
          </cell>
          <cell r="CV87">
            <v>0</v>
          </cell>
          <cell r="CW87">
            <v>0</v>
          </cell>
          <cell r="CX87">
            <v>0</v>
          </cell>
          <cell r="CY87">
            <v>0</v>
          </cell>
          <cell r="CZ87">
            <v>0</v>
          </cell>
          <cell r="DA87">
            <v>0</v>
          </cell>
          <cell r="DB87">
            <v>0</v>
          </cell>
          <cell r="DC87">
            <v>0</v>
          </cell>
          <cell r="DD87">
            <v>0</v>
          </cell>
          <cell r="DE87">
            <v>0</v>
          </cell>
          <cell r="DF87">
            <v>0</v>
          </cell>
          <cell r="DG87">
            <v>0</v>
          </cell>
          <cell r="DH87">
            <v>0</v>
          </cell>
          <cell r="DI87">
            <v>0</v>
          </cell>
          <cell r="DJ87">
            <v>0</v>
          </cell>
          <cell r="DK87">
            <v>0</v>
          </cell>
          <cell r="DL87">
            <v>0</v>
          </cell>
          <cell r="DM87">
            <v>0</v>
          </cell>
          <cell r="DN87">
            <v>0</v>
          </cell>
          <cell r="DO87">
            <v>0</v>
          </cell>
          <cell r="DP87">
            <v>0</v>
          </cell>
          <cell r="DQ87">
            <v>0</v>
          </cell>
          <cell r="DR87">
            <v>0</v>
          </cell>
          <cell r="DS87">
            <v>0</v>
          </cell>
          <cell r="DT87">
            <v>0</v>
          </cell>
          <cell r="DU87">
            <v>0</v>
          </cell>
          <cell r="DV87">
            <v>0</v>
          </cell>
          <cell r="DW87">
            <v>0</v>
          </cell>
          <cell r="DX87">
            <v>0</v>
          </cell>
          <cell r="DY87">
            <v>0</v>
          </cell>
          <cell r="DZ87">
            <v>0</v>
          </cell>
          <cell r="EA87">
            <v>0</v>
          </cell>
          <cell r="EB87">
            <v>0</v>
          </cell>
          <cell r="EC87">
            <v>0</v>
          </cell>
          <cell r="ED87">
            <v>0</v>
          </cell>
          <cell r="EE87">
            <v>0</v>
          </cell>
          <cell r="EF87">
            <v>0</v>
          </cell>
          <cell r="EG87">
            <v>0</v>
          </cell>
          <cell r="EH87">
            <v>0</v>
          </cell>
          <cell r="EI87">
            <v>0</v>
          </cell>
          <cell r="EJ87">
            <v>0</v>
          </cell>
          <cell r="EK87">
            <v>0</v>
          </cell>
          <cell r="EL87">
            <v>0</v>
          </cell>
          <cell r="EM87">
            <v>0</v>
          </cell>
          <cell r="EN87">
            <v>0</v>
          </cell>
          <cell r="EO87">
            <v>0</v>
          </cell>
          <cell r="EP87">
            <v>0</v>
          </cell>
          <cell r="EQ87">
            <v>0</v>
          </cell>
          <cell r="ER87">
            <v>0</v>
          </cell>
          <cell r="ES87">
            <v>0</v>
          </cell>
          <cell r="ET87">
            <v>0</v>
          </cell>
          <cell r="EU87">
            <v>0</v>
          </cell>
          <cell r="EV87">
            <v>0</v>
          </cell>
          <cell r="EW87">
            <v>0</v>
          </cell>
          <cell r="EX87">
            <v>0</v>
          </cell>
          <cell r="EY87">
            <v>0</v>
          </cell>
          <cell r="EZ87">
            <v>0</v>
          </cell>
          <cell r="FA87">
            <v>0</v>
          </cell>
          <cell r="FB87">
            <v>0</v>
          </cell>
          <cell r="FC87">
            <v>0</v>
          </cell>
          <cell r="FD87">
            <v>0</v>
          </cell>
          <cell r="FE87">
            <v>0</v>
          </cell>
          <cell r="FF87">
            <v>0</v>
          </cell>
          <cell r="FG87">
            <v>0</v>
          </cell>
          <cell r="FH87">
            <v>0</v>
          </cell>
          <cell r="FI87">
            <v>0</v>
          </cell>
          <cell r="FJ87">
            <v>0</v>
          </cell>
          <cell r="FK87">
            <v>0</v>
          </cell>
          <cell r="FL87">
            <v>0</v>
          </cell>
          <cell r="FM87">
            <v>0</v>
          </cell>
          <cell r="FN87">
            <v>0</v>
          </cell>
          <cell r="FO87">
            <v>0</v>
          </cell>
          <cell r="FP87">
            <v>0</v>
          </cell>
          <cell r="FQ87">
            <v>0</v>
          </cell>
          <cell r="FR87">
            <v>0</v>
          </cell>
          <cell r="FS87">
            <v>0</v>
          </cell>
          <cell r="FT87">
            <v>0</v>
          </cell>
          <cell r="FU87">
            <v>0</v>
          </cell>
          <cell r="FV87">
            <v>0</v>
          </cell>
          <cell r="FW87">
            <v>0</v>
          </cell>
          <cell r="FX87">
            <v>0</v>
          </cell>
          <cell r="FY87">
            <v>0</v>
          </cell>
          <cell r="FZ87">
            <v>0</v>
          </cell>
          <cell r="GA87">
            <v>0</v>
          </cell>
          <cell r="GB87">
            <v>0</v>
          </cell>
          <cell r="GC87">
            <v>0</v>
          </cell>
          <cell r="GD87">
            <v>0</v>
          </cell>
          <cell r="GE87">
            <v>0</v>
          </cell>
          <cell r="GF87">
            <v>0</v>
          </cell>
          <cell r="GG87">
            <v>0</v>
          </cell>
          <cell r="GH87">
            <v>0</v>
          </cell>
          <cell r="GI87">
            <v>0</v>
          </cell>
          <cell r="GJ87">
            <v>0</v>
          </cell>
          <cell r="GK87">
            <v>0</v>
          </cell>
          <cell r="GL87">
            <v>0</v>
          </cell>
          <cell r="GM87">
            <v>0</v>
          </cell>
          <cell r="GN87">
            <v>0</v>
          </cell>
          <cell r="GO87">
            <v>0</v>
          </cell>
          <cell r="GP87">
            <v>0</v>
          </cell>
          <cell r="GQ87">
            <v>0</v>
          </cell>
          <cell r="GR87">
            <v>0</v>
          </cell>
          <cell r="GS87">
            <v>0</v>
          </cell>
          <cell r="GT87">
            <v>0</v>
          </cell>
          <cell r="GU87">
            <v>0</v>
          </cell>
          <cell r="GV87">
            <v>0</v>
          </cell>
          <cell r="GW87">
            <v>0</v>
          </cell>
          <cell r="GX87">
            <v>0</v>
          </cell>
          <cell r="GY87">
            <v>0</v>
          </cell>
          <cell r="GZ87">
            <v>0</v>
          </cell>
          <cell r="HA87">
            <v>0</v>
          </cell>
          <cell r="HB87">
            <v>0</v>
          </cell>
          <cell r="HC87">
            <v>0</v>
          </cell>
          <cell r="HD87">
            <v>0</v>
          </cell>
          <cell r="HE87">
            <v>0</v>
          </cell>
          <cell r="HF87">
            <v>0</v>
          </cell>
          <cell r="HG87">
            <v>0</v>
          </cell>
          <cell r="HH87">
            <v>0</v>
          </cell>
          <cell r="HI87">
            <v>0</v>
          </cell>
          <cell r="HJ87">
            <v>0</v>
          </cell>
          <cell r="HK87">
            <v>0</v>
          </cell>
          <cell r="HL87">
            <v>0</v>
          </cell>
          <cell r="HM87">
            <v>0</v>
          </cell>
          <cell r="HN87">
            <v>0</v>
          </cell>
          <cell r="HO87">
            <v>0</v>
          </cell>
          <cell r="HP87">
            <v>0</v>
          </cell>
          <cell r="HQ87">
            <v>0</v>
          </cell>
          <cell r="HR87">
            <v>0</v>
          </cell>
          <cell r="HS87">
            <v>0</v>
          </cell>
        </row>
        <row r="88">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0</v>
          </cell>
          <cell r="BE88">
            <v>0</v>
          </cell>
          <cell r="BF88">
            <v>0</v>
          </cell>
          <cell r="BG88">
            <v>0</v>
          </cell>
          <cell r="BH88">
            <v>0</v>
          </cell>
          <cell r="BI88">
            <v>0</v>
          </cell>
          <cell r="BJ88">
            <v>0</v>
          </cell>
          <cell r="BK88">
            <v>0</v>
          </cell>
          <cell r="BL88">
            <v>0</v>
          </cell>
          <cell r="BM88">
            <v>0</v>
          </cell>
          <cell r="BN88">
            <v>0</v>
          </cell>
          <cell r="BO88">
            <v>0</v>
          </cell>
          <cell r="BP88">
            <v>0</v>
          </cell>
          <cell r="BQ88">
            <v>0</v>
          </cell>
          <cell r="BR88">
            <v>0</v>
          </cell>
          <cell r="BS88">
            <v>0</v>
          </cell>
          <cell r="BT88">
            <v>0</v>
          </cell>
          <cell r="BU88">
            <v>0</v>
          </cell>
          <cell r="BV88">
            <v>0</v>
          </cell>
          <cell r="BW88">
            <v>0</v>
          </cell>
          <cell r="BX88">
            <v>0</v>
          </cell>
          <cell r="BY88">
            <v>0</v>
          </cell>
          <cell r="BZ88">
            <v>0</v>
          </cell>
          <cell r="CA88">
            <v>0</v>
          </cell>
          <cell r="CB88">
            <v>0</v>
          </cell>
          <cell r="CC88">
            <v>0</v>
          </cell>
          <cell r="CD88">
            <v>0</v>
          </cell>
          <cell r="CE88">
            <v>0</v>
          </cell>
          <cell r="CF88">
            <v>0</v>
          </cell>
          <cell r="CG88">
            <v>0</v>
          </cell>
          <cell r="CH88">
            <v>0</v>
          </cell>
          <cell r="CI88">
            <v>0</v>
          </cell>
          <cell r="CJ88">
            <v>0</v>
          </cell>
          <cell r="CK88">
            <v>0</v>
          </cell>
          <cell r="CL88">
            <v>0</v>
          </cell>
          <cell r="CM88">
            <v>0</v>
          </cell>
          <cell r="CN88">
            <v>0</v>
          </cell>
          <cell r="CO88">
            <v>0</v>
          </cell>
          <cell r="CP88">
            <v>0</v>
          </cell>
          <cell r="CQ88">
            <v>4987.71</v>
          </cell>
          <cell r="CR88">
            <v>0</v>
          </cell>
          <cell r="CS88">
            <v>0</v>
          </cell>
          <cell r="CT88">
            <v>0</v>
          </cell>
          <cell r="CU88">
            <v>0</v>
          </cell>
          <cell r="CV88">
            <v>0</v>
          </cell>
          <cell r="CW88">
            <v>0</v>
          </cell>
          <cell r="CX88">
            <v>0</v>
          </cell>
          <cell r="CY88">
            <v>0</v>
          </cell>
          <cell r="CZ88">
            <v>0</v>
          </cell>
          <cell r="DA88">
            <v>0</v>
          </cell>
          <cell r="DB88">
            <v>0</v>
          </cell>
          <cell r="DC88">
            <v>0</v>
          </cell>
          <cell r="DD88">
            <v>0</v>
          </cell>
          <cell r="DE88">
            <v>0</v>
          </cell>
          <cell r="DF88">
            <v>0</v>
          </cell>
          <cell r="DG88">
            <v>0</v>
          </cell>
          <cell r="DH88">
            <v>0</v>
          </cell>
          <cell r="DI88">
            <v>0</v>
          </cell>
          <cell r="DJ88">
            <v>0</v>
          </cell>
          <cell r="DK88">
            <v>0</v>
          </cell>
          <cell r="DL88">
            <v>0</v>
          </cell>
          <cell r="DM88">
            <v>0</v>
          </cell>
          <cell r="DN88">
            <v>0</v>
          </cell>
          <cell r="DO88">
            <v>0</v>
          </cell>
          <cell r="DP88">
            <v>0</v>
          </cell>
          <cell r="DQ88">
            <v>0</v>
          </cell>
          <cell r="DR88">
            <v>0</v>
          </cell>
          <cell r="DS88">
            <v>0</v>
          </cell>
          <cell r="DT88">
            <v>0</v>
          </cell>
          <cell r="DU88">
            <v>0</v>
          </cell>
          <cell r="DV88">
            <v>0</v>
          </cell>
          <cell r="DW88">
            <v>0</v>
          </cell>
          <cell r="DX88">
            <v>0</v>
          </cell>
          <cell r="DY88">
            <v>0</v>
          </cell>
          <cell r="DZ88">
            <v>0</v>
          </cell>
          <cell r="EA88">
            <v>0</v>
          </cell>
          <cell r="EB88">
            <v>0</v>
          </cell>
          <cell r="EC88">
            <v>0</v>
          </cell>
          <cell r="ED88">
            <v>0</v>
          </cell>
          <cell r="EE88">
            <v>0</v>
          </cell>
          <cell r="EF88">
            <v>0</v>
          </cell>
          <cell r="EG88">
            <v>0</v>
          </cell>
          <cell r="EH88">
            <v>0</v>
          </cell>
          <cell r="EI88">
            <v>0</v>
          </cell>
          <cell r="EJ88">
            <v>0</v>
          </cell>
          <cell r="EK88">
            <v>0</v>
          </cell>
          <cell r="EL88">
            <v>0</v>
          </cell>
          <cell r="EM88">
            <v>0</v>
          </cell>
          <cell r="EN88">
            <v>0</v>
          </cell>
          <cell r="EO88">
            <v>0</v>
          </cell>
          <cell r="EP88">
            <v>0</v>
          </cell>
          <cell r="EQ88">
            <v>0</v>
          </cell>
          <cell r="ER88">
            <v>0</v>
          </cell>
          <cell r="ES88">
            <v>0</v>
          </cell>
          <cell r="ET88">
            <v>0</v>
          </cell>
          <cell r="EU88">
            <v>0</v>
          </cell>
          <cell r="EV88">
            <v>0</v>
          </cell>
          <cell r="EW88">
            <v>0</v>
          </cell>
          <cell r="EX88">
            <v>0</v>
          </cell>
          <cell r="EY88">
            <v>0</v>
          </cell>
          <cell r="EZ88">
            <v>0</v>
          </cell>
          <cell r="FA88">
            <v>0</v>
          </cell>
          <cell r="FB88">
            <v>0</v>
          </cell>
          <cell r="FC88">
            <v>0</v>
          </cell>
          <cell r="FD88">
            <v>0</v>
          </cell>
          <cell r="FE88">
            <v>0</v>
          </cell>
          <cell r="FF88">
            <v>0</v>
          </cell>
          <cell r="FG88">
            <v>0</v>
          </cell>
          <cell r="FH88">
            <v>0</v>
          </cell>
          <cell r="FI88">
            <v>0</v>
          </cell>
          <cell r="FJ88">
            <v>0</v>
          </cell>
          <cell r="FK88">
            <v>0</v>
          </cell>
          <cell r="FL88">
            <v>0</v>
          </cell>
          <cell r="FM88">
            <v>0</v>
          </cell>
          <cell r="FN88">
            <v>0</v>
          </cell>
          <cell r="FO88">
            <v>0</v>
          </cell>
          <cell r="FP88">
            <v>0</v>
          </cell>
          <cell r="FQ88">
            <v>0</v>
          </cell>
          <cell r="FR88">
            <v>0</v>
          </cell>
          <cell r="FS88">
            <v>0</v>
          </cell>
          <cell r="FT88">
            <v>0</v>
          </cell>
          <cell r="FU88">
            <v>0</v>
          </cell>
          <cell r="FV88">
            <v>0</v>
          </cell>
          <cell r="FW88">
            <v>0</v>
          </cell>
          <cell r="FX88">
            <v>0</v>
          </cell>
          <cell r="FY88">
            <v>0</v>
          </cell>
          <cell r="FZ88">
            <v>0</v>
          </cell>
          <cell r="GA88">
            <v>0</v>
          </cell>
          <cell r="GB88">
            <v>0</v>
          </cell>
          <cell r="GC88">
            <v>0</v>
          </cell>
          <cell r="GD88">
            <v>0</v>
          </cell>
          <cell r="GE88">
            <v>0</v>
          </cell>
          <cell r="GF88">
            <v>0</v>
          </cell>
          <cell r="GG88">
            <v>0</v>
          </cell>
          <cell r="GH88">
            <v>0</v>
          </cell>
          <cell r="GI88">
            <v>0</v>
          </cell>
          <cell r="GJ88">
            <v>0</v>
          </cell>
          <cell r="GK88">
            <v>0</v>
          </cell>
          <cell r="GL88">
            <v>0</v>
          </cell>
          <cell r="GM88">
            <v>0</v>
          </cell>
          <cell r="GN88">
            <v>0</v>
          </cell>
          <cell r="GO88">
            <v>0</v>
          </cell>
          <cell r="GP88">
            <v>0</v>
          </cell>
          <cell r="GQ88">
            <v>0</v>
          </cell>
          <cell r="GR88">
            <v>0</v>
          </cell>
          <cell r="GS88">
            <v>0</v>
          </cell>
          <cell r="GT88">
            <v>0</v>
          </cell>
          <cell r="GU88">
            <v>0</v>
          </cell>
          <cell r="GV88">
            <v>0</v>
          </cell>
          <cell r="GW88">
            <v>0</v>
          </cell>
          <cell r="GX88">
            <v>0</v>
          </cell>
          <cell r="GY88">
            <v>0</v>
          </cell>
          <cell r="GZ88">
            <v>0</v>
          </cell>
          <cell r="HA88">
            <v>0</v>
          </cell>
          <cell r="HB88">
            <v>0</v>
          </cell>
          <cell r="HC88">
            <v>0</v>
          </cell>
          <cell r="HD88">
            <v>0</v>
          </cell>
          <cell r="HE88">
            <v>0</v>
          </cell>
          <cell r="HF88">
            <v>0</v>
          </cell>
          <cell r="HG88">
            <v>0</v>
          </cell>
          <cell r="HH88">
            <v>0</v>
          </cell>
          <cell r="HI88">
            <v>0</v>
          </cell>
          <cell r="HJ88">
            <v>0</v>
          </cell>
          <cell r="HK88">
            <v>0</v>
          </cell>
          <cell r="HL88">
            <v>0</v>
          </cell>
          <cell r="HM88">
            <v>0</v>
          </cell>
          <cell r="HN88">
            <v>0</v>
          </cell>
          <cell r="HO88">
            <v>0</v>
          </cell>
          <cell r="HP88">
            <v>0</v>
          </cell>
          <cell r="HQ88">
            <v>0</v>
          </cell>
          <cell r="HR88">
            <v>0</v>
          </cell>
          <cell r="HS88">
            <v>0</v>
          </cell>
        </row>
        <row r="89">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cell r="BG89">
            <v>0</v>
          </cell>
          <cell r="BH89">
            <v>0</v>
          </cell>
          <cell r="BI89">
            <v>0</v>
          </cell>
          <cell r="BJ89">
            <v>0</v>
          </cell>
          <cell r="BK89">
            <v>0</v>
          </cell>
          <cell r="BL89">
            <v>0</v>
          </cell>
          <cell r="BM89">
            <v>0</v>
          </cell>
          <cell r="BN89">
            <v>0</v>
          </cell>
          <cell r="BO89">
            <v>0</v>
          </cell>
          <cell r="BP89">
            <v>0</v>
          </cell>
          <cell r="BQ89">
            <v>0</v>
          </cell>
          <cell r="BR89">
            <v>0</v>
          </cell>
          <cell r="BS89">
            <v>0</v>
          </cell>
          <cell r="BT89">
            <v>0</v>
          </cell>
          <cell r="BU89">
            <v>0</v>
          </cell>
          <cell r="BV89">
            <v>0</v>
          </cell>
          <cell r="BW89">
            <v>0</v>
          </cell>
          <cell r="BX89">
            <v>0</v>
          </cell>
          <cell r="BY89">
            <v>0</v>
          </cell>
          <cell r="BZ89">
            <v>0</v>
          </cell>
          <cell r="CA89">
            <v>0</v>
          </cell>
          <cell r="CB89">
            <v>0</v>
          </cell>
          <cell r="CC89">
            <v>0</v>
          </cell>
          <cell r="CD89">
            <v>0</v>
          </cell>
          <cell r="CE89">
            <v>0</v>
          </cell>
          <cell r="CF89">
            <v>0</v>
          </cell>
          <cell r="CG89">
            <v>0</v>
          </cell>
          <cell r="CH89">
            <v>40775</v>
          </cell>
          <cell r="CI89">
            <v>0</v>
          </cell>
          <cell r="CJ89">
            <v>0</v>
          </cell>
          <cell r="CK89">
            <v>0</v>
          </cell>
          <cell r="CL89">
            <v>0</v>
          </cell>
          <cell r="CM89">
            <v>0</v>
          </cell>
          <cell r="CN89">
            <v>0</v>
          </cell>
          <cell r="CO89">
            <v>0</v>
          </cell>
          <cell r="CP89">
            <v>0</v>
          </cell>
          <cell r="CQ89">
            <v>0</v>
          </cell>
          <cell r="CR89">
            <v>0</v>
          </cell>
          <cell r="CS89">
            <v>0</v>
          </cell>
          <cell r="CT89">
            <v>0</v>
          </cell>
          <cell r="CU89">
            <v>0</v>
          </cell>
          <cell r="CV89">
            <v>0</v>
          </cell>
          <cell r="CW89">
            <v>0</v>
          </cell>
          <cell r="CX89">
            <v>0</v>
          </cell>
          <cell r="CY89">
            <v>0</v>
          </cell>
          <cell r="CZ89">
            <v>0</v>
          </cell>
          <cell r="DA89">
            <v>0</v>
          </cell>
          <cell r="DB89">
            <v>0</v>
          </cell>
          <cell r="DC89">
            <v>0</v>
          </cell>
          <cell r="DD89">
            <v>0</v>
          </cell>
          <cell r="DE89">
            <v>0</v>
          </cell>
          <cell r="DF89">
            <v>0</v>
          </cell>
          <cell r="DG89">
            <v>0</v>
          </cell>
          <cell r="DH89">
            <v>0</v>
          </cell>
          <cell r="DI89">
            <v>0</v>
          </cell>
          <cell r="DJ89">
            <v>0</v>
          </cell>
          <cell r="DK89">
            <v>0</v>
          </cell>
          <cell r="DL89">
            <v>0</v>
          </cell>
          <cell r="DM89">
            <v>0</v>
          </cell>
          <cell r="DN89">
            <v>0</v>
          </cell>
          <cell r="DO89">
            <v>0</v>
          </cell>
          <cell r="DP89">
            <v>0</v>
          </cell>
          <cell r="DQ89">
            <v>0</v>
          </cell>
          <cell r="DR89">
            <v>0</v>
          </cell>
          <cell r="DS89">
            <v>0</v>
          </cell>
          <cell r="DT89">
            <v>0</v>
          </cell>
          <cell r="DU89">
            <v>0</v>
          </cell>
          <cell r="DV89">
            <v>0</v>
          </cell>
          <cell r="DW89">
            <v>0</v>
          </cell>
          <cell r="DX89">
            <v>0</v>
          </cell>
          <cell r="DY89">
            <v>0</v>
          </cell>
          <cell r="DZ89">
            <v>0</v>
          </cell>
          <cell r="EA89">
            <v>0</v>
          </cell>
          <cell r="EB89">
            <v>0</v>
          </cell>
          <cell r="EC89">
            <v>0</v>
          </cell>
          <cell r="ED89">
            <v>0</v>
          </cell>
          <cell r="EE89">
            <v>0</v>
          </cell>
          <cell r="EF89">
            <v>0</v>
          </cell>
          <cell r="EG89">
            <v>0</v>
          </cell>
          <cell r="EH89">
            <v>0</v>
          </cell>
          <cell r="EI89">
            <v>0</v>
          </cell>
          <cell r="EJ89">
            <v>0</v>
          </cell>
          <cell r="EK89">
            <v>0</v>
          </cell>
          <cell r="EL89">
            <v>0</v>
          </cell>
          <cell r="EM89">
            <v>0</v>
          </cell>
          <cell r="EN89">
            <v>0</v>
          </cell>
          <cell r="EO89">
            <v>0</v>
          </cell>
          <cell r="EP89">
            <v>0</v>
          </cell>
          <cell r="EQ89">
            <v>0</v>
          </cell>
          <cell r="ER89">
            <v>0</v>
          </cell>
          <cell r="ES89">
            <v>0</v>
          </cell>
          <cell r="ET89">
            <v>0</v>
          </cell>
          <cell r="EU89">
            <v>0</v>
          </cell>
          <cell r="EV89">
            <v>0</v>
          </cell>
          <cell r="EW89">
            <v>0</v>
          </cell>
          <cell r="EX89">
            <v>0</v>
          </cell>
          <cell r="EY89">
            <v>0</v>
          </cell>
          <cell r="EZ89">
            <v>0</v>
          </cell>
          <cell r="FA89">
            <v>0</v>
          </cell>
          <cell r="FB89">
            <v>0</v>
          </cell>
          <cell r="FC89">
            <v>0</v>
          </cell>
          <cell r="FD89">
            <v>0</v>
          </cell>
          <cell r="FE89">
            <v>0</v>
          </cell>
          <cell r="FF89">
            <v>0</v>
          </cell>
          <cell r="FG89">
            <v>0</v>
          </cell>
          <cell r="FH89">
            <v>0</v>
          </cell>
          <cell r="FI89">
            <v>0</v>
          </cell>
          <cell r="FJ89">
            <v>0</v>
          </cell>
          <cell r="FK89">
            <v>0</v>
          </cell>
          <cell r="FL89">
            <v>0</v>
          </cell>
          <cell r="FM89">
            <v>0</v>
          </cell>
          <cell r="FN89">
            <v>0</v>
          </cell>
          <cell r="FO89">
            <v>0</v>
          </cell>
          <cell r="FP89">
            <v>0</v>
          </cell>
          <cell r="FQ89">
            <v>0</v>
          </cell>
          <cell r="FR89">
            <v>0</v>
          </cell>
          <cell r="FS89">
            <v>0</v>
          </cell>
          <cell r="FT89">
            <v>0</v>
          </cell>
          <cell r="FU89">
            <v>0</v>
          </cell>
          <cell r="FV89">
            <v>0</v>
          </cell>
          <cell r="FW89">
            <v>0</v>
          </cell>
          <cell r="FX89">
            <v>0</v>
          </cell>
          <cell r="FY89">
            <v>0</v>
          </cell>
          <cell r="FZ89">
            <v>0</v>
          </cell>
          <cell r="GA89">
            <v>0</v>
          </cell>
          <cell r="GB89">
            <v>0</v>
          </cell>
          <cell r="GC89">
            <v>0</v>
          </cell>
          <cell r="GD89">
            <v>0</v>
          </cell>
          <cell r="GE89">
            <v>0</v>
          </cell>
          <cell r="GF89">
            <v>0</v>
          </cell>
          <cell r="GG89">
            <v>0</v>
          </cell>
          <cell r="GH89">
            <v>0</v>
          </cell>
          <cell r="GI89">
            <v>0</v>
          </cell>
          <cell r="GJ89">
            <v>0</v>
          </cell>
          <cell r="GK89">
            <v>0</v>
          </cell>
          <cell r="GL89">
            <v>0</v>
          </cell>
          <cell r="GM89">
            <v>0</v>
          </cell>
          <cell r="GN89">
            <v>0</v>
          </cell>
          <cell r="GO89">
            <v>0</v>
          </cell>
          <cell r="GP89">
            <v>0</v>
          </cell>
          <cell r="GQ89">
            <v>0</v>
          </cell>
          <cell r="GR89">
            <v>0</v>
          </cell>
          <cell r="GS89">
            <v>0</v>
          </cell>
          <cell r="GT89">
            <v>0</v>
          </cell>
          <cell r="GU89">
            <v>0</v>
          </cell>
          <cell r="GV89">
            <v>0</v>
          </cell>
          <cell r="GW89">
            <v>0</v>
          </cell>
          <cell r="GX89">
            <v>0</v>
          </cell>
          <cell r="GY89">
            <v>0</v>
          </cell>
          <cell r="GZ89">
            <v>0</v>
          </cell>
          <cell r="HA89">
            <v>0</v>
          </cell>
          <cell r="HB89">
            <v>0</v>
          </cell>
          <cell r="HC89">
            <v>0</v>
          </cell>
          <cell r="HD89">
            <v>0</v>
          </cell>
          <cell r="HE89">
            <v>0</v>
          </cell>
          <cell r="HF89">
            <v>0</v>
          </cell>
          <cell r="HG89">
            <v>0</v>
          </cell>
          <cell r="HH89">
            <v>0</v>
          </cell>
          <cell r="HI89">
            <v>0</v>
          </cell>
          <cell r="HJ89">
            <v>0</v>
          </cell>
          <cell r="HK89">
            <v>0</v>
          </cell>
          <cell r="HL89">
            <v>0</v>
          </cell>
          <cell r="HM89">
            <v>0</v>
          </cell>
          <cell r="HN89">
            <v>0</v>
          </cell>
          <cell r="HO89">
            <v>0</v>
          </cell>
          <cell r="HP89">
            <v>0</v>
          </cell>
          <cell r="HQ89">
            <v>0</v>
          </cell>
          <cell r="HR89">
            <v>0</v>
          </cell>
          <cell r="HS89">
            <v>0</v>
          </cell>
        </row>
        <row r="90">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0</v>
          </cell>
          <cell r="BE90">
            <v>0</v>
          </cell>
          <cell r="BF90">
            <v>0</v>
          </cell>
          <cell r="BG90">
            <v>0</v>
          </cell>
          <cell r="BH90">
            <v>0</v>
          </cell>
          <cell r="BI90">
            <v>0</v>
          </cell>
          <cell r="BJ90">
            <v>0</v>
          </cell>
          <cell r="BK90">
            <v>0</v>
          </cell>
          <cell r="BL90">
            <v>0</v>
          </cell>
          <cell r="BM90">
            <v>0</v>
          </cell>
          <cell r="BN90">
            <v>0</v>
          </cell>
          <cell r="BO90">
            <v>0</v>
          </cell>
          <cell r="BP90">
            <v>0</v>
          </cell>
          <cell r="BQ90">
            <v>0</v>
          </cell>
          <cell r="BR90">
            <v>0</v>
          </cell>
          <cell r="BS90">
            <v>0</v>
          </cell>
          <cell r="BT90">
            <v>0</v>
          </cell>
          <cell r="BU90">
            <v>0</v>
          </cell>
          <cell r="BV90">
            <v>0</v>
          </cell>
          <cell r="BW90">
            <v>0</v>
          </cell>
          <cell r="BX90">
            <v>0</v>
          </cell>
          <cell r="BY90">
            <v>0</v>
          </cell>
          <cell r="BZ90">
            <v>0</v>
          </cell>
          <cell r="CA90">
            <v>0</v>
          </cell>
          <cell r="CB90">
            <v>0</v>
          </cell>
          <cell r="CC90">
            <v>0</v>
          </cell>
          <cell r="CD90">
            <v>0</v>
          </cell>
          <cell r="CE90">
            <v>0</v>
          </cell>
          <cell r="CF90">
            <v>0</v>
          </cell>
          <cell r="CG90">
            <v>0</v>
          </cell>
          <cell r="CH90">
            <v>0</v>
          </cell>
          <cell r="CI90">
            <v>194397.8</v>
          </cell>
          <cell r="CJ90">
            <v>0</v>
          </cell>
          <cell r="CK90">
            <v>0</v>
          </cell>
          <cell r="CL90">
            <v>0</v>
          </cell>
          <cell r="CM90">
            <v>0</v>
          </cell>
          <cell r="CN90">
            <v>0</v>
          </cell>
          <cell r="CO90">
            <v>0</v>
          </cell>
          <cell r="CP90">
            <v>0</v>
          </cell>
          <cell r="CQ90">
            <v>0</v>
          </cell>
          <cell r="CR90">
            <v>0</v>
          </cell>
          <cell r="CS90">
            <v>0</v>
          </cell>
          <cell r="CT90">
            <v>0</v>
          </cell>
          <cell r="CU90">
            <v>0</v>
          </cell>
          <cell r="CV90">
            <v>0</v>
          </cell>
          <cell r="CW90">
            <v>0</v>
          </cell>
          <cell r="CX90">
            <v>0</v>
          </cell>
          <cell r="CY90">
            <v>0</v>
          </cell>
          <cell r="CZ90">
            <v>0</v>
          </cell>
          <cell r="DA90">
            <v>0</v>
          </cell>
          <cell r="DB90">
            <v>0</v>
          </cell>
          <cell r="DC90">
            <v>0</v>
          </cell>
          <cell r="DD90">
            <v>0</v>
          </cell>
          <cell r="DE90">
            <v>0</v>
          </cell>
          <cell r="DF90">
            <v>0</v>
          </cell>
          <cell r="DG90">
            <v>0</v>
          </cell>
          <cell r="DH90">
            <v>0</v>
          </cell>
          <cell r="DI90">
            <v>0</v>
          </cell>
          <cell r="DJ90">
            <v>0</v>
          </cell>
          <cell r="DK90">
            <v>0</v>
          </cell>
          <cell r="DL90">
            <v>0</v>
          </cell>
          <cell r="DM90">
            <v>0</v>
          </cell>
          <cell r="DN90">
            <v>0</v>
          </cell>
          <cell r="DO90">
            <v>0</v>
          </cell>
          <cell r="DP90">
            <v>0</v>
          </cell>
          <cell r="DQ90">
            <v>0</v>
          </cell>
          <cell r="DR90">
            <v>0</v>
          </cell>
          <cell r="DS90">
            <v>0</v>
          </cell>
          <cell r="DT90">
            <v>0</v>
          </cell>
          <cell r="DU90">
            <v>0</v>
          </cell>
          <cell r="DV90">
            <v>0</v>
          </cell>
          <cell r="DW90">
            <v>0</v>
          </cell>
          <cell r="DX90">
            <v>0</v>
          </cell>
          <cell r="DY90">
            <v>0</v>
          </cell>
          <cell r="DZ90">
            <v>0</v>
          </cell>
          <cell r="EA90">
            <v>0</v>
          </cell>
          <cell r="EB90">
            <v>0</v>
          </cell>
          <cell r="EC90">
            <v>0</v>
          </cell>
          <cell r="ED90">
            <v>0</v>
          </cell>
          <cell r="EE90">
            <v>0</v>
          </cell>
          <cell r="EF90">
            <v>0</v>
          </cell>
          <cell r="EG90">
            <v>0</v>
          </cell>
          <cell r="EH90">
            <v>0</v>
          </cell>
          <cell r="EI90">
            <v>0</v>
          </cell>
          <cell r="EJ90">
            <v>0</v>
          </cell>
          <cell r="EK90">
            <v>0</v>
          </cell>
          <cell r="EL90">
            <v>0</v>
          </cell>
          <cell r="EM90">
            <v>0</v>
          </cell>
          <cell r="EN90">
            <v>0</v>
          </cell>
          <cell r="EO90">
            <v>0</v>
          </cell>
          <cell r="EP90">
            <v>0</v>
          </cell>
          <cell r="EQ90">
            <v>0</v>
          </cell>
          <cell r="ER90">
            <v>0</v>
          </cell>
          <cell r="ES90">
            <v>0</v>
          </cell>
          <cell r="ET90">
            <v>0</v>
          </cell>
          <cell r="EU90">
            <v>0</v>
          </cell>
          <cell r="EV90">
            <v>0</v>
          </cell>
          <cell r="EW90">
            <v>0</v>
          </cell>
          <cell r="EX90">
            <v>0</v>
          </cell>
          <cell r="EY90">
            <v>0</v>
          </cell>
          <cell r="EZ90">
            <v>0</v>
          </cell>
          <cell r="FA90">
            <v>0</v>
          </cell>
          <cell r="FB90">
            <v>0</v>
          </cell>
          <cell r="FC90">
            <v>0</v>
          </cell>
          <cell r="FD90">
            <v>0</v>
          </cell>
          <cell r="FE90">
            <v>0</v>
          </cell>
          <cell r="FF90">
            <v>0</v>
          </cell>
          <cell r="FG90">
            <v>0</v>
          </cell>
          <cell r="FH90">
            <v>0</v>
          </cell>
          <cell r="FI90">
            <v>0</v>
          </cell>
          <cell r="FJ90">
            <v>0</v>
          </cell>
          <cell r="FK90">
            <v>0</v>
          </cell>
          <cell r="FL90">
            <v>0</v>
          </cell>
          <cell r="FM90">
            <v>0</v>
          </cell>
          <cell r="FN90">
            <v>0</v>
          </cell>
          <cell r="FO90">
            <v>0</v>
          </cell>
          <cell r="FP90">
            <v>0</v>
          </cell>
          <cell r="FQ90">
            <v>0</v>
          </cell>
          <cell r="FR90">
            <v>0</v>
          </cell>
          <cell r="FS90">
            <v>0</v>
          </cell>
          <cell r="FT90">
            <v>0</v>
          </cell>
          <cell r="FU90">
            <v>0</v>
          </cell>
          <cell r="FV90">
            <v>0</v>
          </cell>
          <cell r="FW90">
            <v>0</v>
          </cell>
          <cell r="FX90">
            <v>0</v>
          </cell>
          <cell r="FY90">
            <v>0</v>
          </cell>
          <cell r="FZ90">
            <v>0</v>
          </cell>
          <cell r="GA90">
            <v>0</v>
          </cell>
          <cell r="GB90">
            <v>0</v>
          </cell>
          <cell r="GC90">
            <v>0</v>
          </cell>
          <cell r="GD90">
            <v>0</v>
          </cell>
          <cell r="GE90">
            <v>0</v>
          </cell>
          <cell r="GF90">
            <v>0</v>
          </cell>
          <cell r="GG90">
            <v>0</v>
          </cell>
          <cell r="GH90">
            <v>0</v>
          </cell>
          <cell r="GI90">
            <v>0</v>
          </cell>
          <cell r="GJ90">
            <v>0</v>
          </cell>
          <cell r="GK90">
            <v>0</v>
          </cell>
          <cell r="GL90">
            <v>0</v>
          </cell>
          <cell r="GM90">
            <v>0</v>
          </cell>
          <cell r="GN90">
            <v>0</v>
          </cell>
          <cell r="GO90">
            <v>0</v>
          </cell>
          <cell r="GP90">
            <v>0</v>
          </cell>
          <cell r="GQ90">
            <v>0</v>
          </cell>
          <cell r="GR90">
            <v>0</v>
          </cell>
          <cell r="GS90">
            <v>0</v>
          </cell>
          <cell r="GT90">
            <v>0</v>
          </cell>
          <cell r="GU90">
            <v>0</v>
          </cell>
          <cell r="GV90">
            <v>0</v>
          </cell>
          <cell r="GW90">
            <v>0</v>
          </cell>
          <cell r="GX90">
            <v>0</v>
          </cell>
          <cell r="GY90">
            <v>0</v>
          </cell>
          <cell r="GZ90">
            <v>0</v>
          </cell>
          <cell r="HA90">
            <v>0</v>
          </cell>
          <cell r="HB90">
            <v>0</v>
          </cell>
          <cell r="HC90">
            <v>0</v>
          </cell>
          <cell r="HD90">
            <v>0</v>
          </cell>
          <cell r="HE90">
            <v>0</v>
          </cell>
          <cell r="HF90">
            <v>0</v>
          </cell>
          <cell r="HG90">
            <v>0</v>
          </cell>
          <cell r="HH90">
            <v>0</v>
          </cell>
          <cell r="HI90">
            <v>0</v>
          </cell>
          <cell r="HJ90">
            <v>0</v>
          </cell>
          <cell r="HK90">
            <v>0</v>
          </cell>
          <cell r="HL90">
            <v>0</v>
          </cell>
          <cell r="HM90">
            <v>0</v>
          </cell>
          <cell r="HN90">
            <v>0</v>
          </cell>
          <cell r="HO90">
            <v>0</v>
          </cell>
          <cell r="HP90">
            <v>0</v>
          </cell>
          <cell r="HQ90">
            <v>0</v>
          </cell>
          <cell r="HR90">
            <v>0</v>
          </cell>
          <cell r="HS90">
            <v>0</v>
          </cell>
        </row>
        <row r="91">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0</v>
          </cell>
          <cell r="BF91">
            <v>0</v>
          </cell>
          <cell r="BG91">
            <v>0</v>
          </cell>
          <cell r="BH91">
            <v>0</v>
          </cell>
          <cell r="BI91">
            <v>0</v>
          </cell>
          <cell r="BJ91">
            <v>0</v>
          </cell>
          <cell r="BK91">
            <v>0</v>
          </cell>
          <cell r="BL91">
            <v>0</v>
          </cell>
          <cell r="BM91">
            <v>0</v>
          </cell>
          <cell r="BN91">
            <v>0</v>
          </cell>
          <cell r="BO91">
            <v>0</v>
          </cell>
          <cell r="BP91">
            <v>0</v>
          </cell>
          <cell r="BQ91">
            <v>0</v>
          </cell>
          <cell r="BR91">
            <v>0</v>
          </cell>
          <cell r="BS91">
            <v>0</v>
          </cell>
          <cell r="BT91">
            <v>0</v>
          </cell>
          <cell r="BU91">
            <v>0</v>
          </cell>
          <cell r="BV91">
            <v>0</v>
          </cell>
          <cell r="BW91">
            <v>0</v>
          </cell>
          <cell r="BX91">
            <v>0</v>
          </cell>
          <cell r="BY91">
            <v>0</v>
          </cell>
          <cell r="BZ91">
            <v>0</v>
          </cell>
          <cell r="CA91">
            <v>0</v>
          </cell>
          <cell r="CB91">
            <v>0</v>
          </cell>
          <cell r="CC91">
            <v>0</v>
          </cell>
          <cell r="CD91">
            <v>0</v>
          </cell>
          <cell r="CE91">
            <v>0</v>
          </cell>
          <cell r="CF91">
            <v>0</v>
          </cell>
          <cell r="CG91">
            <v>0</v>
          </cell>
          <cell r="CH91">
            <v>0</v>
          </cell>
          <cell r="CI91">
            <v>0</v>
          </cell>
          <cell r="CJ91">
            <v>91450.51</v>
          </cell>
          <cell r="CK91">
            <v>53.08</v>
          </cell>
          <cell r="CL91">
            <v>0</v>
          </cell>
          <cell r="CM91">
            <v>0</v>
          </cell>
          <cell r="CN91">
            <v>0</v>
          </cell>
          <cell r="CO91">
            <v>0</v>
          </cell>
          <cell r="CP91">
            <v>10733.28</v>
          </cell>
          <cell r="CQ91">
            <v>0</v>
          </cell>
          <cell r="CR91">
            <v>0</v>
          </cell>
          <cell r="CS91">
            <v>0</v>
          </cell>
          <cell r="CT91">
            <v>0</v>
          </cell>
          <cell r="CU91">
            <v>0</v>
          </cell>
          <cell r="CV91">
            <v>0</v>
          </cell>
          <cell r="CW91">
            <v>0</v>
          </cell>
          <cell r="CX91">
            <v>0</v>
          </cell>
          <cell r="CY91">
            <v>0</v>
          </cell>
          <cell r="CZ91">
            <v>0</v>
          </cell>
          <cell r="DA91">
            <v>0</v>
          </cell>
          <cell r="DB91">
            <v>0</v>
          </cell>
          <cell r="DC91">
            <v>0</v>
          </cell>
          <cell r="DD91">
            <v>0</v>
          </cell>
          <cell r="DE91">
            <v>0</v>
          </cell>
          <cell r="DF91">
            <v>0</v>
          </cell>
          <cell r="DG91">
            <v>0</v>
          </cell>
          <cell r="DH91">
            <v>0</v>
          </cell>
          <cell r="DI91">
            <v>0</v>
          </cell>
          <cell r="DJ91">
            <v>0</v>
          </cell>
          <cell r="DK91">
            <v>0</v>
          </cell>
          <cell r="DL91">
            <v>0</v>
          </cell>
          <cell r="DM91">
            <v>0</v>
          </cell>
          <cell r="DN91">
            <v>0</v>
          </cell>
          <cell r="DO91">
            <v>0</v>
          </cell>
          <cell r="DP91">
            <v>0</v>
          </cell>
          <cell r="DQ91">
            <v>0</v>
          </cell>
          <cell r="DR91">
            <v>0</v>
          </cell>
          <cell r="DS91">
            <v>0</v>
          </cell>
          <cell r="DT91">
            <v>0</v>
          </cell>
          <cell r="DU91">
            <v>0</v>
          </cell>
          <cell r="DV91">
            <v>0</v>
          </cell>
          <cell r="DW91">
            <v>0</v>
          </cell>
          <cell r="DX91">
            <v>0</v>
          </cell>
          <cell r="DY91">
            <v>0</v>
          </cell>
          <cell r="DZ91">
            <v>0</v>
          </cell>
          <cell r="EA91">
            <v>0</v>
          </cell>
          <cell r="EB91">
            <v>0</v>
          </cell>
          <cell r="EC91">
            <v>0</v>
          </cell>
          <cell r="ED91">
            <v>0</v>
          </cell>
          <cell r="EE91">
            <v>0</v>
          </cell>
          <cell r="EF91">
            <v>0</v>
          </cell>
          <cell r="EG91">
            <v>0</v>
          </cell>
          <cell r="EH91">
            <v>0</v>
          </cell>
          <cell r="EI91">
            <v>0</v>
          </cell>
          <cell r="EJ91">
            <v>0</v>
          </cell>
          <cell r="EK91">
            <v>0</v>
          </cell>
          <cell r="EL91">
            <v>0</v>
          </cell>
          <cell r="EM91">
            <v>0</v>
          </cell>
          <cell r="EN91">
            <v>0</v>
          </cell>
          <cell r="EO91">
            <v>0</v>
          </cell>
          <cell r="EP91">
            <v>0</v>
          </cell>
          <cell r="EQ91">
            <v>0</v>
          </cell>
          <cell r="ER91">
            <v>0</v>
          </cell>
          <cell r="ES91">
            <v>0</v>
          </cell>
          <cell r="ET91">
            <v>0</v>
          </cell>
          <cell r="EU91">
            <v>0</v>
          </cell>
          <cell r="EV91">
            <v>0</v>
          </cell>
          <cell r="EW91">
            <v>0</v>
          </cell>
          <cell r="EX91">
            <v>0</v>
          </cell>
          <cell r="EY91">
            <v>0</v>
          </cell>
          <cell r="EZ91">
            <v>0</v>
          </cell>
          <cell r="FA91">
            <v>0</v>
          </cell>
          <cell r="FB91">
            <v>0</v>
          </cell>
          <cell r="FC91">
            <v>0</v>
          </cell>
          <cell r="FD91">
            <v>0</v>
          </cell>
          <cell r="FE91">
            <v>0</v>
          </cell>
          <cell r="FF91">
            <v>0</v>
          </cell>
          <cell r="FG91">
            <v>0</v>
          </cell>
          <cell r="FH91">
            <v>0</v>
          </cell>
          <cell r="FI91">
            <v>0</v>
          </cell>
          <cell r="FJ91">
            <v>0</v>
          </cell>
          <cell r="FK91">
            <v>0</v>
          </cell>
          <cell r="FL91">
            <v>0</v>
          </cell>
          <cell r="FM91">
            <v>0</v>
          </cell>
          <cell r="FN91">
            <v>0</v>
          </cell>
          <cell r="FO91">
            <v>0</v>
          </cell>
          <cell r="FP91">
            <v>0</v>
          </cell>
          <cell r="FQ91">
            <v>0</v>
          </cell>
          <cell r="FR91">
            <v>0</v>
          </cell>
          <cell r="FS91">
            <v>0</v>
          </cell>
          <cell r="FT91">
            <v>0</v>
          </cell>
          <cell r="FU91">
            <v>0</v>
          </cell>
          <cell r="FV91">
            <v>0</v>
          </cell>
          <cell r="FW91">
            <v>0</v>
          </cell>
          <cell r="FX91">
            <v>0</v>
          </cell>
          <cell r="FY91">
            <v>0</v>
          </cell>
          <cell r="FZ91">
            <v>0</v>
          </cell>
          <cell r="GA91">
            <v>0</v>
          </cell>
          <cell r="GB91">
            <v>0</v>
          </cell>
          <cell r="GC91">
            <v>0</v>
          </cell>
          <cell r="GD91">
            <v>0</v>
          </cell>
          <cell r="GE91">
            <v>0</v>
          </cell>
          <cell r="GF91">
            <v>0</v>
          </cell>
          <cell r="GG91">
            <v>0</v>
          </cell>
          <cell r="GH91">
            <v>0</v>
          </cell>
          <cell r="GI91">
            <v>0</v>
          </cell>
          <cell r="GJ91">
            <v>0</v>
          </cell>
          <cell r="GK91">
            <v>0</v>
          </cell>
          <cell r="GL91">
            <v>0</v>
          </cell>
          <cell r="GM91">
            <v>0</v>
          </cell>
          <cell r="GN91">
            <v>0</v>
          </cell>
          <cell r="GO91">
            <v>0</v>
          </cell>
          <cell r="GP91">
            <v>0</v>
          </cell>
          <cell r="GQ91">
            <v>0</v>
          </cell>
          <cell r="GR91">
            <v>0</v>
          </cell>
          <cell r="GS91">
            <v>0</v>
          </cell>
          <cell r="GT91">
            <v>0</v>
          </cell>
          <cell r="GU91">
            <v>0</v>
          </cell>
          <cell r="GV91">
            <v>0</v>
          </cell>
          <cell r="GW91">
            <v>0</v>
          </cell>
          <cell r="GX91">
            <v>0</v>
          </cell>
          <cell r="GY91">
            <v>0</v>
          </cell>
          <cell r="GZ91">
            <v>0</v>
          </cell>
          <cell r="HA91">
            <v>0</v>
          </cell>
          <cell r="HB91">
            <v>0</v>
          </cell>
          <cell r="HC91">
            <v>0</v>
          </cell>
          <cell r="HD91">
            <v>0</v>
          </cell>
          <cell r="HE91">
            <v>0</v>
          </cell>
          <cell r="HF91">
            <v>0</v>
          </cell>
          <cell r="HG91">
            <v>0</v>
          </cell>
          <cell r="HH91">
            <v>0</v>
          </cell>
          <cell r="HI91">
            <v>0</v>
          </cell>
          <cell r="HJ91">
            <v>0</v>
          </cell>
          <cell r="HK91">
            <v>0</v>
          </cell>
          <cell r="HL91">
            <v>0</v>
          </cell>
          <cell r="HM91">
            <v>0</v>
          </cell>
          <cell r="HN91">
            <v>0</v>
          </cell>
          <cell r="HO91">
            <v>0</v>
          </cell>
          <cell r="HP91">
            <v>0</v>
          </cell>
          <cell r="HQ91">
            <v>0</v>
          </cell>
          <cell r="HR91">
            <v>0</v>
          </cell>
          <cell r="HS91">
            <v>0</v>
          </cell>
        </row>
        <row r="92">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cell r="BC92">
            <v>0</v>
          </cell>
          <cell r="BD92">
            <v>0</v>
          </cell>
          <cell r="BE92">
            <v>0</v>
          </cell>
          <cell r="BF92">
            <v>0</v>
          </cell>
          <cell r="BG92">
            <v>0</v>
          </cell>
          <cell r="BH92">
            <v>0</v>
          </cell>
          <cell r="BI92">
            <v>0</v>
          </cell>
          <cell r="BJ92">
            <v>0</v>
          </cell>
          <cell r="BK92">
            <v>0</v>
          </cell>
          <cell r="BL92">
            <v>0</v>
          </cell>
          <cell r="BM92">
            <v>0</v>
          </cell>
          <cell r="BN92">
            <v>0</v>
          </cell>
          <cell r="BO92">
            <v>0</v>
          </cell>
          <cell r="BP92">
            <v>0</v>
          </cell>
          <cell r="BQ92">
            <v>0</v>
          </cell>
          <cell r="BR92">
            <v>0</v>
          </cell>
          <cell r="BS92">
            <v>0</v>
          </cell>
          <cell r="BT92">
            <v>0</v>
          </cell>
          <cell r="BU92">
            <v>0</v>
          </cell>
          <cell r="BV92">
            <v>0</v>
          </cell>
          <cell r="BW92">
            <v>0</v>
          </cell>
          <cell r="BX92">
            <v>0</v>
          </cell>
          <cell r="BY92">
            <v>0</v>
          </cell>
          <cell r="BZ92">
            <v>0</v>
          </cell>
          <cell r="CA92">
            <v>0</v>
          </cell>
          <cell r="CB92">
            <v>0</v>
          </cell>
          <cell r="CC92">
            <v>0</v>
          </cell>
          <cell r="CD92">
            <v>0</v>
          </cell>
          <cell r="CE92">
            <v>0</v>
          </cell>
          <cell r="CF92">
            <v>0</v>
          </cell>
          <cell r="CG92">
            <v>0</v>
          </cell>
          <cell r="CH92">
            <v>0</v>
          </cell>
          <cell r="CI92">
            <v>0</v>
          </cell>
          <cell r="CJ92">
            <v>0</v>
          </cell>
          <cell r="CK92">
            <v>166089.84</v>
          </cell>
          <cell r="CL92">
            <v>0</v>
          </cell>
          <cell r="CM92">
            <v>0</v>
          </cell>
          <cell r="CN92">
            <v>0</v>
          </cell>
          <cell r="CO92">
            <v>0</v>
          </cell>
          <cell r="CP92">
            <v>0</v>
          </cell>
          <cell r="CQ92">
            <v>0</v>
          </cell>
          <cell r="CR92">
            <v>0</v>
          </cell>
          <cell r="CS92">
            <v>0</v>
          </cell>
          <cell r="CT92">
            <v>0</v>
          </cell>
          <cell r="CU92">
            <v>0</v>
          </cell>
          <cell r="CV92">
            <v>0</v>
          </cell>
          <cell r="CW92">
            <v>0</v>
          </cell>
          <cell r="CX92">
            <v>0</v>
          </cell>
          <cell r="CY92">
            <v>5122.8</v>
          </cell>
          <cell r="CZ92">
            <v>0</v>
          </cell>
          <cell r="DA92">
            <v>0</v>
          </cell>
          <cell r="DB92">
            <v>0</v>
          </cell>
          <cell r="DC92">
            <v>0</v>
          </cell>
          <cell r="DD92">
            <v>0</v>
          </cell>
          <cell r="DE92">
            <v>0</v>
          </cell>
          <cell r="DF92">
            <v>0</v>
          </cell>
          <cell r="DG92">
            <v>0</v>
          </cell>
          <cell r="DH92">
            <v>0</v>
          </cell>
          <cell r="DI92">
            <v>0</v>
          </cell>
          <cell r="DJ92">
            <v>0</v>
          </cell>
          <cell r="DK92">
            <v>0</v>
          </cell>
          <cell r="DL92">
            <v>312.39999999999998</v>
          </cell>
          <cell r="DM92">
            <v>0</v>
          </cell>
          <cell r="DN92">
            <v>0</v>
          </cell>
          <cell r="DO92">
            <v>0</v>
          </cell>
          <cell r="DP92">
            <v>0</v>
          </cell>
          <cell r="DQ92">
            <v>0</v>
          </cell>
          <cell r="DR92">
            <v>0</v>
          </cell>
          <cell r="DS92">
            <v>0</v>
          </cell>
          <cell r="DT92">
            <v>0</v>
          </cell>
          <cell r="DU92">
            <v>222.27</v>
          </cell>
          <cell r="DV92">
            <v>0</v>
          </cell>
          <cell r="DW92">
            <v>0</v>
          </cell>
          <cell r="DX92">
            <v>0</v>
          </cell>
          <cell r="DY92">
            <v>0</v>
          </cell>
          <cell r="DZ92">
            <v>0</v>
          </cell>
          <cell r="EA92">
            <v>0</v>
          </cell>
          <cell r="EB92">
            <v>0</v>
          </cell>
          <cell r="EC92">
            <v>0</v>
          </cell>
          <cell r="ED92">
            <v>0</v>
          </cell>
          <cell r="EE92">
            <v>0</v>
          </cell>
          <cell r="EF92">
            <v>0</v>
          </cell>
          <cell r="EG92">
            <v>0</v>
          </cell>
          <cell r="EH92">
            <v>0</v>
          </cell>
          <cell r="EI92">
            <v>0</v>
          </cell>
          <cell r="EJ92">
            <v>0</v>
          </cell>
          <cell r="EK92">
            <v>0</v>
          </cell>
          <cell r="EL92">
            <v>0</v>
          </cell>
          <cell r="EM92">
            <v>0</v>
          </cell>
          <cell r="EN92">
            <v>0</v>
          </cell>
          <cell r="EO92">
            <v>0</v>
          </cell>
          <cell r="EP92">
            <v>0</v>
          </cell>
          <cell r="EQ92">
            <v>0</v>
          </cell>
          <cell r="ER92">
            <v>0</v>
          </cell>
          <cell r="ES92">
            <v>0</v>
          </cell>
          <cell r="ET92">
            <v>0</v>
          </cell>
          <cell r="EU92">
            <v>0</v>
          </cell>
          <cell r="EV92">
            <v>0</v>
          </cell>
          <cell r="EW92">
            <v>0</v>
          </cell>
          <cell r="EX92">
            <v>0</v>
          </cell>
          <cell r="EY92">
            <v>0</v>
          </cell>
          <cell r="EZ92">
            <v>0</v>
          </cell>
          <cell r="FA92">
            <v>0</v>
          </cell>
          <cell r="FB92">
            <v>0</v>
          </cell>
          <cell r="FC92">
            <v>0</v>
          </cell>
          <cell r="FD92">
            <v>0</v>
          </cell>
          <cell r="FE92">
            <v>0</v>
          </cell>
          <cell r="FF92">
            <v>0</v>
          </cell>
          <cell r="FG92">
            <v>0</v>
          </cell>
          <cell r="FH92">
            <v>0</v>
          </cell>
          <cell r="FI92">
            <v>0</v>
          </cell>
          <cell r="FJ92">
            <v>0</v>
          </cell>
          <cell r="FK92">
            <v>0</v>
          </cell>
          <cell r="FL92">
            <v>0</v>
          </cell>
          <cell r="FM92">
            <v>0</v>
          </cell>
          <cell r="FN92">
            <v>0</v>
          </cell>
          <cell r="FO92">
            <v>0</v>
          </cell>
          <cell r="FP92">
            <v>0</v>
          </cell>
          <cell r="FQ92">
            <v>0</v>
          </cell>
          <cell r="FR92">
            <v>0</v>
          </cell>
          <cell r="FS92">
            <v>0</v>
          </cell>
          <cell r="FT92">
            <v>0</v>
          </cell>
          <cell r="FU92">
            <v>0</v>
          </cell>
          <cell r="FV92">
            <v>0</v>
          </cell>
          <cell r="FW92">
            <v>0</v>
          </cell>
          <cell r="FX92">
            <v>0</v>
          </cell>
          <cell r="FY92">
            <v>0</v>
          </cell>
          <cell r="FZ92">
            <v>0</v>
          </cell>
          <cell r="GA92">
            <v>0</v>
          </cell>
          <cell r="GB92">
            <v>0</v>
          </cell>
          <cell r="GC92">
            <v>0</v>
          </cell>
          <cell r="GD92">
            <v>0</v>
          </cell>
          <cell r="GE92">
            <v>0</v>
          </cell>
          <cell r="GF92">
            <v>0</v>
          </cell>
          <cell r="GG92">
            <v>0</v>
          </cell>
          <cell r="GH92">
            <v>0</v>
          </cell>
          <cell r="GI92">
            <v>0</v>
          </cell>
          <cell r="GJ92">
            <v>0</v>
          </cell>
          <cell r="GK92">
            <v>0</v>
          </cell>
          <cell r="GL92">
            <v>0</v>
          </cell>
          <cell r="GM92">
            <v>0</v>
          </cell>
          <cell r="GN92">
            <v>0</v>
          </cell>
          <cell r="GO92">
            <v>0</v>
          </cell>
          <cell r="GP92">
            <v>0</v>
          </cell>
          <cell r="GQ92">
            <v>0</v>
          </cell>
          <cell r="GR92">
            <v>0</v>
          </cell>
          <cell r="GS92">
            <v>0</v>
          </cell>
          <cell r="GT92">
            <v>0</v>
          </cell>
          <cell r="GU92">
            <v>0</v>
          </cell>
          <cell r="GV92">
            <v>0</v>
          </cell>
          <cell r="GW92">
            <v>0</v>
          </cell>
          <cell r="GX92">
            <v>0</v>
          </cell>
          <cell r="GY92">
            <v>0</v>
          </cell>
          <cell r="GZ92">
            <v>0</v>
          </cell>
          <cell r="HA92">
            <v>0</v>
          </cell>
          <cell r="HB92">
            <v>0</v>
          </cell>
          <cell r="HC92">
            <v>0</v>
          </cell>
          <cell r="HD92">
            <v>0</v>
          </cell>
          <cell r="HE92">
            <v>0</v>
          </cell>
          <cell r="HF92">
            <v>0</v>
          </cell>
          <cell r="HG92">
            <v>0</v>
          </cell>
          <cell r="HH92">
            <v>0</v>
          </cell>
          <cell r="HI92">
            <v>0</v>
          </cell>
          <cell r="HJ92">
            <v>0</v>
          </cell>
          <cell r="HK92">
            <v>0</v>
          </cell>
          <cell r="HL92">
            <v>0</v>
          </cell>
          <cell r="HM92">
            <v>0</v>
          </cell>
          <cell r="HN92">
            <v>0</v>
          </cell>
          <cell r="HO92">
            <v>0</v>
          </cell>
          <cell r="HP92">
            <v>0</v>
          </cell>
          <cell r="HQ92">
            <v>0</v>
          </cell>
          <cell r="HR92">
            <v>0</v>
          </cell>
          <cell r="HS92">
            <v>0</v>
          </cell>
        </row>
        <row r="93">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cell r="AO93">
            <v>0</v>
          </cell>
          <cell r="AP93">
            <v>0</v>
          </cell>
          <cell r="AQ93">
            <v>0</v>
          </cell>
          <cell r="AR93">
            <v>0</v>
          </cell>
          <cell r="AS93">
            <v>0</v>
          </cell>
          <cell r="AT93">
            <v>0</v>
          </cell>
          <cell r="AU93">
            <v>0</v>
          </cell>
          <cell r="AV93">
            <v>0</v>
          </cell>
          <cell r="AW93">
            <v>0</v>
          </cell>
          <cell r="AX93">
            <v>0</v>
          </cell>
          <cell r="AY93">
            <v>0</v>
          </cell>
          <cell r="AZ93">
            <v>0</v>
          </cell>
          <cell r="BA93">
            <v>0</v>
          </cell>
          <cell r="BB93">
            <v>0</v>
          </cell>
          <cell r="BC93">
            <v>0</v>
          </cell>
          <cell r="BD93">
            <v>0</v>
          </cell>
          <cell r="BE93">
            <v>0</v>
          </cell>
          <cell r="BF93">
            <v>0</v>
          </cell>
          <cell r="BG93">
            <v>0</v>
          </cell>
          <cell r="BH93">
            <v>0</v>
          </cell>
          <cell r="BI93">
            <v>0</v>
          </cell>
          <cell r="BJ93">
            <v>0</v>
          </cell>
          <cell r="BK93">
            <v>0</v>
          </cell>
          <cell r="BL93">
            <v>0</v>
          </cell>
          <cell r="BM93">
            <v>0</v>
          </cell>
          <cell r="BN93">
            <v>3892</v>
          </cell>
          <cell r="BO93">
            <v>0</v>
          </cell>
          <cell r="BP93">
            <v>0</v>
          </cell>
          <cell r="BQ93">
            <v>0</v>
          </cell>
          <cell r="BR93">
            <v>0</v>
          </cell>
          <cell r="BS93">
            <v>0</v>
          </cell>
          <cell r="BT93">
            <v>0</v>
          </cell>
          <cell r="BU93">
            <v>0</v>
          </cell>
          <cell r="BV93">
            <v>0</v>
          </cell>
          <cell r="BW93">
            <v>0</v>
          </cell>
          <cell r="BX93">
            <v>0</v>
          </cell>
          <cell r="BY93">
            <v>0</v>
          </cell>
          <cell r="BZ93">
            <v>0</v>
          </cell>
          <cell r="CA93">
            <v>0</v>
          </cell>
          <cell r="CB93">
            <v>0</v>
          </cell>
          <cell r="CC93">
            <v>0</v>
          </cell>
          <cell r="CD93">
            <v>0</v>
          </cell>
          <cell r="CE93">
            <v>0</v>
          </cell>
          <cell r="CF93">
            <v>0</v>
          </cell>
          <cell r="CG93">
            <v>0</v>
          </cell>
          <cell r="CH93">
            <v>0</v>
          </cell>
          <cell r="CI93">
            <v>0</v>
          </cell>
          <cell r="CJ93">
            <v>0</v>
          </cell>
          <cell r="CK93">
            <v>0</v>
          </cell>
          <cell r="CL93">
            <v>0</v>
          </cell>
          <cell r="CM93">
            <v>0</v>
          </cell>
          <cell r="CN93">
            <v>0</v>
          </cell>
          <cell r="CO93">
            <v>0</v>
          </cell>
          <cell r="CP93">
            <v>0</v>
          </cell>
          <cell r="CQ93">
            <v>0</v>
          </cell>
          <cell r="CR93">
            <v>0</v>
          </cell>
          <cell r="CS93">
            <v>1652.45</v>
          </cell>
          <cell r="CT93">
            <v>5464.76</v>
          </cell>
          <cell r="CU93">
            <v>32930</v>
          </cell>
          <cell r="CV93">
            <v>6563</v>
          </cell>
          <cell r="CW93">
            <v>0</v>
          </cell>
          <cell r="CX93">
            <v>0</v>
          </cell>
          <cell r="CY93">
            <v>0</v>
          </cell>
          <cell r="CZ93">
            <v>66015.179999999993</v>
          </cell>
          <cell r="DA93">
            <v>0</v>
          </cell>
          <cell r="DB93">
            <v>2337.9</v>
          </cell>
          <cell r="DC93">
            <v>0</v>
          </cell>
          <cell r="DD93">
            <v>0</v>
          </cell>
          <cell r="DE93">
            <v>0</v>
          </cell>
          <cell r="DF93">
            <v>0</v>
          </cell>
          <cell r="DG93">
            <v>0</v>
          </cell>
          <cell r="DH93">
            <v>0</v>
          </cell>
          <cell r="DI93">
            <v>0</v>
          </cell>
          <cell r="DJ93">
            <v>0</v>
          </cell>
          <cell r="DK93">
            <v>0</v>
          </cell>
          <cell r="DL93">
            <v>0</v>
          </cell>
          <cell r="DM93">
            <v>0</v>
          </cell>
          <cell r="DN93">
            <v>0</v>
          </cell>
          <cell r="DO93">
            <v>0</v>
          </cell>
          <cell r="DP93">
            <v>0</v>
          </cell>
          <cell r="DQ93">
            <v>0</v>
          </cell>
          <cell r="DR93">
            <v>0</v>
          </cell>
          <cell r="DS93">
            <v>0</v>
          </cell>
          <cell r="DT93">
            <v>0</v>
          </cell>
          <cell r="DU93">
            <v>0</v>
          </cell>
          <cell r="DV93">
            <v>0</v>
          </cell>
          <cell r="DW93">
            <v>0</v>
          </cell>
          <cell r="DX93">
            <v>0</v>
          </cell>
          <cell r="DY93">
            <v>0</v>
          </cell>
          <cell r="DZ93">
            <v>0</v>
          </cell>
          <cell r="EA93">
            <v>0</v>
          </cell>
          <cell r="EB93">
            <v>0</v>
          </cell>
          <cell r="EC93">
            <v>0</v>
          </cell>
          <cell r="ED93">
            <v>0</v>
          </cell>
          <cell r="EE93">
            <v>0</v>
          </cell>
          <cell r="EF93">
            <v>0</v>
          </cell>
          <cell r="EG93">
            <v>0</v>
          </cell>
          <cell r="EH93">
            <v>0</v>
          </cell>
          <cell r="EI93">
            <v>0</v>
          </cell>
          <cell r="EJ93">
            <v>0</v>
          </cell>
          <cell r="EK93">
            <v>0</v>
          </cell>
          <cell r="EL93">
            <v>0</v>
          </cell>
          <cell r="EM93">
            <v>0</v>
          </cell>
          <cell r="EN93">
            <v>0</v>
          </cell>
          <cell r="EO93">
            <v>0</v>
          </cell>
          <cell r="EP93">
            <v>0</v>
          </cell>
          <cell r="EQ93">
            <v>0</v>
          </cell>
          <cell r="ER93">
            <v>0</v>
          </cell>
          <cell r="ES93">
            <v>0</v>
          </cell>
          <cell r="ET93">
            <v>0</v>
          </cell>
          <cell r="EU93">
            <v>0</v>
          </cell>
          <cell r="EV93">
            <v>0</v>
          </cell>
          <cell r="EW93">
            <v>0</v>
          </cell>
          <cell r="EX93">
            <v>0</v>
          </cell>
          <cell r="EY93">
            <v>0</v>
          </cell>
          <cell r="EZ93">
            <v>0</v>
          </cell>
          <cell r="FA93">
            <v>0</v>
          </cell>
          <cell r="FB93">
            <v>0</v>
          </cell>
          <cell r="FC93">
            <v>0</v>
          </cell>
          <cell r="FD93">
            <v>0</v>
          </cell>
          <cell r="FE93">
            <v>0</v>
          </cell>
          <cell r="FF93">
            <v>0</v>
          </cell>
          <cell r="FG93">
            <v>0</v>
          </cell>
          <cell r="FH93">
            <v>0</v>
          </cell>
          <cell r="FI93">
            <v>0</v>
          </cell>
          <cell r="FJ93">
            <v>0</v>
          </cell>
          <cell r="FK93">
            <v>0</v>
          </cell>
          <cell r="FL93">
            <v>0</v>
          </cell>
          <cell r="FM93">
            <v>0</v>
          </cell>
          <cell r="FN93">
            <v>0</v>
          </cell>
          <cell r="FO93">
            <v>0</v>
          </cell>
          <cell r="FP93">
            <v>0</v>
          </cell>
          <cell r="FQ93">
            <v>0</v>
          </cell>
          <cell r="FR93">
            <v>0</v>
          </cell>
          <cell r="FS93">
            <v>0</v>
          </cell>
          <cell r="FT93">
            <v>0</v>
          </cell>
          <cell r="FU93">
            <v>0</v>
          </cell>
          <cell r="FV93">
            <v>0</v>
          </cell>
          <cell r="FW93">
            <v>0</v>
          </cell>
          <cell r="FX93">
            <v>0</v>
          </cell>
          <cell r="FY93">
            <v>0</v>
          </cell>
          <cell r="FZ93">
            <v>0</v>
          </cell>
          <cell r="GA93">
            <v>0</v>
          </cell>
          <cell r="GB93">
            <v>0</v>
          </cell>
          <cell r="GC93">
            <v>0</v>
          </cell>
          <cell r="GD93">
            <v>0</v>
          </cell>
          <cell r="GE93">
            <v>0</v>
          </cell>
          <cell r="GF93">
            <v>0</v>
          </cell>
          <cell r="GG93">
            <v>0</v>
          </cell>
          <cell r="GH93">
            <v>0</v>
          </cell>
          <cell r="GI93">
            <v>0</v>
          </cell>
          <cell r="GJ93">
            <v>0</v>
          </cell>
          <cell r="GK93">
            <v>0</v>
          </cell>
          <cell r="GL93">
            <v>0</v>
          </cell>
          <cell r="GM93">
            <v>0</v>
          </cell>
          <cell r="GN93">
            <v>0</v>
          </cell>
          <cell r="GO93">
            <v>0</v>
          </cell>
          <cell r="GP93">
            <v>0</v>
          </cell>
          <cell r="GQ93">
            <v>0</v>
          </cell>
          <cell r="GR93">
            <v>0</v>
          </cell>
          <cell r="GS93">
            <v>0</v>
          </cell>
          <cell r="GT93">
            <v>0</v>
          </cell>
          <cell r="GU93">
            <v>0</v>
          </cell>
          <cell r="GV93">
            <v>0</v>
          </cell>
          <cell r="GW93">
            <v>0</v>
          </cell>
          <cell r="GX93">
            <v>0</v>
          </cell>
          <cell r="GY93">
            <v>0</v>
          </cell>
          <cell r="GZ93">
            <v>0</v>
          </cell>
          <cell r="HA93">
            <v>0</v>
          </cell>
          <cell r="HB93">
            <v>0</v>
          </cell>
          <cell r="HC93">
            <v>0</v>
          </cell>
          <cell r="HD93">
            <v>0</v>
          </cell>
          <cell r="HE93">
            <v>0</v>
          </cell>
          <cell r="HF93">
            <v>0</v>
          </cell>
          <cell r="HG93">
            <v>0</v>
          </cell>
          <cell r="HH93">
            <v>0</v>
          </cell>
          <cell r="HI93">
            <v>0</v>
          </cell>
          <cell r="HJ93">
            <v>0</v>
          </cell>
          <cell r="HK93">
            <v>0</v>
          </cell>
          <cell r="HL93">
            <v>0</v>
          </cell>
          <cell r="HM93">
            <v>0</v>
          </cell>
          <cell r="HN93">
            <v>0</v>
          </cell>
          <cell r="HO93">
            <v>0</v>
          </cell>
          <cell r="HP93">
            <v>0</v>
          </cell>
          <cell r="HQ93">
            <v>0</v>
          </cell>
          <cell r="HR93">
            <v>0</v>
          </cell>
          <cell r="HS93">
            <v>0</v>
          </cell>
        </row>
        <row r="94">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D94">
            <v>0</v>
          </cell>
          <cell r="BE94">
            <v>0</v>
          </cell>
          <cell r="BF94">
            <v>0</v>
          </cell>
          <cell r="BG94">
            <v>0</v>
          </cell>
          <cell r="BH94">
            <v>0</v>
          </cell>
          <cell r="BI94">
            <v>0</v>
          </cell>
          <cell r="BJ94">
            <v>0</v>
          </cell>
          <cell r="BK94">
            <v>0</v>
          </cell>
          <cell r="BL94">
            <v>0</v>
          </cell>
          <cell r="BM94">
            <v>0</v>
          </cell>
          <cell r="BN94">
            <v>0</v>
          </cell>
          <cell r="BO94">
            <v>0</v>
          </cell>
          <cell r="BP94">
            <v>0</v>
          </cell>
          <cell r="BQ94">
            <v>0</v>
          </cell>
          <cell r="BR94">
            <v>0</v>
          </cell>
          <cell r="BS94">
            <v>0</v>
          </cell>
          <cell r="BT94">
            <v>0</v>
          </cell>
          <cell r="BU94">
            <v>0</v>
          </cell>
          <cell r="BV94">
            <v>0</v>
          </cell>
          <cell r="BW94">
            <v>0</v>
          </cell>
          <cell r="BX94">
            <v>0</v>
          </cell>
          <cell r="BY94">
            <v>0</v>
          </cell>
          <cell r="BZ94">
            <v>0</v>
          </cell>
          <cell r="CA94">
            <v>0</v>
          </cell>
          <cell r="CB94">
            <v>0</v>
          </cell>
          <cell r="CC94">
            <v>0</v>
          </cell>
          <cell r="CD94">
            <v>0</v>
          </cell>
          <cell r="CE94">
            <v>0</v>
          </cell>
          <cell r="CF94">
            <v>0</v>
          </cell>
          <cell r="CG94">
            <v>0</v>
          </cell>
          <cell r="CH94">
            <v>0</v>
          </cell>
          <cell r="CI94">
            <v>0</v>
          </cell>
          <cell r="CJ94">
            <v>0</v>
          </cell>
          <cell r="CK94">
            <v>0</v>
          </cell>
          <cell r="CL94">
            <v>0</v>
          </cell>
          <cell r="CM94">
            <v>0</v>
          </cell>
          <cell r="CN94">
            <v>0</v>
          </cell>
          <cell r="CO94">
            <v>0</v>
          </cell>
          <cell r="CP94">
            <v>0</v>
          </cell>
          <cell r="CQ94">
            <v>0</v>
          </cell>
          <cell r="CR94">
            <v>0</v>
          </cell>
          <cell r="CS94">
            <v>26439.200000000001</v>
          </cell>
          <cell r="CT94">
            <v>0</v>
          </cell>
          <cell r="CU94">
            <v>0</v>
          </cell>
          <cell r="CV94">
            <v>0</v>
          </cell>
          <cell r="CW94">
            <v>0</v>
          </cell>
          <cell r="CX94">
            <v>0</v>
          </cell>
          <cell r="CY94">
            <v>0</v>
          </cell>
          <cell r="CZ94">
            <v>0</v>
          </cell>
          <cell r="DA94">
            <v>0</v>
          </cell>
          <cell r="DB94">
            <v>1168.95</v>
          </cell>
          <cell r="DC94">
            <v>0</v>
          </cell>
          <cell r="DD94">
            <v>0</v>
          </cell>
          <cell r="DE94">
            <v>0</v>
          </cell>
          <cell r="DF94">
            <v>109.4</v>
          </cell>
          <cell r="DG94">
            <v>0</v>
          </cell>
          <cell r="DH94">
            <v>0</v>
          </cell>
          <cell r="DI94">
            <v>0</v>
          </cell>
          <cell r="DJ94">
            <v>0</v>
          </cell>
          <cell r="DK94">
            <v>0</v>
          </cell>
          <cell r="DL94">
            <v>0</v>
          </cell>
          <cell r="DM94">
            <v>0</v>
          </cell>
          <cell r="DN94">
            <v>0</v>
          </cell>
          <cell r="DO94">
            <v>0</v>
          </cell>
          <cell r="DP94">
            <v>0</v>
          </cell>
          <cell r="DQ94">
            <v>0</v>
          </cell>
          <cell r="DR94">
            <v>0</v>
          </cell>
          <cell r="DS94">
            <v>0</v>
          </cell>
          <cell r="DT94">
            <v>0</v>
          </cell>
          <cell r="DU94">
            <v>0</v>
          </cell>
          <cell r="DV94">
            <v>0</v>
          </cell>
          <cell r="DW94">
            <v>0</v>
          </cell>
          <cell r="DX94">
            <v>0</v>
          </cell>
          <cell r="DY94">
            <v>0</v>
          </cell>
          <cell r="DZ94">
            <v>0</v>
          </cell>
          <cell r="EA94">
            <v>0</v>
          </cell>
          <cell r="EB94">
            <v>0</v>
          </cell>
          <cell r="EC94">
            <v>0</v>
          </cell>
          <cell r="ED94">
            <v>0</v>
          </cell>
          <cell r="EE94">
            <v>0</v>
          </cell>
          <cell r="EF94">
            <v>0</v>
          </cell>
          <cell r="EG94">
            <v>0</v>
          </cell>
          <cell r="EH94">
            <v>0</v>
          </cell>
          <cell r="EI94">
            <v>0</v>
          </cell>
          <cell r="EJ94">
            <v>0</v>
          </cell>
          <cell r="EK94">
            <v>0</v>
          </cell>
          <cell r="EL94">
            <v>0</v>
          </cell>
          <cell r="EM94">
            <v>0</v>
          </cell>
          <cell r="EN94">
            <v>0</v>
          </cell>
          <cell r="EO94">
            <v>0</v>
          </cell>
          <cell r="EP94">
            <v>0</v>
          </cell>
          <cell r="EQ94">
            <v>531.78</v>
          </cell>
          <cell r="ER94">
            <v>0</v>
          </cell>
          <cell r="ES94">
            <v>0</v>
          </cell>
          <cell r="ET94">
            <v>0</v>
          </cell>
          <cell r="EU94">
            <v>0</v>
          </cell>
          <cell r="EV94">
            <v>3564.2</v>
          </cell>
          <cell r="EW94">
            <v>0</v>
          </cell>
          <cell r="EX94">
            <v>0</v>
          </cell>
          <cell r="EY94">
            <v>0</v>
          </cell>
          <cell r="EZ94">
            <v>0</v>
          </cell>
          <cell r="FA94">
            <v>0</v>
          </cell>
          <cell r="FB94">
            <v>0</v>
          </cell>
          <cell r="FC94">
            <v>0</v>
          </cell>
          <cell r="FD94">
            <v>0</v>
          </cell>
          <cell r="FE94">
            <v>0</v>
          </cell>
          <cell r="FF94">
            <v>0</v>
          </cell>
          <cell r="FG94">
            <v>0</v>
          </cell>
          <cell r="FH94">
            <v>0</v>
          </cell>
          <cell r="FI94">
            <v>0</v>
          </cell>
          <cell r="FJ94">
            <v>0</v>
          </cell>
          <cell r="FK94">
            <v>0</v>
          </cell>
          <cell r="FL94">
            <v>0</v>
          </cell>
          <cell r="FM94">
            <v>0</v>
          </cell>
          <cell r="FN94">
            <v>0</v>
          </cell>
          <cell r="FO94">
            <v>0</v>
          </cell>
          <cell r="FP94">
            <v>0</v>
          </cell>
          <cell r="FQ94">
            <v>0</v>
          </cell>
          <cell r="FR94">
            <v>0</v>
          </cell>
          <cell r="FS94">
            <v>0</v>
          </cell>
          <cell r="FT94">
            <v>0</v>
          </cell>
          <cell r="FU94">
            <v>0</v>
          </cell>
          <cell r="FV94">
            <v>0</v>
          </cell>
          <cell r="FW94">
            <v>0</v>
          </cell>
          <cell r="FX94">
            <v>0</v>
          </cell>
          <cell r="FY94">
            <v>0</v>
          </cell>
          <cell r="FZ94">
            <v>0</v>
          </cell>
          <cell r="GA94">
            <v>0</v>
          </cell>
          <cell r="GB94">
            <v>0</v>
          </cell>
          <cell r="GC94">
            <v>0</v>
          </cell>
          <cell r="GD94">
            <v>0</v>
          </cell>
          <cell r="GE94">
            <v>0</v>
          </cell>
          <cell r="GF94">
            <v>0</v>
          </cell>
          <cell r="GG94">
            <v>0</v>
          </cell>
          <cell r="GH94">
            <v>0</v>
          </cell>
          <cell r="GI94">
            <v>0</v>
          </cell>
          <cell r="GJ94">
            <v>0</v>
          </cell>
          <cell r="GK94">
            <v>0</v>
          </cell>
          <cell r="GL94">
            <v>0</v>
          </cell>
          <cell r="GM94">
            <v>0</v>
          </cell>
          <cell r="GN94">
            <v>0</v>
          </cell>
          <cell r="GO94">
            <v>0</v>
          </cell>
          <cell r="GP94">
            <v>0</v>
          </cell>
          <cell r="GQ94">
            <v>0</v>
          </cell>
          <cell r="GR94">
            <v>0</v>
          </cell>
          <cell r="GS94">
            <v>0</v>
          </cell>
          <cell r="GT94">
            <v>0</v>
          </cell>
          <cell r="GU94">
            <v>0</v>
          </cell>
          <cell r="GV94">
            <v>0</v>
          </cell>
          <cell r="GW94">
            <v>0</v>
          </cell>
          <cell r="GX94">
            <v>0</v>
          </cell>
          <cell r="GY94">
            <v>0</v>
          </cell>
          <cell r="GZ94">
            <v>0</v>
          </cell>
          <cell r="HA94">
            <v>0</v>
          </cell>
          <cell r="HB94">
            <v>0</v>
          </cell>
          <cell r="HC94">
            <v>0</v>
          </cell>
          <cell r="HD94">
            <v>0</v>
          </cell>
          <cell r="HE94">
            <v>0</v>
          </cell>
          <cell r="HF94">
            <v>0</v>
          </cell>
          <cell r="HG94">
            <v>0</v>
          </cell>
          <cell r="HH94">
            <v>0</v>
          </cell>
          <cell r="HI94">
            <v>0</v>
          </cell>
          <cell r="HJ94">
            <v>0</v>
          </cell>
          <cell r="HK94">
            <v>0</v>
          </cell>
          <cell r="HL94">
            <v>0</v>
          </cell>
          <cell r="HM94">
            <v>0</v>
          </cell>
          <cell r="HN94">
            <v>0</v>
          </cell>
          <cell r="HO94">
            <v>0</v>
          </cell>
          <cell r="HP94">
            <v>0</v>
          </cell>
          <cell r="HQ94">
            <v>0</v>
          </cell>
          <cell r="HR94">
            <v>0</v>
          </cell>
          <cell r="HS94">
            <v>0</v>
          </cell>
        </row>
        <row r="95">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cell r="AO95">
            <v>0</v>
          </cell>
          <cell r="AP95">
            <v>0</v>
          </cell>
          <cell r="AQ95">
            <v>0</v>
          </cell>
          <cell r="AR95">
            <v>0</v>
          </cell>
          <cell r="AS95">
            <v>0</v>
          </cell>
          <cell r="AT95">
            <v>0</v>
          </cell>
          <cell r="AU95">
            <v>0</v>
          </cell>
          <cell r="AV95">
            <v>0</v>
          </cell>
          <cell r="AW95">
            <v>0</v>
          </cell>
          <cell r="AX95">
            <v>0</v>
          </cell>
          <cell r="AY95">
            <v>0</v>
          </cell>
          <cell r="AZ95">
            <v>0</v>
          </cell>
          <cell r="BA95">
            <v>0</v>
          </cell>
          <cell r="BB95">
            <v>0</v>
          </cell>
          <cell r="BC95">
            <v>0</v>
          </cell>
          <cell r="BD95">
            <v>0</v>
          </cell>
          <cell r="BE95">
            <v>0</v>
          </cell>
          <cell r="BF95">
            <v>0</v>
          </cell>
          <cell r="BG95">
            <v>0</v>
          </cell>
          <cell r="BH95">
            <v>0</v>
          </cell>
          <cell r="BI95">
            <v>0</v>
          </cell>
          <cell r="BJ95">
            <v>0</v>
          </cell>
          <cell r="BK95">
            <v>0</v>
          </cell>
          <cell r="BL95">
            <v>0</v>
          </cell>
          <cell r="BM95">
            <v>0</v>
          </cell>
          <cell r="BN95">
            <v>0</v>
          </cell>
          <cell r="BO95">
            <v>0</v>
          </cell>
          <cell r="BP95">
            <v>0</v>
          </cell>
          <cell r="BQ95">
            <v>0</v>
          </cell>
          <cell r="BR95">
            <v>0</v>
          </cell>
          <cell r="BS95">
            <v>0</v>
          </cell>
          <cell r="BT95">
            <v>0</v>
          </cell>
          <cell r="BU95">
            <v>0</v>
          </cell>
          <cell r="BV95">
            <v>0</v>
          </cell>
          <cell r="BW95">
            <v>0</v>
          </cell>
          <cell r="BX95">
            <v>0</v>
          </cell>
          <cell r="BY95">
            <v>0</v>
          </cell>
          <cell r="BZ95">
            <v>0</v>
          </cell>
          <cell r="CA95">
            <v>0</v>
          </cell>
          <cell r="CB95">
            <v>0</v>
          </cell>
          <cell r="CC95">
            <v>0</v>
          </cell>
          <cell r="CD95">
            <v>0</v>
          </cell>
          <cell r="CE95">
            <v>0</v>
          </cell>
          <cell r="CF95">
            <v>0</v>
          </cell>
          <cell r="CG95">
            <v>0</v>
          </cell>
          <cell r="CH95">
            <v>0</v>
          </cell>
          <cell r="CI95">
            <v>0</v>
          </cell>
          <cell r="CJ95">
            <v>0</v>
          </cell>
          <cell r="CK95">
            <v>0</v>
          </cell>
          <cell r="CL95">
            <v>0</v>
          </cell>
          <cell r="CM95">
            <v>0</v>
          </cell>
          <cell r="CN95">
            <v>0</v>
          </cell>
          <cell r="CO95">
            <v>0</v>
          </cell>
          <cell r="CP95">
            <v>0</v>
          </cell>
          <cell r="CQ95">
            <v>0</v>
          </cell>
          <cell r="CR95">
            <v>0</v>
          </cell>
          <cell r="CS95">
            <v>0</v>
          </cell>
          <cell r="CT95">
            <v>0</v>
          </cell>
          <cell r="CU95">
            <v>0</v>
          </cell>
          <cell r="CV95">
            <v>0</v>
          </cell>
          <cell r="CW95">
            <v>0</v>
          </cell>
          <cell r="CX95">
            <v>0</v>
          </cell>
          <cell r="CY95">
            <v>7684.2</v>
          </cell>
          <cell r="CZ95">
            <v>0</v>
          </cell>
          <cell r="DA95">
            <v>49771.199999999997</v>
          </cell>
          <cell r="DB95">
            <v>2337.9</v>
          </cell>
          <cell r="DC95">
            <v>0</v>
          </cell>
          <cell r="DD95">
            <v>19030.5</v>
          </cell>
          <cell r="DE95">
            <v>0</v>
          </cell>
          <cell r="DF95">
            <v>0</v>
          </cell>
          <cell r="DG95">
            <v>0</v>
          </cell>
          <cell r="DH95">
            <v>0</v>
          </cell>
          <cell r="DI95">
            <v>0</v>
          </cell>
          <cell r="DJ95">
            <v>0</v>
          </cell>
          <cell r="DK95">
            <v>0</v>
          </cell>
          <cell r="DL95">
            <v>0</v>
          </cell>
          <cell r="DM95">
            <v>0</v>
          </cell>
          <cell r="DN95">
            <v>0</v>
          </cell>
          <cell r="DO95">
            <v>0</v>
          </cell>
          <cell r="DP95">
            <v>0</v>
          </cell>
          <cell r="DQ95">
            <v>0</v>
          </cell>
          <cell r="DR95">
            <v>0</v>
          </cell>
          <cell r="DS95">
            <v>0</v>
          </cell>
          <cell r="DT95">
            <v>0</v>
          </cell>
          <cell r="DU95">
            <v>0</v>
          </cell>
          <cell r="DV95">
            <v>0</v>
          </cell>
          <cell r="DW95">
            <v>0</v>
          </cell>
          <cell r="DX95">
            <v>0</v>
          </cell>
          <cell r="DY95">
            <v>0</v>
          </cell>
          <cell r="DZ95">
            <v>0</v>
          </cell>
          <cell r="EA95">
            <v>0</v>
          </cell>
          <cell r="EB95">
            <v>0</v>
          </cell>
          <cell r="EC95">
            <v>0</v>
          </cell>
          <cell r="ED95">
            <v>0</v>
          </cell>
          <cell r="EE95">
            <v>0</v>
          </cell>
          <cell r="EF95">
            <v>0</v>
          </cell>
          <cell r="EG95">
            <v>0</v>
          </cell>
          <cell r="EH95">
            <v>0</v>
          </cell>
          <cell r="EI95">
            <v>0</v>
          </cell>
          <cell r="EJ95">
            <v>0</v>
          </cell>
          <cell r="EK95">
            <v>0</v>
          </cell>
          <cell r="EL95">
            <v>0</v>
          </cell>
          <cell r="EM95">
            <v>0</v>
          </cell>
          <cell r="EN95">
            <v>0</v>
          </cell>
          <cell r="EO95">
            <v>0</v>
          </cell>
          <cell r="EP95">
            <v>0</v>
          </cell>
          <cell r="EQ95">
            <v>0</v>
          </cell>
          <cell r="ER95">
            <v>0</v>
          </cell>
          <cell r="ES95">
            <v>0</v>
          </cell>
          <cell r="ET95">
            <v>0</v>
          </cell>
          <cell r="EU95">
            <v>0</v>
          </cell>
          <cell r="EV95">
            <v>0</v>
          </cell>
          <cell r="EW95">
            <v>0</v>
          </cell>
          <cell r="EX95">
            <v>0</v>
          </cell>
          <cell r="EY95">
            <v>0</v>
          </cell>
          <cell r="EZ95">
            <v>0</v>
          </cell>
          <cell r="FA95">
            <v>0</v>
          </cell>
          <cell r="FB95">
            <v>0</v>
          </cell>
          <cell r="FC95">
            <v>0</v>
          </cell>
          <cell r="FD95">
            <v>0</v>
          </cell>
          <cell r="FE95">
            <v>0</v>
          </cell>
          <cell r="FF95">
            <v>0</v>
          </cell>
          <cell r="FG95">
            <v>0</v>
          </cell>
          <cell r="FH95">
            <v>0</v>
          </cell>
          <cell r="FI95">
            <v>0</v>
          </cell>
          <cell r="FJ95">
            <v>0</v>
          </cell>
          <cell r="FK95">
            <v>0</v>
          </cell>
          <cell r="FL95">
            <v>0</v>
          </cell>
          <cell r="FM95">
            <v>0</v>
          </cell>
          <cell r="FN95">
            <v>0</v>
          </cell>
          <cell r="FO95">
            <v>0</v>
          </cell>
          <cell r="FP95">
            <v>0</v>
          </cell>
          <cell r="FQ95">
            <v>0</v>
          </cell>
          <cell r="FR95">
            <v>0</v>
          </cell>
          <cell r="FS95">
            <v>0</v>
          </cell>
          <cell r="FT95">
            <v>0</v>
          </cell>
          <cell r="FU95">
            <v>0</v>
          </cell>
          <cell r="FV95">
            <v>0</v>
          </cell>
          <cell r="FW95">
            <v>0</v>
          </cell>
          <cell r="FX95">
            <v>0</v>
          </cell>
          <cell r="FY95">
            <v>0</v>
          </cell>
          <cell r="FZ95">
            <v>0</v>
          </cell>
          <cell r="GA95">
            <v>0</v>
          </cell>
          <cell r="GB95">
            <v>0</v>
          </cell>
          <cell r="GC95">
            <v>0</v>
          </cell>
          <cell r="GD95">
            <v>0</v>
          </cell>
          <cell r="GE95">
            <v>0</v>
          </cell>
          <cell r="GF95">
            <v>0</v>
          </cell>
          <cell r="GG95">
            <v>0</v>
          </cell>
          <cell r="GH95">
            <v>0</v>
          </cell>
          <cell r="GI95">
            <v>0</v>
          </cell>
          <cell r="GJ95">
            <v>0</v>
          </cell>
          <cell r="GK95">
            <v>0</v>
          </cell>
          <cell r="GL95">
            <v>0</v>
          </cell>
          <cell r="GM95">
            <v>0</v>
          </cell>
          <cell r="GN95">
            <v>0</v>
          </cell>
          <cell r="GO95">
            <v>0</v>
          </cell>
          <cell r="GP95">
            <v>0</v>
          </cell>
          <cell r="GQ95">
            <v>0</v>
          </cell>
          <cell r="GR95">
            <v>0</v>
          </cell>
          <cell r="GS95">
            <v>0</v>
          </cell>
          <cell r="GT95">
            <v>0</v>
          </cell>
          <cell r="GU95">
            <v>0</v>
          </cell>
          <cell r="GV95">
            <v>0</v>
          </cell>
          <cell r="GW95">
            <v>0</v>
          </cell>
          <cell r="GX95">
            <v>0</v>
          </cell>
          <cell r="GY95">
            <v>0</v>
          </cell>
          <cell r="GZ95">
            <v>0</v>
          </cell>
          <cell r="HA95">
            <v>0</v>
          </cell>
          <cell r="HB95">
            <v>0</v>
          </cell>
          <cell r="HC95">
            <v>0</v>
          </cell>
          <cell r="HD95">
            <v>0</v>
          </cell>
          <cell r="HE95">
            <v>0</v>
          </cell>
          <cell r="HF95">
            <v>0</v>
          </cell>
          <cell r="HG95">
            <v>0</v>
          </cell>
          <cell r="HH95">
            <v>0</v>
          </cell>
          <cell r="HI95">
            <v>0</v>
          </cell>
          <cell r="HJ95">
            <v>0</v>
          </cell>
          <cell r="HK95">
            <v>0</v>
          </cell>
          <cell r="HL95">
            <v>0</v>
          </cell>
          <cell r="HM95">
            <v>0</v>
          </cell>
          <cell r="HN95">
            <v>0</v>
          </cell>
          <cell r="HO95">
            <v>0</v>
          </cell>
          <cell r="HP95">
            <v>0</v>
          </cell>
          <cell r="HQ95">
            <v>0</v>
          </cell>
          <cell r="HR95">
            <v>0</v>
          </cell>
          <cell r="HS95">
            <v>0</v>
          </cell>
        </row>
        <row r="96">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cell r="AO96">
            <v>0</v>
          </cell>
          <cell r="AP96">
            <v>0</v>
          </cell>
          <cell r="AQ96">
            <v>0</v>
          </cell>
          <cell r="AR96">
            <v>0</v>
          </cell>
          <cell r="AS96">
            <v>0</v>
          </cell>
          <cell r="AT96">
            <v>0</v>
          </cell>
          <cell r="AU96">
            <v>0</v>
          </cell>
          <cell r="AV96">
            <v>0</v>
          </cell>
          <cell r="AW96">
            <v>0</v>
          </cell>
          <cell r="AX96">
            <v>0</v>
          </cell>
          <cell r="AY96">
            <v>0</v>
          </cell>
          <cell r="AZ96">
            <v>0</v>
          </cell>
          <cell r="BA96">
            <v>0</v>
          </cell>
          <cell r="BB96">
            <v>0</v>
          </cell>
          <cell r="BC96">
            <v>0</v>
          </cell>
          <cell r="BD96">
            <v>0</v>
          </cell>
          <cell r="BE96">
            <v>0</v>
          </cell>
          <cell r="BF96">
            <v>0</v>
          </cell>
          <cell r="BG96">
            <v>0</v>
          </cell>
          <cell r="BH96">
            <v>0</v>
          </cell>
          <cell r="BI96">
            <v>0</v>
          </cell>
          <cell r="BJ96">
            <v>0</v>
          </cell>
          <cell r="BK96">
            <v>0</v>
          </cell>
          <cell r="BL96">
            <v>0</v>
          </cell>
          <cell r="BM96">
            <v>0</v>
          </cell>
          <cell r="BN96">
            <v>0</v>
          </cell>
          <cell r="BO96">
            <v>0</v>
          </cell>
          <cell r="BP96">
            <v>0</v>
          </cell>
          <cell r="BQ96">
            <v>0</v>
          </cell>
          <cell r="BR96">
            <v>0</v>
          </cell>
          <cell r="BS96">
            <v>0</v>
          </cell>
          <cell r="BT96">
            <v>0</v>
          </cell>
          <cell r="BU96">
            <v>0</v>
          </cell>
          <cell r="BV96">
            <v>0</v>
          </cell>
          <cell r="BW96">
            <v>0</v>
          </cell>
          <cell r="BX96">
            <v>0</v>
          </cell>
          <cell r="BY96">
            <v>0</v>
          </cell>
          <cell r="BZ96">
            <v>0</v>
          </cell>
          <cell r="CA96">
            <v>0</v>
          </cell>
          <cell r="CB96">
            <v>0</v>
          </cell>
          <cell r="CC96">
            <v>0</v>
          </cell>
          <cell r="CD96">
            <v>0</v>
          </cell>
          <cell r="CE96">
            <v>0</v>
          </cell>
          <cell r="CF96">
            <v>0</v>
          </cell>
          <cell r="CG96">
            <v>0</v>
          </cell>
          <cell r="CH96">
            <v>0</v>
          </cell>
          <cell r="CI96">
            <v>0</v>
          </cell>
          <cell r="CJ96">
            <v>0</v>
          </cell>
          <cell r="CK96">
            <v>0</v>
          </cell>
          <cell r="CL96">
            <v>0</v>
          </cell>
          <cell r="CM96">
            <v>0</v>
          </cell>
          <cell r="CN96">
            <v>0</v>
          </cell>
          <cell r="CO96">
            <v>0</v>
          </cell>
          <cell r="CP96">
            <v>0</v>
          </cell>
          <cell r="CQ96">
            <v>0</v>
          </cell>
          <cell r="CR96">
            <v>0</v>
          </cell>
          <cell r="CS96">
            <v>0</v>
          </cell>
          <cell r="CT96">
            <v>0</v>
          </cell>
          <cell r="CU96">
            <v>0</v>
          </cell>
          <cell r="CV96">
            <v>0</v>
          </cell>
          <cell r="CW96">
            <v>0</v>
          </cell>
          <cell r="CX96">
            <v>0</v>
          </cell>
          <cell r="CY96">
            <v>0</v>
          </cell>
          <cell r="CZ96">
            <v>0</v>
          </cell>
          <cell r="DA96">
            <v>0</v>
          </cell>
          <cell r="DB96">
            <v>11689.5</v>
          </cell>
          <cell r="DC96">
            <v>0</v>
          </cell>
          <cell r="DD96">
            <v>0</v>
          </cell>
          <cell r="DE96">
            <v>0</v>
          </cell>
          <cell r="DF96">
            <v>0</v>
          </cell>
          <cell r="DG96">
            <v>0</v>
          </cell>
          <cell r="DH96">
            <v>0</v>
          </cell>
          <cell r="DI96">
            <v>0</v>
          </cell>
          <cell r="DJ96">
            <v>0</v>
          </cell>
          <cell r="DK96">
            <v>0</v>
          </cell>
          <cell r="DL96">
            <v>0</v>
          </cell>
          <cell r="DM96">
            <v>0</v>
          </cell>
          <cell r="DN96">
            <v>0</v>
          </cell>
          <cell r="DO96">
            <v>0</v>
          </cell>
          <cell r="DP96">
            <v>0</v>
          </cell>
          <cell r="DQ96">
            <v>0</v>
          </cell>
          <cell r="DR96">
            <v>0</v>
          </cell>
          <cell r="DS96">
            <v>0</v>
          </cell>
          <cell r="DT96">
            <v>1161</v>
          </cell>
          <cell r="DU96">
            <v>0</v>
          </cell>
          <cell r="DV96">
            <v>0</v>
          </cell>
          <cell r="DW96">
            <v>0</v>
          </cell>
          <cell r="DX96">
            <v>0</v>
          </cell>
          <cell r="DY96">
            <v>0</v>
          </cell>
          <cell r="DZ96">
            <v>0</v>
          </cell>
          <cell r="EA96">
            <v>0</v>
          </cell>
          <cell r="EB96">
            <v>0</v>
          </cell>
          <cell r="EC96">
            <v>0</v>
          </cell>
          <cell r="ED96">
            <v>0</v>
          </cell>
          <cell r="EE96">
            <v>0</v>
          </cell>
          <cell r="EF96">
            <v>0</v>
          </cell>
          <cell r="EG96">
            <v>0</v>
          </cell>
          <cell r="EH96">
            <v>0</v>
          </cell>
          <cell r="EI96">
            <v>0</v>
          </cell>
          <cell r="EJ96">
            <v>0</v>
          </cell>
          <cell r="EK96">
            <v>0</v>
          </cell>
          <cell r="EL96">
            <v>0</v>
          </cell>
          <cell r="EM96">
            <v>0</v>
          </cell>
          <cell r="EN96">
            <v>0</v>
          </cell>
          <cell r="EO96">
            <v>0</v>
          </cell>
          <cell r="EP96">
            <v>0</v>
          </cell>
          <cell r="EQ96">
            <v>0</v>
          </cell>
          <cell r="ER96">
            <v>0</v>
          </cell>
          <cell r="ES96">
            <v>0</v>
          </cell>
          <cell r="ET96">
            <v>0</v>
          </cell>
          <cell r="EU96">
            <v>0</v>
          </cell>
          <cell r="EV96">
            <v>0</v>
          </cell>
          <cell r="EW96">
            <v>0</v>
          </cell>
          <cell r="EX96">
            <v>0</v>
          </cell>
          <cell r="EY96">
            <v>0</v>
          </cell>
          <cell r="EZ96">
            <v>0</v>
          </cell>
          <cell r="FA96">
            <v>0</v>
          </cell>
          <cell r="FB96">
            <v>0</v>
          </cell>
          <cell r="FC96">
            <v>0</v>
          </cell>
          <cell r="FD96">
            <v>0</v>
          </cell>
          <cell r="FE96">
            <v>0</v>
          </cell>
          <cell r="FF96">
            <v>0</v>
          </cell>
          <cell r="FG96">
            <v>0</v>
          </cell>
          <cell r="FH96">
            <v>0</v>
          </cell>
          <cell r="FI96">
            <v>0</v>
          </cell>
          <cell r="FJ96">
            <v>0</v>
          </cell>
          <cell r="FK96">
            <v>0</v>
          </cell>
          <cell r="FL96">
            <v>0</v>
          </cell>
          <cell r="FM96">
            <v>0</v>
          </cell>
          <cell r="FN96">
            <v>0</v>
          </cell>
          <cell r="FO96">
            <v>0</v>
          </cell>
          <cell r="FP96">
            <v>0</v>
          </cell>
          <cell r="FQ96">
            <v>0</v>
          </cell>
          <cell r="FR96">
            <v>0</v>
          </cell>
          <cell r="FS96">
            <v>0</v>
          </cell>
          <cell r="FT96">
            <v>0</v>
          </cell>
          <cell r="FU96">
            <v>0</v>
          </cell>
          <cell r="FV96">
            <v>0</v>
          </cell>
          <cell r="FW96">
            <v>0</v>
          </cell>
          <cell r="FX96">
            <v>0</v>
          </cell>
          <cell r="FY96">
            <v>0</v>
          </cell>
          <cell r="FZ96">
            <v>0</v>
          </cell>
          <cell r="GA96">
            <v>0</v>
          </cell>
          <cell r="GB96">
            <v>0</v>
          </cell>
          <cell r="GC96">
            <v>0</v>
          </cell>
          <cell r="GD96">
            <v>0</v>
          </cell>
          <cell r="GE96">
            <v>0</v>
          </cell>
          <cell r="GF96">
            <v>0</v>
          </cell>
          <cell r="GG96">
            <v>0</v>
          </cell>
          <cell r="GH96">
            <v>0</v>
          </cell>
          <cell r="GI96">
            <v>0</v>
          </cell>
          <cell r="GJ96">
            <v>0</v>
          </cell>
          <cell r="GK96">
            <v>0</v>
          </cell>
          <cell r="GL96">
            <v>0</v>
          </cell>
          <cell r="GM96">
            <v>0</v>
          </cell>
          <cell r="GN96">
            <v>0</v>
          </cell>
          <cell r="GO96">
            <v>0</v>
          </cell>
          <cell r="GP96">
            <v>0</v>
          </cell>
          <cell r="GQ96">
            <v>0</v>
          </cell>
          <cell r="GR96">
            <v>0</v>
          </cell>
          <cell r="GS96">
            <v>0</v>
          </cell>
          <cell r="GT96">
            <v>0</v>
          </cell>
          <cell r="GU96">
            <v>0</v>
          </cell>
          <cell r="GV96">
            <v>0</v>
          </cell>
          <cell r="GW96">
            <v>0</v>
          </cell>
          <cell r="GX96">
            <v>0</v>
          </cell>
          <cell r="GY96">
            <v>0</v>
          </cell>
          <cell r="GZ96">
            <v>0</v>
          </cell>
          <cell r="HA96">
            <v>0</v>
          </cell>
          <cell r="HB96">
            <v>0</v>
          </cell>
          <cell r="HC96">
            <v>0</v>
          </cell>
          <cell r="HD96">
            <v>0</v>
          </cell>
          <cell r="HE96">
            <v>0</v>
          </cell>
          <cell r="HF96">
            <v>0</v>
          </cell>
          <cell r="HG96">
            <v>0</v>
          </cell>
          <cell r="HH96">
            <v>0</v>
          </cell>
          <cell r="HI96">
            <v>0</v>
          </cell>
          <cell r="HJ96">
            <v>0</v>
          </cell>
          <cell r="HK96">
            <v>0</v>
          </cell>
          <cell r="HL96">
            <v>0</v>
          </cell>
          <cell r="HM96">
            <v>0</v>
          </cell>
          <cell r="HN96">
            <v>0</v>
          </cell>
          <cell r="HO96">
            <v>0</v>
          </cell>
          <cell r="HP96">
            <v>0</v>
          </cell>
          <cell r="HQ96">
            <v>0</v>
          </cell>
          <cell r="HR96">
            <v>0</v>
          </cell>
          <cell r="HS96">
            <v>0</v>
          </cell>
        </row>
        <row r="97">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cell r="BG97">
            <v>0</v>
          </cell>
          <cell r="BH97">
            <v>0</v>
          </cell>
          <cell r="BI97">
            <v>0</v>
          </cell>
          <cell r="BJ97">
            <v>0</v>
          </cell>
          <cell r="BK97">
            <v>0</v>
          </cell>
          <cell r="BL97">
            <v>0</v>
          </cell>
          <cell r="BM97">
            <v>0</v>
          </cell>
          <cell r="BN97">
            <v>0</v>
          </cell>
          <cell r="BO97">
            <v>0</v>
          </cell>
          <cell r="BP97">
            <v>0</v>
          </cell>
          <cell r="BQ97">
            <v>0</v>
          </cell>
          <cell r="BR97">
            <v>0</v>
          </cell>
          <cell r="BS97">
            <v>0</v>
          </cell>
          <cell r="BT97">
            <v>0</v>
          </cell>
          <cell r="BU97">
            <v>0</v>
          </cell>
          <cell r="BV97">
            <v>0</v>
          </cell>
          <cell r="BW97">
            <v>0</v>
          </cell>
          <cell r="BX97">
            <v>0</v>
          </cell>
          <cell r="BY97">
            <v>0</v>
          </cell>
          <cell r="BZ97">
            <v>0</v>
          </cell>
          <cell r="CA97">
            <v>0</v>
          </cell>
          <cell r="CB97">
            <v>0</v>
          </cell>
          <cell r="CC97">
            <v>0</v>
          </cell>
          <cell r="CD97">
            <v>0</v>
          </cell>
          <cell r="CE97">
            <v>0</v>
          </cell>
          <cell r="CF97">
            <v>0</v>
          </cell>
          <cell r="CG97">
            <v>0</v>
          </cell>
          <cell r="CH97">
            <v>0</v>
          </cell>
          <cell r="CI97">
            <v>0</v>
          </cell>
          <cell r="CJ97">
            <v>0</v>
          </cell>
          <cell r="CK97">
            <v>0</v>
          </cell>
          <cell r="CL97">
            <v>0</v>
          </cell>
          <cell r="CM97">
            <v>0</v>
          </cell>
          <cell r="CN97">
            <v>0</v>
          </cell>
          <cell r="CO97">
            <v>0</v>
          </cell>
          <cell r="CP97">
            <v>0</v>
          </cell>
          <cell r="CQ97">
            <v>0</v>
          </cell>
          <cell r="CR97">
            <v>0</v>
          </cell>
          <cell r="CS97">
            <v>0</v>
          </cell>
          <cell r="CT97">
            <v>0</v>
          </cell>
          <cell r="CU97">
            <v>0</v>
          </cell>
          <cell r="CV97">
            <v>0</v>
          </cell>
          <cell r="CW97">
            <v>0</v>
          </cell>
          <cell r="CX97">
            <v>0</v>
          </cell>
          <cell r="CY97">
            <v>5122.8</v>
          </cell>
          <cell r="CZ97">
            <v>0</v>
          </cell>
          <cell r="DA97">
            <v>0</v>
          </cell>
          <cell r="DB97">
            <v>0</v>
          </cell>
          <cell r="DC97">
            <v>0</v>
          </cell>
          <cell r="DD97">
            <v>92429.35</v>
          </cell>
          <cell r="DE97">
            <v>0</v>
          </cell>
          <cell r="DF97">
            <v>0</v>
          </cell>
          <cell r="DG97">
            <v>2874.4</v>
          </cell>
          <cell r="DH97">
            <v>0</v>
          </cell>
          <cell r="DI97">
            <v>0</v>
          </cell>
          <cell r="DJ97">
            <v>0</v>
          </cell>
          <cell r="DK97">
            <v>0</v>
          </cell>
          <cell r="DL97">
            <v>0</v>
          </cell>
          <cell r="DM97">
            <v>0</v>
          </cell>
          <cell r="DN97">
            <v>0</v>
          </cell>
          <cell r="DO97">
            <v>0</v>
          </cell>
          <cell r="DP97">
            <v>0</v>
          </cell>
          <cell r="DQ97">
            <v>0</v>
          </cell>
          <cell r="DR97">
            <v>0</v>
          </cell>
          <cell r="DS97">
            <v>0</v>
          </cell>
          <cell r="DT97">
            <v>0</v>
          </cell>
          <cell r="DU97">
            <v>0</v>
          </cell>
          <cell r="DV97">
            <v>0</v>
          </cell>
          <cell r="DW97">
            <v>0</v>
          </cell>
          <cell r="DX97">
            <v>0</v>
          </cell>
          <cell r="DY97">
            <v>0</v>
          </cell>
          <cell r="DZ97">
            <v>0</v>
          </cell>
          <cell r="EA97">
            <v>0</v>
          </cell>
          <cell r="EB97">
            <v>0</v>
          </cell>
          <cell r="EC97">
            <v>0</v>
          </cell>
          <cell r="ED97">
            <v>0</v>
          </cell>
          <cell r="EE97">
            <v>0</v>
          </cell>
          <cell r="EF97">
            <v>0</v>
          </cell>
          <cell r="EG97">
            <v>0</v>
          </cell>
          <cell r="EH97">
            <v>0</v>
          </cell>
          <cell r="EI97">
            <v>0</v>
          </cell>
          <cell r="EJ97">
            <v>0</v>
          </cell>
          <cell r="EK97">
            <v>0</v>
          </cell>
          <cell r="EL97">
            <v>0</v>
          </cell>
          <cell r="EM97">
            <v>0</v>
          </cell>
          <cell r="EN97">
            <v>0</v>
          </cell>
          <cell r="EO97">
            <v>0</v>
          </cell>
          <cell r="EP97">
            <v>0</v>
          </cell>
          <cell r="EQ97">
            <v>0</v>
          </cell>
          <cell r="ER97">
            <v>0</v>
          </cell>
          <cell r="ES97">
            <v>0</v>
          </cell>
          <cell r="ET97">
            <v>0</v>
          </cell>
          <cell r="EU97">
            <v>0</v>
          </cell>
          <cell r="EV97">
            <v>0</v>
          </cell>
          <cell r="EW97">
            <v>0</v>
          </cell>
          <cell r="EX97">
            <v>0</v>
          </cell>
          <cell r="EY97">
            <v>0</v>
          </cell>
          <cell r="EZ97">
            <v>0</v>
          </cell>
          <cell r="FA97">
            <v>0</v>
          </cell>
          <cell r="FB97">
            <v>0</v>
          </cell>
          <cell r="FC97">
            <v>0</v>
          </cell>
          <cell r="FD97">
            <v>0</v>
          </cell>
          <cell r="FE97">
            <v>0</v>
          </cell>
          <cell r="FF97">
            <v>0</v>
          </cell>
          <cell r="FG97">
            <v>0</v>
          </cell>
          <cell r="FH97">
            <v>0</v>
          </cell>
          <cell r="FI97">
            <v>0</v>
          </cell>
          <cell r="FJ97">
            <v>0</v>
          </cell>
          <cell r="FK97">
            <v>0</v>
          </cell>
          <cell r="FL97">
            <v>0</v>
          </cell>
          <cell r="FM97">
            <v>0</v>
          </cell>
          <cell r="FN97">
            <v>0</v>
          </cell>
          <cell r="FO97">
            <v>0</v>
          </cell>
          <cell r="FP97">
            <v>0</v>
          </cell>
          <cell r="FQ97">
            <v>0</v>
          </cell>
          <cell r="FR97">
            <v>0</v>
          </cell>
          <cell r="FS97">
            <v>0</v>
          </cell>
          <cell r="FT97">
            <v>0</v>
          </cell>
          <cell r="FU97">
            <v>0</v>
          </cell>
          <cell r="FV97">
            <v>0</v>
          </cell>
          <cell r="FW97">
            <v>0</v>
          </cell>
          <cell r="FX97">
            <v>0</v>
          </cell>
          <cell r="FY97">
            <v>0</v>
          </cell>
          <cell r="FZ97">
            <v>0</v>
          </cell>
          <cell r="GA97">
            <v>0</v>
          </cell>
          <cell r="GB97">
            <v>0</v>
          </cell>
          <cell r="GC97">
            <v>0</v>
          </cell>
          <cell r="GD97">
            <v>0</v>
          </cell>
          <cell r="GE97">
            <v>0</v>
          </cell>
          <cell r="GF97">
            <v>0</v>
          </cell>
          <cell r="GG97">
            <v>0</v>
          </cell>
          <cell r="GH97">
            <v>0</v>
          </cell>
          <cell r="GI97">
            <v>0</v>
          </cell>
          <cell r="GJ97">
            <v>0</v>
          </cell>
          <cell r="GK97">
            <v>0</v>
          </cell>
          <cell r="GL97">
            <v>0</v>
          </cell>
          <cell r="GM97">
            <v>0</v>
          </cell>
          <cell r="GN97">
            <v>0</v>
          </cell>
          <cell r="GO97">
            <v>0</v>
          </cell>
          <cell r="GP97">
            <v>0</v>
          </cell>
          <cell r="GQ97">
            <v>0</v>
          </cell>
          <cell r="GR97">
            <v>0</v>
          </cell>
          <cell r="GS97">
            <v>0</v>
          </cell>
          <cell r="GT97">
            <v>0</v>
          </cell>
          <cell r="GU97">
            <v>0</v>
          </cell>
          <cell r="GV97">
            <v>0</v>
          </cell>
          <cell r="GW97">
            <v>0</v>
          </cell>
          <cell r="GX97">
            <v>0</v>
          </cell>
          <cell r="GY97">
            <v>0</v>
          </cell>
          <cell r="GZ97">
            <v>0</v>
          </cell>
          <cell r="HA97">
            <v>0</v>
          </cell>
          <cell r="HB97">
            <v>0</v>
          </cell>
          <cell r="HC97">
            <v>0</v>
          </cell>
          <cell r="HD97">
            <v>0</v>
          </cell>
          <cell r="HE97">
            <v>0</v>
          </cell>
          <cell r="HF97">
            <v>0</v>
          </cell>
          <cell r="HG97">
            <v>0</v>
          </cell>
          <cell r="HH97">
            <v>0</v>
          </cell>
          <cell r="HI97">
            <v>0</v>
          </cell>
          <cell r="HJ97">
            <v>0</v>
          </cell>
          <cell r="HK97">
            <v>0</v>
          </cell>
          <cell r="HL97">
            <v>0</v>
          </cell>
          <cell r="HM97">
            <v>0</v>
          </cell>
          <cell r="HN97">
            <v>0</v>
          </cell>
          <cell r="HO97">
            <v>0</v>
          </cell>
          <cell r="HP97">
            <v>0</v>
          </cell>
          <cell r="HQ97">
            <v>0</v>
          </cell>
          <cell r="HR97">
            <v>0</v>
          </cell>
          <cell r="HS97">
            <v>0</v>
          </cell>
        </row>
        <row r="98">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0</v>
          </cell>
          <cell r="CT98">
            <v>0</v>
          </cell>
          <cell r="CU98">
            <v>0</v>
          </cell>
          <cell r="CV98">
            <v>0</v>
          </cell>
          <cell r="CW98">
            <v>0</v>
          </cell>
          <cell r="CX98">
            <v>0</v>
          </cell>
          <cell r="CY98">
            <v>0</v>
          </cell>
          <cell r="CZ98">
            <v>0</v>
          </cell>
          <cell r="DA98">
            <v>0</v>
          </cell>
          <cell r="DB98">
            <v>0</v>
          </cell>
          <cell r="DC98">
            <v>21726.85</v>
          </cell>
          <cell r="DD98">
            <v>0</v>
          </cell>
          <cell r="DE98">
            <v>0</v>
          </cell>
          <cell r="DF98">
            <v>0</v>
          </cell>
          <cell r="DG98">
            <v>0</v>
          </cell>
          <cell r="DH98">
            <v>0</v>
          </cell>
          <cell r="DI98">
            <v>0</v>
          </cell>
          <cell r="DJ98">
            <v>0</v>
          </cell>
          <cell r="DK98">
            <v>0</v>
          </cell>
          <cell r="DL98">
            <v>0</v>
          </cell>
          <cell r="DM98">
            <v>0</v>
          </cell>
          <cell r="DN98">
            <v>0</v>
          </cell>
          <cell r="DO98">
            <v>0</v>
          </cell>
          <cell r="DP98">
            <v>0</v>
          </cell>
          <cell r="DQ98">
            <v>0</v>
          </cell>
          <cell r="DR98">
            <v>0</v>
          </cell>
          <cell r="DS98">
            <v>0</v>
          </cell>
          <cell r="DT98">
            <v>0</v>
          </cell>
          <cell r="DU98">
            <v>0</v>
          </cell>
          <cell r="DV98">
            <v>0</v>
          </cell>
          <cell r="DW98">
            <v>0</v>
          </cell>
          <cell r="DX98">
            <v>0</v>
          </cell>
          <cell r="DY98">
            <v>0</v>
          </cell>
          <cell r="DZ98">
            <v>0</v>
          </cell>
          <cell r="EA98">
            <v>0</v>
          </cell>
          <cell r="EB98">
            <v>0</v>
          </cell>
          <cell r="EC98">
            <v>0</v>
          </cell>
          <cell r="ED98">
            <v>0</v>
          </cell>
          <cell r="EE98">
            <v>0</v>
          </cell>
          <cell r="EF98">
            <v>0</v>
          </cell>
          <cell r="EG98">
            <v>0</v>
          </cell>
          <cell r="EH98">
            <v>0</v>
          </cell>
          <cell r="EI98">
            <v>0</v>
          </cell>
          <cell r="EJ98">
            <v>0</v>
          </cell>
          <cell r="EK98">
            <v>0</v>
          </cell>
          <cell r="EL98">
            <v>0</v>
          </cell>
          <cell r="EM98">
            <v>0</v>
          </cell>
          <cell r="EN98">
            <v>0</v>
          </cell>
          <cell r="EO98">
            <v>0</v>
          </cell>
          <cell r="EP98">
            <v>0</v>
          </cell>
          <cell r="EQ98">
            <v>0</v>
          </cell>
          <cell r="ER98">
            <v>0</v>
          </cell>
          <cell r="ES98">
            <v>0</v>
          </cell>
          <cell r="ET98">
            <v>0</v>
          </cell>
          <cell r="EU98">
            <v>0</v>
          </cell>
          <cell r="EV98">
            <v>0</v>
          </cell>
          <cell r="EW98">
            <v>0</v>
          </cell>
          <cell r="EX98">
            <v>0</v>
          </cell>
          <cell r="EY98">
            <v>0</v>
          </cell>
          <cell r="EZ98">
            <v>0</v>
          </cell>
          <cell r="FA98">
            <v>0</v>
          </cell>
          <cell r="FB98">
            <v>0</v>
          </cell>
          <cell r="FC98">
            <v>0</v>
          </cell>
          <cell r="FD98">
            <v>0</v>
          </cell>
          <cell r="FE98">
            <v>0</v>
          </cell>
          <cell r="FF98">
            <v>0</v>
          </cell>
          <cell r="FG98">
            <v>0</v>
          </cell>
          <cell r="FH98">
            <v>0</v>
          </cell>
          <cell r="FI98">
            <v>0</v>
          </cell>
          <cell r="FJ98">
            <v>0</v>
          </cell>
          <cell r="FK98">
            <v>0</v>
          </cell>
          <cell r="FL98">
            <v>0</v>
          </cell>
          <cell r="FM98">
            <v>0</v>
          </cell>
          <cell r="FN98">
            <v>0</v>
          </cell>
          <cell r="FO98">
            <v>0</v>
          </cell>
          <cell r="FP98">
            <v>0</v>
          </cell>
          <cell r="FQ98">
            <v>0</v>
          </cell>
          <cell r="FR98">
            <v>0</v>
          </cell>
          <cell r="FS98">
            <v>0</v>
          </cell>
          <cell r="FT98">
            <v>0</v>
          </cell>
          <cell r="FU98">
            <v>0</v>
          </cell>
          <cell r="FV98">
            <v>0</v>
          </cell>
          <cell r="FW98">
            <v>0</v>
          </cell>
          <cell r="FX98">
            <v>0</v>
          </cell>
          <cell r="FY98">
            <v>0</v>
          </cell>
          <cell r="FZ98">
            <v>0</v>
          </cell>
          <cell r="GA98">
            <v>0</v>
          </cell>
          <cell r="GB98">
            <v>0</v>
          </cell>
          <cell r="GC98">
            <v>0</v>
          </cell>
          <cell r="GD98">
            <v>0</v>
          </cell>
          <cell r="GE98">
            <v>0</v>
          </cell>
          <cell r="GF98">
            <v>0</v>
          </cell>
          <cell r="GG98">
            <v>0</v>
          </cell>
          <cell r="GH98">
            <v>0</v>
          </cell>
          <cell r="GI98">
            <v>0</v>
          </cell>
          <cell r="GJ98">
            <v>0</v>
          </cell>
          <cell r="GK98">
            <v>0</v>
          </cell>
          <cell r="GL98">
            <v>0</v>
          </cell>
          <cell r="GM98">
            <v>0</v>
          </cell>
          <cell r="GN98">
            <v>0</v>
          </cell>
          <cell r="GO98">
            <v>0</v>
          </cell>
          <cell r="GP98">
            <v>0</v>
          </cell>
          <cell r="GQ98">
            <v>0</v>
          </cell>
          <cell r="GR98">
            <v>0</v>
          </cell>
          <cell r="GS98">
            <v>0</v>
          </cell>
          <cell r="GT98">
            <v>0</v>
          </cell>
          <cell r="GU98">
            <v>0</v>
          </cell>
          <cell r="GV98">
            <v>0</v>
          </cell>
          <cell r="GW98">
            <v>0</v>
          </cell>
          <cell r="GX98">
            <v>0</v>
          </cell>
          <cell r="GY98">
            <v>0</v>
          </cell>
          <cell r="GZ98">
            <v>0</v>
          </cell>
          <cell r="HA98">
            <v>0</v>
          </cell>
          <cell r="HB98">
            <v>0</v>
          </cell>
          <cell r="HC98">
            <v>0</v>
          </cell>
          <cell r="HD98">
            <v>0</v>
          </cell>
          <cell r="HE98">
            <v>0</v>
          </cell>
          <cell r="HF98">
            <v>0</v>
          </cell>
          <cell r="HG98">
            <v>0</v>
          </cell>
          <cell r="HH98">
            <v>0</v>
          </cell>
          <cell r="HI98">
            <v>0</v>
          </cell>
          <cell r="HJ98">
            <v>0</v>
          </cell>
          <cell r="HK98">
            <v>0</v>
          </cell>
          <cell r="HL98">
            <v>0</v>
          </cell>
          <cell r="HM98">
            <v>0</v>
          </cell>
          <cell r="HN98">
            <v>0</v>
          </cell>
          <cell r="HO98">
            <v>0</v>
          </cell>
          <cell r="HP98">
            <v>0</v>
          </cell>
          <cell r="HQ98">
            <v>0</v>
          </cell>
          <cell r="HR98">
            <v>0</v>
          </cell>
          <cell r="HS98">
            <v>0</v>
          </cell>
        </row>
        <row r="99">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3506.85</v>
          </cell>
          <cell r="DC99">
            <v>0</v>
          </cell>
          <cell r="DD99">
            <v>41170.14</v>
          </cell>
          <cell r="DE99">
            <v>0</v>
          </cell>
          <cell r="DF99">
            <v>7882.65</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cell r="EW99">
            <v>0</v>
          </cell>
          <cell r="EX99">
            <v>0</v>
          </cell>
          <cell r="EY99">
            <v>0</v>
          </cell>
          <cell r="EZ99">
            <v>0</v>
          </cell>
          <cell r="FA99">
            <v>0</v>
          </cell>
          <cell r="FB99">
            <v>0</v>
          </cell>
          <cell r="FC99">
            <v>0</v>
          </cell>
          <cell r="FD99">
            <v>0</v>
          </cell>
          <cell r="FE99">
            <v>0</v>
          </cell>
          <cell r="FF99">
            <v>0</v>
          </cell>
          <cell r="FG99">
            <v>0</v>
          </cell>
          <cell r="FH99">
            <v>0</v>
          </cell>
          <cell r="FI99">
            <v>0</v>
          </cell>
          <cell r="FJ99">
            <v>0</v>
          </cell>
          <cell r="FK99">
            <v>0</v>
          </cell>
          <cell r="FL99">
            <v>0</v>
          </cell>
          <cell r="FM99">
            <v>0</v>
          </cell>
          <cell r="FN99">
            <v>0</v>
          </cell>
          <cell r="FO99">
            <v>0</v>
          </cell>
          <cell r="FP99">
            <v>0</v>
          </cell>
          <cell r="FQ99">
            <v>0</v>
          </cell>
          <cell r="FR99">
            <v>0</v>
          </cell>
          <cell r="FS99">
            <v>0</v>
          </cell>
          <cell r="FT99">
            <v>0</v>
          </cell>
          <cell r="FU99">
            <v>0</v>
          </cell>
          <cell r="FV99">
            <v>0</v>
          </cell>
          <cell r="FW99">
            <v>0</v>
          </cell>
          <cell r="FX99">
            <v>0</v>
          </cell>
          <cell r="FY99">
            <v>0</v>
          </cell>
          <cell r="FZ99">
            <v>0</v>
          </cell>
          <cell r="GA99">
            <v>0</v>
          </cell>
          <cell r="GB99">
            <v>0</v>
          </cell>
          <cell r="GC99">
            <v>0</v>
          </cell>
          <cell r="GD99">
            <v>0</v>
          </cell>
          <cell r="GE99">
            <v>0</v>
          </cell>
          <cell r="GF99">
            <v>0</v>
          </cell>
          <cell r="GG99">
            <v>0</v>
          </cell>
          <cell r="GH99">
            <v>0</v>
          </cell>
          <cell r="GI99">
            <v>0</v>
          </cell>
          <cell r="GJ99">
            <v>0</v>
          </cell>
          <cell r="GK99">
            <v>0</v>
          </cell>
          <cell r="GL99">
            <v>0</v>
          </cell>
          <cell r="GM99">
            <v>0</v>
          </cell>
          <cell r="GN99">
            <v>0</v>
          </cell>
          <cell r="GO99">
            <v>0</v>
          </cell>
          <cell r="GP99">
            <v>0</v>
          </cell>
          <cell r="GQ99">
            <v>0</v>
          </cell>
          <cell r="GR99">
            <v>0</v>
          </cell>
          <cell r="GS99">
            <v>0</v>
          </cell>
          <cell r="GT99">
            <v>0</v>
          </cell>
          <cell r="GU99">
            <v>0</v>
          </cell>
          <cell r="GV99">
            <v>0</v>
          </cell>
          <cell r="GW99">
            <v>0</v>
          </cell>
          <cell r="GX99">
            <v>0</v>
          </cell>
          <cell r="GY99">
            <v>0</v>
          </cell>
          <cell r="GZ99">
            <v>0</v>
          </cell>
          <cell r="HA99">
            <v>0</v>
          </cell>
          <cell r="HB99">
            <v>0</v>
          </cell>
          <cell r="HC99">
            <v>0</v>
          </cell>
          <cell r="HD99">
            <v>0</v>
          </cell>
          <cell r="HE99">
            <v>0</v>
          </cell>
          <cell r="HF99">
            <v>0</v>
          </cell>
          <cell r="HG99">
            <v>0</v>
          </cell>
          <cell r="HH99">
            <v>0</v>
          </cell>
          <cell r="HI99">
            <v>0</v>
          </cell>
          <cell r="HJ99">
            <v>0</v>
          </cell>
          <cell r="HK99">
            <v>0</v>
          </cell>
          <cell r="HL99">
            <v>0</v>
          </cell>
          <cell r="HM99">
            <v>0</v>
          </cell>
          <cell r="HN99">
            <v>0</v>
          </cell>
          <cell r="HO99">
            <v>0</v>
          </cell>
          <cell r="HP99">
            <v>0</v>
          </cell>
          <cell r="HQ99">
            <v>0</v>
          </cell>
          <cell r="HR99">
            <v>0</v>
          </cell>
          <cell r="HS99">
            <v>0</v>
          </cell>
        </row>
        <row r="100">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0</v>
          </cell>
          <cell r="BI100">
            <v>0</v>
          </cell>
          <cell r="BJ100">
            <v>0</v>
          </cell>
          <cell r="BK100">
            <v>0</v>
          </cell>
          <cell r="BL100">
            <v>0</v>
          </cell>
          <cell r="BM100">
            <v>0</v>
          </cell>
          <cell r="BN100">
            <v>1510</v>
          </cell>
          <cell r="BO100">
            <v>0</v>
          </cell>
          <cell r="BP100">
            <v>0</v>
          </cell>
          <cell r="BQ100">
            <v>0</v>
          </cell>
          <cell r="BR100">
            <v>0</v>
          </cell>
          <cell r="BS100">
            <v>0</v>
          </cell>
          <cell r="BT100">
            <v>0</v>
          </cell>
          <cell r="BU100">
            <v>0</v>
          </cell>
          <cell r="BV100">
            <v>0</v>
          </cell>
          <cell r="BW100">
            <v>0</v>
          </cell>
          <cell r="BX100">
            <v>0</v>
          </cell>
          <cell r="BY100">
            <v>0</v>
          </cell>
          <cell r="BZ100">
            <v>0</v>
          </cell>
          <cell r="CA100">
            <v>0</v>
          </cell>
          <cell r="CB100">
            <v>0</v>
          </cell>
          <cell r="CC100">
            <v>0</v>
          </cell>
          <cell r="CD100">
            <v>0</v>
          </cell>
          <cell r="CE100">
            <v>0</v>
          </cell>
          <cell r="CF100">
            <v>0</v>
          </cell>
          <cell r="CG100">
            <v>0</v>
          </cell>
          <cell r="CH100">
            <v>0</v>
          </cell>
          <cell r="CI100">
            <v>0</v>
          </cell>
          <cell r="CJ100">
            <v>0</v>
          </cell>
          <cell r="CK100">
            <v>0</v>
          </cell>
          <cell r="CL100">
            <v>0</v>
          </cell>
          <cell r="CM100">
            <v>0</v>
          </cell>
          <cell r="CN100">
            <v>0</v>
          </cell>
          <cell r="CO100">
            <v>0</v>
          </cell>
          <cell r="CP100">
            <v>0</v>
          </cell>
          <cell r="CQ100">
            <v>0</v>
          </cell>
          <cell r="CR100">
            <v>0</v>
          </cell>
          <cell r="CS100">
            <v>0</v>
          </cell>
          <cell r="CT100">
            <v>0</v>
          </cell>
          <cell r="CU100">
            <v>0</v>
          </cell>
          <cell r="CV100">
            <v>0</v>
          </cell>
          <cell r="CW100">
            <v>0</v>
          </cell>
          <cell r="CX100">
            <v>0</v>
          </cell>
          <cell r="CY100">
            <v>0</v>
          </cell>
          <cell r="CZ100">
            <v>0</v>
          </cell>
          <cell r="DA100">
            <v>0</v>
          </cell>
          <cell r="DB100">
            <v>0</v>
          </cell>
          <cell r="DC100">
            <v>0</v>
          </cell>
          <cell r="DD100">
            <v>0</v>
          </cell>
          <cell r="DE100">
            <v>0</v>
          </cell>
          <cell r="DF100">
            <v>0</v>
          </cell>
          <cell r="DG100">
            <v>0</v>
          </cell>
          <cell r="DH100">
            <v>0</v>
          </cell>
          <cell r="DI100">
            <v>0</v>
          </cell>
          <cell r="DJ100">
            <v>0</v>
          </cell>
          <cell r="DK100">
            <v>0</v>
          </cell>
          <cell r="DL100">
            <v>0</v>
          </cell>
          <cell r="DM100">
            <v>0</v>
          </cell>
          <cell r="DN100">
            <v>0</v>
          </cell>
          <cell r="DO100">
            <v>0</v>
          </cell>
          <cell r="DP100">
            <v>0</v>
          </cell>
          <cell r="DQ100">
            <v>0</v>
          </cell>
          <cell r="DR100">
            <v>0</v>
          </cell>
          <cell r="DS100">
            <v>0</v>
          </cell>
          <cell r="DT100">
            <v>0</v>
          </cell>
          <cell r="DU100">
            <v>0</v>
          </cell>
          <cell r="DV100">
            <v>0</v>
          </cell>
          <cell r="DW100">
            <v>0</v>
          </cell>
          <cell r="DX100">
            <v>0</v>
          </cell>
          <cell r="DY100">
            <v>0</v>
          </cell>
          <cell r="DZ100">
            <v>0</v>
          </cell>
          <cell r="EA100">
            <v>0</v>
          </cell>
          <cell r="EB100">
            <v>0</v>
          </cell>
          <cell r="EC100">
            <v>0</v>
          </cell>
          <cell r="ED100">
            <v>0</v>
          </cell>
          <cell r="EE100">
            <v>0</v>
          </cell>
          <cell r="EF100">
            <v>0</v>
          </cell>
          <cell r="EG100">
            <v>0</v>
          </cell>
          <cell r="EH100">
            <v>0</v>
          </cell>
          <cell r="EI100">
            <v>0</v>
          </cell>
          <cell r="EJ100">
            <v>0</v>
          </cell>
          <cell r="EK100">
            <v>0</v>
          </cell>
          <cell r="EL100">
            <v>0</v>
          </cell>
          <cell r="EM100">
            <v>0</v>
          </cell>
          <cell r="EN100">
            <v>0</v>
          </cell>
          <cell r="EO100">
            <v>0</v>
          </cell>
          <cell r="EP100">
            <v>0</v>
          </cell>
          <cell r="EQ100">
            <v>0</v>
          </cell>
          <cell r="ER100">
            <v>0</v>
          </cell>
          <cell r="ES100">
            <v>0</v>
          </cell>
          <cell r="ET100">
            <v>0</v>
          </cell>
          <cell r="EU100">
            <v>0</v>
          </cell>
          <cell r="EV100">
            <v>0</v>
          </cell>
          <cell r="EW100">
            <v>0</v>
          </cell>
          <cell r="EX100">
            <v>0</v>
          </cell>
          <cell r="EY100">
            <v>0</v>
          </cell>
          <cell r="EZ100">
            <v>0</v>
          </cell>
          <cell r="FA100">
            <v>0</v>
          </cell>
          <cell r="FB100">
            <v>0</v>
          </cell>
          <cell r="FC100">
            <v>0</v>
          </cell>
          <cell r="FD100">
            <v>0</v>
          </cell>
          <cell r="FE100">
            <v>0</v>
          </cell>
          <cell r="FF100">
            <v>0</v>
          </cell>
          <cell r="FG100">
            <v>0</v>
          </cell>
          <cell r="FH100">
            <v>0</v>
          </cell>
          <cell r="FI100">
            <v>0</v>
          </cell>
          <cell r="FJ100">
            <v>0</v>
          </cell>
          <cell r="FK100">
            <v>0</v>
          </cell>
          <cell r="FL100">
            <v>0</v>
          </cell>
          <cell r="FM100">
            <v>0</v>
          </cell>
          <cell r="FN100">
            <v>0</v>
          </cell>
          <cell r="FO100">
            <v>0</v>
          </cell>
          <cell r="FP100">
            <v>0</v>
          </cell>
          <cell r="FQ100">
            <v>0</v>
          </cell>
          <cell r="FR100">
            <v>0</v>
          </cell>
          <cell r="FS100">
            <v>0</v>
          </cell>
          <cell r="FT100">
            <v>0</v>
          </cell>
          <cell r="FU100">
            <v>0</v>
          </cell>
          <cell r="FV100">
            <v>0</v>
          </cell>
          <cell r="FW100">
            <v>0</v>
          </cell>
          <cell r="FX100">
            <v>0</v>
          </cell>
          <cell r="FY100">
            <v>0</v>
          </cell>
          <cell r="FZ100">
            <v>0</v>
          </cell>
          <cell r="GA100">
            <v>0</v>
          </cell>
          <cell r="GB100">
            <v>0</v>
          </cell>
          <cell r="GC100">
            <v>0</v>
          </cell>
          <cell r="GD100">
            <v>0</v>
          </cell>
          <cell r="GE100">
            <v>0</v>
          </cell>
          <cell r="GF100">
            <v>0</v>
          </cell>
          <cell r="GG100">
            <v>0</v>
          </cell>
          <cell r="GH100">
            <v>0</v>
          </cell>
          <cell r="GI100">
            <v>0</v>
          </cell>
          <cell r="GJ100">
            <v>0</v>
          </cell>
          <cell r="GK100">
            <v>0</v>
          </cell>
          <cell r="GL100">
            <v>0</v>
          </cell>
          <cell r="GM100">
            <v>0</v>
          </cell>
          <cell r="GN100">
            <v>0</v>
          </cell>
          <cell r="GO100">
            <v>0</v>
          </cell>
          <cell r="GP100">
            <v>0</v>
          </cell>
          <cell r="GQ100">
            <v>0</v>
          </cell>
          <cell r="GR100">
            <v>0</v>
          </cell>
          <cell r="GS100">
            <v>0</v>
          </cell>
          <cell r="GT100">
            <v>0</v>
          </cell>
          <cell r="GU100">
            <v>0</v>
          </cell>
          <cell r="GV100">
            <v>0</v>
          </cell>
          <cell r="GW100">
            <v>0</v>
          </cell>
          <cell r="GX100">
            <v>0</v>
          </cell>
          <cell r="GY100">
            <v>0</v>
          </cell>
          <cell r="GZ100">
            <v>0</v>
          </cell>
          <cell r="HA100">
            <v>0</v>
          </cell>
          <cell r="HB100">
            <v>0</v>
          </cell>
          <cell r="HC100">
            <v>0</v>
          </cell>
          <cell r="HD100">
            <v>0</v>
          </cell>
          <cell r="HE100">
            <v>0</v>
          </cell>
          <cell r="HF100">
            <v>0</v>
          </cell>
          <cell r="HG100">
            <v>0</v>
          </cell>
          <cell r="HH100">
            <v>0</v>
          </cell>
          <cell r="HI100">
            <v>0</v>
          </cell>
          <cell r="HJ100">
            <v>0</v>
          </cell>
          <cell r="HK100">
            <v>0</v>
          </cell>
          <cell r="HL100">
            <v>0</v>
          </cell>
          <cell r="HM100">
            <v>0</v>
          </cell>
          <cell r="HN100">
            <v>0</v>
          </cell>
          <cell r="HO100">
            <v>0</v>
          </cell>
          <cell r="HP100">
            <v>0</v>
          </cell>
          <cell r="HQ100">
            <v>0</v>
          </cell>
          <cell r="HR100">
            <v>0</v>
          </cell>
          <cell r="HS100">
            <v>0</v>
          </cell>
        </row>
        <row r="101">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0</v>
          </cell>
          <cell r="BG101">
            <v>0</v>
          </cell>
          <cell r="BH101">
            <v>0</v>
          </cell>
          <cell r="BI101">
            <v>0</v>
          </cell>
          <cell r="BJ101">
            <v>0</v>
          </cell>
          <cell r="BK101">
            <v>0</v>
          </cell>
          <cell r="BL101">
            <v>0</v>
          </cell>
          <cell r="BM101">
            <v>0</v>
          </cell>
          <cell r="BN101">
            <v>0</v>
          </cell>
          <cell r="BO101">
            <v>0</v>
          </cell>
          <cell r="BP101">
            <v>0</v>
          </cell>
          <cell r="BQ101">
            <v>0</v>
          </cell>
          <cell r="BR101">
            <v>0</v>
          </cell>
          <cell r="BS101">
            <v>0</v>
          </cell>
          <cell r="BT101">
            <v>0</v>
          </cell>
          <cell r="BU101">
            <v>0</v>
          </cell>
          <cell r="BV101">
            <v>0</v>
          </cell>
          <cell r="BW101">
            <v>0</v>
          </cell>
          <cell r="BX101">
            <v>0</v>
          </cell>
          <cell r="BY101">
            <v>0</v>
          </cell>
          <cell r="BZ101">
            <v>0</v>
          </cell>
          <cell r="CA101">
            <v>0</v>
          </cell>
          <cell r="CB101">
            <v>0</v>
          </cell>
          <cell r="CC101">
            <v>0</v>
          </cell>
          <cell r="CD101">
            <v>0</v>
          </cell>
          <cell r="CE101">
            <v>0</v>
          </cell>
          <cell r="CF101">
            <v>0</v>
          </cell>
          <cell r="CG101">
            <v>0</v>
          </cell>
          <cell r="CH101">
            <v>0</v>
          </cell>
          <cell r="CI101">
            <v>0</v>
          </cell>
          <cell r="CJ101">
            <v>0</v>
          </cell>
          <cell r="CK101">
            <v>0</v>
          </cell>
          <cell r="CL101">
            <v>0</v>
          </cell>
          <cell r="CM101">
            <v>0</v>
          </cell>
          <cell r="CN101">
            <v>0</v>
          </cell>
          <cell r="CO101">
            <v>0</v>
          </cell>
          <cell r="CP101">
            <v>0</v>
          </cell>
          <cell r="CQ101">
            <v>0</v>
          </cell>
          <cell r="CR101">
            <v>0</v>
          </cell>
          <cell r="CS101">
            <v>0</v>
          </cell>
          <cell r="CT101">
            <v>109295.2</v>
          </cell>
          <cell r="CU101">
            <v>13172</v>
          </cell>
          <cell r="CV101">
            <v>0</v>
          </cell>
          <cell r="CW101">
            <v>0</v>
          </cell>
          <cell r="CX101">
            <v>0</v>
          </cell>
          <cell r="CY101">
            <v>2561.4</v>
          </cell>
          <cell r="CZ101">
            <v>0</v>
          </cell>
          <cell r="DA101">
            <v>0</v>
          </cell>
          <cell r="DB101">
            <v>0</v>
          </cell>
          <cell r="DC101">
            <v>0</v>
          </cell>
          <cell r="DD101">
            <v>0</v>
          </cell>
          <cell r="DE101">
            <v>0</v>
          </cell>
          <cell r="DF101">
            <v>0</v>
          </cell>
          <cell r="DG101">
            <v>0</v>
          </cell>
          <cell r="DH101">
            <v>0</v>
          </cell>
          <cell r="DI101">
            <v>0</v>
          </cell>
          <cell r="DJ101">
            <v>0</v>
          </cell>
          <cell r="DK101">
            <v>0</v>
          </cell>
          <cell r="DL101">
            <v>0</v>
          </cell>
          <cell r="DM101">
            <v>0</v>
          </cell>
          <cell r="DN101">
            <v>0</v>
          </cell>
          <cell r="DO101">
            <v>0</v>
          </cell>
          <cell r="DP101">
            <v>0</v>
          </cell>
          <cell r="DQ101">
            <v>0</v>
          </cell>
          <cell r="DR101">
            <v>0</v>
          </cell>
          <cell r="DS101">
            <v>0</v>
          </cell>
          <cell r="DT101">
            <v>0</v>
          </cell>
          <cell r="DU101">
            <v>0</v>
          </cell>
          <cell r="DV101">
            <v>0</v>
          </cell>
          <cell r="DW101">
            <v>0</v>
          </cell>
          <cell r="DX101">
            <v>0</v>
          </cell>
          <cell r="DY101">
            <v>0</v>
          </cell>
          <cell r="DZ101">
            <v>0</v>
          </cell>
          <cell r="EA101">
            <v>0</v>
          </cell>
          <cell r="EB101">
            <v>0</v>
          </cell>
          <cell r="EC101">
            <v>0</v>
          </cell>
          <cell r="ED101">
            <v>0</v>
          </cell>
          <cell r="EE101">
            <v>0</v>
          </cell>
          <cell r="EF101">
            <v>0</v>
          </cell>
          <cell r="EG101">
            <v>0</v>
          </cell>
          <cell r="EH101">
            <v>0</v>
          </cell>
          <cell r="EI101">
            <v>0</v>
          </cell>
          <cell r="EJ101">
            <v>0</v>
          </cell>
          <cell r="EK101">
            <v>0</v>
          </cell>
          <cell r="EL101">
            <v>0</v>
          </cell>
          <cell r="EM101">
            <v>0</v>
          </cell>
          <cell r="EN101">
            <v>0</v>
          </cell>
          <cell r="EO101">
            <v>0</v>
          </cell>
          <cell r="EP101">
            <v>0</v>
          </cell>
          <cell r="EQ101">
            <v>0</v>
          </cell>
          <cell r="ER101">
            <v>0</v>
          </cell>
          <cell r="ES101">
            <v>0</v>
          </cell>
          <cell r="ET101">
            <v>0</v>
          </cell>
          <cell r="EU101">
            <v>0</v>
          </cell>
          <cell r="EV101">
            <v>0</v>
          </cell>
          <cell r="EW101">
            <v>0</v>
          </cell>
          <cell r="EX101">
            <v>0</v>
          </cell>
          <cell r="EY101">
            <v>0</v>
          </cell>
          <cell r="EZ101">
            <v>0</v>
          </cell>
          <cell r="FA101">
            <v>0</v>
          </cell>
          <cell r="FB101">
            <v>0</v>
          </cell>
          <cell r="FC101">
            <v>0</v>
          </cell>
          <cell r="FD101">
            <v>0</v>
          </cell>
          <cell r="FE101">
            <v>0</v>
          </cell>
          <cell r="FF101">
            <v>0</v>
          </cell>
          <cell r="FG101">
            <v>0</v>
          </cell>
          <cell r="FH101">
            <v>0</v>
          </cell>
          <cell r="FI101">
            <v>0</v>
          </cell>
          <cell r="FJ101">
            <v>0</v>
          </cell>
          <cell r="FK101">
            <v>0</v>
          </cell>
          <cell r="FL101">
            <v>0</v>
          </cell>
          <cell r="FM101">
            <v>0</v>
          </cell>
          <cell r="FN101">
            <v>0</v>
          </cell>
          <cell r="FO101">
            <v>0</v>
          </cell>
          <cell r="FP101">
            <v>0</v>
          </cell>
          <cell r="FQ101">
            <v>0</v>
          </cell>
          <cell r="FR101">
            <v>0</v>
          </cell>
          <cell r="FS101">
            <v>0</v>
          </cell>
          <cell r="FT101">
            <v>0</v>
          </cell>
          <cell r="FU101">
            <v>0</v>
          </cell>
          <cell r="FV101">
            <v>0</v>
          </cell>
          <cell r="FW101">
            <v>0</v>
          </cell>
          <cell r="FX101">
            <v>0</v>
          </cell>
          <cell r="FY101">
            <v>0</v>
          </cell>
          <cell r="FZ101">
            <v>0</v>
          </cell>
          <cell r="GA101">
            <v>0</v>
          </cell>
          <cell r="GB101">
            <v>0</v>
          </cell>
          <cell r="GC101">
            <v>0</v>
          </cell>
          <cell r="GD101">
            <v>0</v>
          </cell>
          <cell r="GE101">
            <v>0</v>
          </cell>
          <cell r="GF101">
            <v>0</v>
          </cell>
          <cell r="GG101">
            <v>0</v>
          </cell>
          <cell r="GH101">
            <v>0</v>
          </cell>
          <cell r="GI101">
            <v>0</v>
          </cell>
          <cell r="GJ101">
            <v>0</v>
          </cell>
          <cell r="GK101">
            <v>0</v>
          </cell>
          <cell r="GL101">
            <v>0</v>
          </cell>
          <cell r="GM101">
            <v>0</v>
          </cell>
          <cell r="GN101">
            <v>0</v>
          </cell>
          <cell r="GO101">
            <v>0</v>
          </cell>
          <cell r="GP101">
            <v>0</v>
          </cell>
          <cell r="GQ101">
            <v>0</v>
          </cell>
          <cell r="GR101">
            <v>0</v>
          </cell>
          <cell r="GS101">
            <v>0</v>
          </cell>
          <cell r="GT101">
            <v>0</v>
          </cell>
          <cell r="GU101">
            <v>0</v>
          </cell>
          <cell r="GV101">
            <v>0</v>
          </cell>
          <cell r="GW101">
            <v>0</v>
          </cell>
          <cell r="GX101">
            <v>0</v>
          </cell>
          <cell r="GY101">
            <v>0</v>
          </cell>
          <cell r="GZ101">
            <v>0</v>
          </cell>
          <cell r="HA101">
            <v>0</v>
          </cell>
          <cell r="HB101">
            <v>0</v>
          </cell>
          <cell r="HC101">
            <v>0</v>
          </cell>
          <cell r="HD101">
            <v>0</v>
          </cell>
          <cell r="HE101">
            <v>0</v>
          </cell>
          <cell r="HF101">
            <v>0</v>
          </cell>
          <cell r="HG101">
            <v>0</v>
          </cell>
          <cell r="HH101">
            <v>0</v>
          </cell>
          <cell r="HI101">
            <v>0</v>
          </cell>
          <cell r="HJ101">
            <v>0</v>
          </cell>
          <cell r="HK101">
            <v>0</v>
          </cell>
          <cell r="HL101">
            <v>0</v>
          </cell>
          <cell r="HM101">
            <v>0</v>
          </cell>
          <cell r="HN101">
            <v>0</v>
          </cell>
          <cell r="HO101">
            <v>0</v>
          </cell>
          <cell r="HP101">
            <v>0</v>
          </cell>
          <cell r="HQ101">
            <v>0</v>
          </cell>
          <cell r="HR101">
            <v>0</v>
          </cell>
          <cell r="HS101">
            <v>0</v>
          </cell>
        </row>
        <row r="102">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cell r="BQ102">
            <v>0</v>
          </cell>
          <cell r="BR102">
            <v>0</v>
          </cell>
          <cell r="BS102">
            <v>0</v>
          </cell>
          <cell r="BT102">
            <v>0</v>
          </cell>
          <cell r="BU102">
            <v>0</v>
          </cell>
          <cell r="BV102">
            <v>0</v>
          </cell>
          <cell r="BW102">
            <v>0</v>
          </cell>
          <cell r="BX102">
            <v>0</v>
          </cell>
          <cell r="BY102">
            <v>0</v>
          </cell>
          <cell r="BZ102">
            <v>0</v>
          </cell>
          <cell r="CA102">
            <v>0</v>
          </cell>
          <cell r="CB102">
            <v>0</v>
          </cell>
          <cell r="CC102">
            <v>0</v>
          </cell>
          <cell r="CD102">
            <v>0</v>
          </cell>
          <cell r="CE102">
            <v>0</v>
          </cell>
          <cell r="CF102">
            <v>0</v>
          </cell>
          <cell r="CG102">
            <v>0</v>
          </cell>
          <cell r="CH102">
            <v>0</v>
          </cell>
          <cell r="CI102">
            <v>0</v>
          </cell>
          <cell r="CJ102">
            <v>0</v>
          </cell>
          <cell r="CK102">
            <v>0</v>
          </cell>
          <cell r="CL102">
            <v>0</v>
          </cell>
          <cell r="CM102">
            <v>0</v>
          </cell>
          <cell r="CN102">
            <v>0</v>
          </cell>
          <cell r="CO102">
            <v>0</v>
          </cell>
          <cell r="CP102">
            <v>0</v>
          </cell>
          <cell r="CQ102">
            <v>0</v>
          </cell>
          <cell r="CR102">
            <v>0</v>
          </cell>
          <cell r="CS102">
            <v>0</v>
          </cell>
          <cell r="CT102">
            <v>0</v>
          </cell>
          <cell r="CU102">
            <v>0</v>
          </cell>
          <cell r="CV102">
            <v>0</v>
          </cell>
          <cell r="CW102">
            <v>7333.05</v>
          </cell>
          <cell r="CX102">
            <v>0</v>
          </cell>
          <cell r="CY102">
            <v>0</v>
          </cell>
          <cell r="CZ102">
            <v>0</v>
          </cell>
          <cell r="DA102">
            <v>0</v>
          </cell>
          <cell r="DB102">
            <v>0</v>
          </cell>
          <cell r="DC102">
            <v>0</v>
          </cell>
          <cell r="DD102">
            <v>0</v>
          </cell>
          <cell r="DE102">
            <v>0</v>
          </cell>
          <cell r="DF102">
            <v>0</v>
          </cell>
          <cell r="DG102">
            <v>0</v>
          </cell>
          <cell r="DH102">
            <v>0</v>
          </cell>
          <cell r="DI102">
            <v>0</v>
          </cell>
          <cell r="DJ102">
            <v>0</v>
          </cell>
          <cell r="DK102">
            <v>0</v>
          </cell>
          <cell r="DL102">
            <v>0</v>
          </cell>
          <cell r="DM102">
            <v>0</v>
          </cell>
          <cell r="DN102">
            <v>0</v>
          </cell>
          <cell r="DO102">
            <v>0</v>
          </cell>
          <cell r="DP102">
            <v>0</v>
          </cell>
          <cell r="DQ102">
            <v>0</v>
          </cell>
          <cell r="DR102">
            <v>0</v>
          </cell>
          <cell r="DS102">
            <v>0</v>
          </cell>
          <cell r="DT102">
            <v>0</v>
          </cell>
          <cell r="DU102">
            <v>0</v>
          </cell>
          <cell r="DV102">
            <v>0</v>
          </cell>
          <cell r="DW102">
            <v>0</v>
          </cell>
          <cell r="DX102">
            <v>0</v>
          </cell>
          <cell r="DY102">
            <v>0</v>
          </cell>
          <cell r="DZ102">
            <v>0</v>
          </cell>
          <cell r="EA102">
            <v>0</v>
          </cell>
          <cell r="EB102">
            <v>0</v>
          </cell>
          <cell r="EC102">
            <v>0</v>
          </cell>
          <cell r="ED102">
            <v>0</v>
          </cell>
          <cell r="EE102">
            <v>0</v>
          </cell>
          <cell r="EF102">
            <v>0</v>
          </cell>
          <cell r="EG102">
            <v>0</v>
          </cell>
          <cell r="EH102">
            <v>0</v>
          </cell>
          <cell r="EI102">
            <v>0</v>
          </cell>
          <cell r="EJ102">
            <v>0</v>
          </cell>
          <cell r="EK102">
            <v>0</v>
          </cell>
          <cell r="EL102">
            <v>0</v>
          </cell>
          <cell r="EM102">
            <v>0</v>
          </cell>
          <cell r="EN102">
            <v>0</v>
          </cell>
          <cell r="EO102">
            <v>0</v>
          </cell>
          <cell r="EP102">
            <v>0</v>
          </cell>
          <cell r="EQ102">
            <v>0</v>
          </cell>
          <cell r="ER102">
            <v>0</v>
          </cell>
          <cell r="ES102">
            <v>0</v>
          </cell>
          <cell r="ET102">
            <v>0</v>
          </cell>
          <cell r="EU102">
            <v>0</v>
          </cell>
          <cell r="EV102">
            <v>0</v>
          </cell>
          <cell r="EW102">
            <v>0</v>
          </cell>
          <cell r="EX102">
            <v>0</v>
          </cell>
          <cell r="EY102">
            <v>0</v>
          </cell>
          <cell r="EZ102">
            <v>0</v>
          </cell>
          <cell r="FA102">
            <v>0</v>
          </cell>
          <cell r="FB102">
            <v>0</v>
          </cell>
          <cell r="FC102">
            <v>0</v>
          </cell>
          <cell r="FD102">
            <v>0</v>
          </cell>
          <cell r="FE102">
            <v>0</v>
          </cell>
          <cell r="FF102">
            <v>0</v>
          </cell>
          <cell r="FG102">
            <v>0</v>
          </cell>
          <cell r="FH102">
            <v>0</v>
          </cell>
          <cell r="FI102">
            <v>0</v>
          </cell>
          <cell r="FJ102">
            <v>0</v>
          </cell>
          <cell r="FK102">
            <v>0</v>
          </cell>
          <cell r="FL102">
            <v>0</v>
          </cell>
          <cell r="FM102">
            <v>0</v>
          </cell>
          <cell r="FN102">
            <v>0</v>
          </cell>
          <cell r="FO102">
            <v>0</v>
          </cell>
          <cell r="FP102">
            <v>0</v>
          </cell>
          <cell r="FQ102">
            <v>0</v>
          </cell>
          <cell r="FR102">
            <v>0</v>
          </cell>
          <cell r="FS102">
            <v>0</v>
          </cell>
          <cell r="FT102">
            <v>0</v>
          </cell>
          <cell r="FU102">
            <v>0</v>
          </cell>
          <cell r="FV102">
            <v>0</v>
          </cell>
          <cell r="FW102">
            <v>0</v>
          </cell>
          <cell r="FX102">
            <v>0</v>
          </cell>
          <cell r="FY102">
            <v>0</v>
          </cell>
          <cell r="FZ102">
            <v>0</v>
          </cell>
          <cell r="GA102">
            <v>0</v>
          </cell>
          <cell r="GB102">
            <v>0</v>
          </cell>
          <cell r="GC102">
            <v>0</v>
          </cell>
          <cell r="GD102">
            <v>0</v>
          </cell>
          <cell r="GE102">
            <v>0</v>
          </cell>
          <cell r="GF102">
            <v>0</v>
          </cell>
          <cell r="GG102">
            <v>0</v>
          </cell>
          <cell r="GH102">
            <v>0</v>
          </cell>
          <cell r="GI102">
            <v>0</v>
          </cell>
          <cell r="GJ102">
            <v>0</v>
          </cell>
          <cell r="GK102">
            <v>0</v>
          </cell>
          <cell r="GL102">
            <v>0</v>
          </cell>
          <cell r="GM102">
            <v>0</v>
          </cell>
          <cell r="GN102">
            <v>0</v>
          </cell>
          <cell r="GO102">
            <v>0</v>
          </cell>
          <cell r="GP102">
            <v>0</v>
          </cell>
          <cell r="GQ102">
            <v>0</v>
          </cell>
          <cell r="GR102">
            <v>0</v>
          </cell>
          <cell r="GS102">
            <v>0</v>
          </cell>
          <cell r="GT102">
            <v>0</v>
          </cell>
          <cell r="GU102">
            <v>0</v>
          </cell>
          <cell r="GV102">
            <v>0</v>
          </cell>
          <cell r="GW102">
            <v>0</v>
          </cell>
          <cell r="GX102">
            <v>0</v>
          </cell>
          <cell r="GY102">
            <v>0</v>
          </cell>
          <cell r="GZ102">
            <v>0</v>
          </cell>
          <cell r="HA102">
            <v>0</v>
          </cell>
          <cell r="HB102">
            <v>0</v>
          </cell>
          <cell r="HC102">
            <v>0</v>
          </cell>
          <cell r="HD102">
            <v>0</v>
          </cell>
          <cell r="HE102">
            <v>0</v>
          </cell>
          <cell r="HF102">
            <v>0</v>
          </cell>
          <cell r="HG102">
            <v>0</v>
          </cell>
          <cell r="HH102">
            <v>0</v>
          </cell>
          <cell r="HI102">
            <v>0</v>
          </cell>
          <cell r="HJ102">
            <v>0</v>
          </cell>
          <cell r="HK102">
            <v>0</v>
          </cell>
          <cell r="HL102">
            <v>0</v>
          </cell>
          <cell r="HM102">
            <v>0</v>
          </cell>
          <cell r="HN102">
            <v>0</v>
          </cell>
          <cell r="HO102">
            <v>0</v>
          </cell>
          <cell r="HP102">
            <v>0</v>
          </cell>
          <cell r="HQ102">
            <v>0</v>
          </cell>
          <cell r="HR102">
            <v>0</v>
          </cell>
          <cell r="HS102">
            <v>0</v>
          </cell>
        </row>
        <row r="103">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7853.6</v>
          </cell>
          <cell r="BR103">
            <v>0</v>
          </cell>
          <cell r="BS103">
            <v>0</v>
          </cell>
          <cell r="BT103">
            <v>0</v>
          </cell>
          <cell r="BU103">
            <v>0</v>
          </cell>
          <cell r="BV103">
            <v>0</v>
          </cell>
          <cell r="BW103">
            <v>0</v>
          </cell>
          <cell r="BX103">
            <v>0</v>
          </cell>
          <cell r="BY103">
            <v>0</v>
          </cell>
          <cell r="BZ103">
            <v>0</v>
          </cell>
          <cell r="CA103">
            <v>0</v>
          </cell>
          <cell r="CB103">
            <v>0</v>
          </cell>
          <cell r="CC103">
            <v>0</v>
          </cell>
          <cell r="CD103">
            <v>0</v>
          </cell>
          <cell r="CE103">
            <v>0</v>
          </cell>
          <cell r="CF103">
            <v>0</v>
          </cell>
          <cell r="CG103">
            <v>0</v>
          </cell>
          <cell r="CH103">
            <v>0</v>
          </cell>
          <cell r="CI103">
            <v>0</v>
          </cell>
          <cell r="CJ103">
            <v>0</v>
          </cell>
          <cell r="CK103">
            <v>0</v>
          </cell>
          <cell r="CL103">
            <v>0</v>
          </cell>
          <cell r="CM103">
            <v>0</v>
          </cell>
          <cell r="CN103">
            <v>0</v>
          </cell>
          <cell r="CO103">
            <v>0</v>
          </cell>
          <cell r="CP103">
            <v>0</v>
          </cell>
          <cell r="CQ103">
            <v>0</v>
          </cell>
          <cell r="CR103">
            <v>0</v>
          </cell>
          <cell r="CS103">
            <v>0</v>
          </cell>
          <cell r="CT103">
            <v>0</v>
          </cell>
          <cell r="CU103">
            <v>3293</v>
          </cell>
          <cell r="CV103">
            <v>13126</v>
          </cell>
          <cell r="CW103">
            <v>0</v>
          </cell>
          <cell r="CX103">
            <v>0</v>
          </cell>
          <cell r="CY103">
            <v>0</v>
          </cell>
          <cell r="CZ103">
            <v>0</v>
          </cell>
          <cell r="DA103">
            <v>0</v>
          </cell>
          <cell r="DB103">
            <v>0</v>
          </cell>
          <cell r="DC103">
            <v>0</v>
          </cell>
          <cell r="DD103">
            <v>0</v>
          </cell>
          <cell r="DE103">
            <v>0</v>
          </cell>
          <cell r="DF103">
            <v>3085.75</v>
          </cell>
          <cell r="DG103">
            <v>0</v>
          </cell>
          <cell r="DH103">
            <v>0</v>
          </cell>
          <cell r="DI103">
            <v>0</v>
          </cell>
          <cell r="DJ103">
            <v>0</v>
          </cell>
          <cell r="DK103">
            <v>0</v>
          </cell>
          <cell r="DL103">
            <v>0</v>
          </cell>
          <cell r="DM103">
            <v>0</v>
          </cell>
          <cell r="DN103">
            <v>0</v>
          </cell>
          <cell r="DO103">
            <v>0</v>
          </cell>
          <cell r="DP103">
            <v>0</v>
          </cell>
          <cell r="DQ103">
            <v>0</v>
          </cell>
          <cell r="DR103">
            <v>0</v>
          </cell>
          <cell r="DS103">
            <v>0</v>
          </cell>
          <cell r="DT103">
            <v>0</v>
          </cell>
          <cell r="DU103">
            <v>0</v>
          </cell>
          <cell r="DV103">
            <v>0</v>
          </cell>
          <cell r="DW103">
            <v>0</v>
          </cell>
          <cell r="DX103">
            <v>0</v>
          </cell>
          <cell r="DY103">
            <v>0</v>
          </cell>
          <cell r="DZ103">
            <v>0</v>
          </cell>
          <cell r="EA103">
            <v>0</v>
          </cell>
          <cell r="EB103">
            <v>0</v>
          </cell>
          <cell r="EC103">
            <v>0</v>
          </cell>
          <cell r="ED103">
            <v>0</v>
          </cell>
          <cell r="EE103">
            <v>0</v>
          </cell>
          <cell r="EF103">
            <v>0</v>
          </cell>
          <cell r="EG103">
            <v>0</v>
          </cell>
          <cell r="EH103">
            <v>0</v>
          </cell>
          <cell r="EI103">
            <v>0</v>
          </cell>
          <cell r="EJ103">
            <v>0</v>
          </cell>
          <cell r="EK103">
            <v>0</v>
          </cell>
          <cell r="EL103">
            <v>0</v>
          </cell>
          <cell r="EM103">
            <v>0</v>
          </cell>
          <cell r="EN103">
            <v>0</v>
          </cell>
          <cell r="EO103">
            <v>0</v>
          </cell>
          <cell r="EP103">
            <v>0</v>
          </cell>
          <cell r="EQ103">
            <v>0</v>
          </cell>
          <cell r="ER103">
            <v>0</v>
          </cell>
          <cell r="ES103">
            <v>0</v>
          </cell>
          <cell r="ET103">
            <v>0</v>
          </cell>
          <cell r="EU103">
            <v>0</v>
          </cell>
          <cell r="EV103">
            <v>0</v>
          </cell>
          <cell r="EW103">
            <v>0</v>
          </cell>
          <cell r="EX103">
            <v>0</v>
          </cell>
          <cell r="EY103">
            <v>0</v>
          </cell>
          <cell r="EZ103">
            <v>0</v>
          </cell>
          <cell r="FA103">
            <v>0</v>
          </cell>
          <cell r="FB103">
            <v>0</v>
          </cell>
          <cell r="FC103">
            <v>0</v>
          </cell>
          <cell r="FD103">
            <v>0</v>
          </cell>
          <cell r="FE103">
            <v>0</v>
          </cell>
          <cell r="FF103">
            <v>0</v>
          </cell>
          <cell r="FG103">
            <v>0</v>
          </cell>
          <cell r="FH103">
            <v>0</v>
          </cell>
          <cell r="FI103">
            <v>0</v>
          </cell>
          <cell r="FJ103">
            <v>0</v>
          </cell>
          <cell r="FK103">
            <v>0</v>
          </cell>
          <cell r="FL103">
            <v>0</v>
          </cell>
          <cell r="FM103">
            <v>0</v>
          </cell>
          <cell r="FN103">
            <v>0</v>
          </cell>
          <cell r="FO103">
            <v>0</v>
          </cell>
          <cell r="FP103">
            <v>0</v>
          </cell>
          <cell r="FQ103">
            <v>0</v>
          </cell>
          <cell r="FR103">
            <v>0</v>
          </cell>
          <cell r="FS103">
            <v>0</v>
          </cell>
          <cell r="FT103">
            <v>0</v>
          </cell>
          <cell r="FU103">
            <v>0</v>
          </cell>
          <cell r="FV103">
            <v>0</v>
          </cell>
          <cell r="FW103">
            <v>0</v>
          </cell>
          <cell r="FX103">
            <v>0</v>
          </cell>
          <cell r="FY103">
            <v>0</v>
          </cell>
          <cell r="FZ103">
            <v>0</v>
          </cell>
          <cell r="GA103">
            <v>0</v>
          </cell>
          <cell r="GB103">
            <v>0</v>
          </cell>
          <cell r="GC103">
            <v>0</v>
          </cell>
          <cell r="GD103">
            <v>0</v>
          </cell>
          <cell r="GE103">
            <v>0</v>
          </cell>
          <cell r="GF103">
            <v>0</v>
          </cell>
          <cell r="GG103">
            <v>0</v>
          </cell>
          <cell r="GH103">
            <v>0</v>
          </cell>
          <cell r="GI103">
            <v>0</v>
          </cell>
          <cell r="GJ103">
            <v>0</v>
          </cell>
          <cell r="GK103">
            <v>0</v>
          </cell>
          <cell r="GL103">
            <v>0</v>
          </cell>
          <cell r="GM103">
            <v>0</v>
          </cell>
          <cell r="GN103">
            <v>0</v>
          </cell>
          <cell r="GO103">
            <v>0</v>
          </cell>
          <cell r="GP103">
            <v>0</v>
          </cell>
          <cell r="GQ103">
            <v>0</v>
          </cell>
          <cell r="GR103">
            <v>0</v>
          </cell>
          <cell r="GS103">
            <v>0</v>
          </cell>
          <cell r="GT103">
            <v>0</v>
          </cell>
          <cell r="GU103">
            <v>0</v>
          </cell>
          <cell r="GV103">
            <v>0</v>
          </cell>
          <cell r="GW103">
            <v>0</v>
          </cell>
          <cell r="GX103">
            <v>0</v>
          </cell>
          <cell r="GY103">
            <v>0</v>
          </cell>
          <cell r="GZ103">
            <v>0</v>
          </cell>
          <cell r="HA103">
            <v>0</v>
          </cell>
          <cell r="HB103">
            <v>0</v>
          </cell>
          <cell r="HC103">
            <v>0</v>
          </cell>
          <cell r="HD103">
            <v>0</v>
          </cell>
          <cell r="HE103">
            <v>0</v>
          </cell>
          <cell r="HF103">
            <v>0</v>
          </cell>
          <cell r="HG103">
            <v>0</v>
          </cell>
          <cell r="HH103">
            <v>0</v>
          </cell>
          <cell r="HI103">
            <v>0</v>
          </cell>
          <cell r="HJ103">
            <v>0</v>
          </cell>
          <cell r="HK103">
            <v>0</v>
          </cell>
          <cell r="HL103">
            <v>0</v>
          </cell>
          <cell r="HM103">
            <v>0</v>
          </cell>
          <cell r="HN103">
            <v>0</v>
          </cell>
          <cell r="HO103">
            <v>0</v>
          </cell>
          <cell r="HP103">
            <v>0</v>
          </cell>
          <cell r="HQ103">
            <v>0</v>
          </cell>
          <cell r="HR103">
            <v>0</v>
          </cell>
          <cell r="HS103">
            <v>0</v>
          </cell>
        </row>
        <row r="104">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cell r="BW104">
            <v>0</v>
          </cell>
          <cell r="BX104">
            <v>0</v>
          </cell>
          <cell r="BY104">
            <v>0</v>
          </cell>
          <cell r="BZ104">
            <v>0</v>
          </cell>
          <cell r="CA104">
            <v>0</v>
          </cell>
          <cell r="CB104">
            <v>0</v>
          </cell>
          <cell r="CC104">
            <v>0</v>
          </cell>
          <cell r="CD104">
            <v>0</v>
          </cell>
          <cell r="CE104">
            <v>0</v>
          </cell>
          <cell r="CF104">
            <v>0</v>
          </cell>
          <cell r="CG104">
            <v>0</v>
          </cell>
          <cell r="CH104">
            <v>0</v>
          </cell>
          <cell r="CI104">
            <v>0</v>
          </cell>
          <cell r="CJ104">
            <v>0</v>
          </cell>
          <cell r="CK104">
            <v>0</v>
          </cell>
          <cell r="CL104">
            <v>0</v>
          </cell>
          <cell r="CM104">
            <v>0</v>
          </cell>
          <cell r="CN104">
            <v>0</v>
          </cell>
          <cell r="CO104">
            <v>0</v>
          </cell>
          <cell r="CP104">
            <v>0</v>
          </cell>
          <cell r="CQ104">
            <v>0</v>
          </cell>
          <cell r="CR104">
            <v>0</v>
          </cell>
          <cell r="CS104">
            <v>0</v>
          </cell>
          <cell r="CT104">
            <v>0</v>
          </cell>
          <cell r="CU104">
            <v>0</v>
          </cell>
          <cell r="CV104">
            <v>0</v>
          </cell>
          <cell r="CW104">
            <v>0</v>
          </cell>
          <cell r="CX104">
            <v>36937.9</v>
          </cell>
          <cell r="CY104">
            <v>37564.9</v>
          </cell>
          <cell r="CZ104">
            <v>0</v>
          </cell>
          <cell r="DA104">
            <v>0</v>
          </cell>
          <cell r="DB104">
            <v>0</v>
          </cell>
          <cell r="DC104">
            <v>0</v>
          </cell>
          <cell r="DD104">
            <v>0</v>
          </cell>
          <cell r="DE104">
            <v>0</v>
          </cell>
          <cell r="DF104">
            <v>0</v>
          </cell>
          <cell r="DG104">
            <v>0</v>
          </cell>
          <cell r="DH104">
            <v>0</v>
          </cell>
          <cell r="DI104">
            <v>0</v>
          </cell>
          <cell r="DJ104">
            <v>0</v>
          </cell>
          <cell r="DK104">
            <v>0</v>
          </cell>
          <cell r="DL104">
            <v>0</v>
          </cell>
          <cell r="DM104">
            <v>0</v>
          </cell>
          <cell r="DN104">
            <v>0</v>
          </cell>
          <cell r="DO104">
            <v>0</v>
          </cell>
          <cell r="DP104">
            <v>0</v>
          </cell>
          <cell r="DQ104">
            <v>0</v>
          </cell>
          <cell r="DR104">
            <v>0</v>
          </cell>
          <cell r="DS104">
            <v>0</v>
          </cell>
          <cell r="DT104">
            <v>0</v>
          </cell>
          <cell r="DU104">
            <v>0</v>
          </cell>
          <cell r="DV104">
            <v>0</v>
          </cell>
          <cell r="DW104">
            <v>0</v>
          </cell>
          <cell r="DX104">
            <v>0</v>
          </cell>
          <cell r="DY104">
            <v>0</v>
          </cell>
          <cell r="DZ104">
            <v>0</v>
          </cell>
          <cell r="EA104">
            <v>0</v>
          </cell>
          <cell r="EB104">
            <v>0</v>
          </cell>
          <cell r="EC104">
            <v>0</v>
          </cell>
          <cell r="ED104">
            <v>0</v>
          </cell>
          <cell r="EE104">
            <v>0</v>
          </cell>
          <cell r="EF104">
            <v>0</v>
          </cell>
          <cell r="EG104">
            <v>0</v>
          </cell>
          <cell r="EH104">
            <v>0</v>
          </cell>
          <cell r="EI104">
            <v>0</v>
          </cell>
          <cell r="EJ104">
            <v>0</v>
          </cell>
          <cell r="EK104">
            <v>0</v>
          </cell>
          <cell r="EL104">
            <v>0</v>
          </cell>
          <cell r="EM104">
            <v>0</v>
          </cell>
          <cell r="EN104">
            <v>0</v>
          </cell>
          <cell r="EO104">
            <v>0</v>
          </cell>
          <cell r="EP104">
            <v>0</v>
          </cell>
          <cell r="EQ104">
            <v>0</v>
          </cell>
          <cell r="ER104">
            <v>0</v>
          </cell>
          <cell r="ES104">
            <v>0</v>
          </cell>
          <cell r="ET104">
            <v>0</v>
          </cell>
          <cell r="EU104">
            <v>0</v>
          </cell>
          <cell r="EV104">
            <v>0</v>
          </cell>
          <cell r="EW104">
            <v>0</v>
          </cell>
          <cell r="EX104">
            <v>0</v>
          </cell>
          <cell r="EY104">
            <v>0</v>
          </cell>
          <cell r="EZ104">
            <v>0</v>
          </cell>
          <cell r="FA104">
            <v>0</v>
          </cell>
          <cell r="FB104">
            <v>0</v>
          </cell>
          <cell r="FC104">
            <v>0</v>
          </cell>
          <cell r="FD104">
            <v>0</v>
          </cell>
          <cell r="FE104">
            <v>0</v>
          </cell>
          <cell r="FF104">
            <v>0</v>
          </cell>
          <cell r="FG104">
            <v>0</v>
          </cell>
          <cell r="FH104">
            <v>0</v>
          </cell>
          <cell r="FI104">
            <v>0</v>
          </cell>
          <cell r="FJ104">
            <v>0</v>
          </cell>
          <cell r="FK104">
            <v>0</v>
          </cell>
          <cell r="FL104">
            <v>0</v>
          </cell>
          <cell r="FM104">
            <v>0</v>
          </cell>
          <cell r="FN104">
            <v>0</v>
          </cell>
          <cell r="FO104">
            <v>0</v>
          </cell>
          <cell r="FP104">
            <v>0</v>
          </cell>
          <cell r="FQ104">
            <v>0</v>
          </cell>
          <cell r="FR104">
            <v>0</v>
          </cell>
          <cell r="FS104">
            <v>0</v>
          </cell>
          <cell r="FT104">
            <v>0</v>
          </cell>
          <cell r="FU104">
            <v>0</v>
          </cell>
          <cell r="FV104">
            <v>0</v>
          </cell>
          <cell r="FW104">
            <v>0</v>
          </cell>
          <cell r="FX104">
            <v>0</v>
          </cell>
          <cell r="FY104">
            <v>0</v>
          </cell>
          <cell r="FZ104">
            <v>0</v>
          </cell>
          <cell r="GA104">
            <v>0</v>
          </cell>
          <cell r="GB104">
            <v>0</v>
          </cell>
          <cell r="GC104">
            <v>0</v>
          </cell>
          <cell r="GD104">
            <v>0</v>
          </cell>
          <cell r="GE104">
            <v>0</v>
          </cell>
          <cell r="GF104">
            <v>0</v>
          </cell>
          <cell r="GG104">
            <v>0</v>
          </cell>
          <cell r="GH104">
            <v>0</v>
          </cell>
          <cell r="GI104">
            <v>0</v>
          </cell>
          <cell r="GJ104">
            <v>0</v>
          </cell>
          <cell r="GK104">
            <v>0</v>
          </cell>
          <cell r="GL104">
            <v>0</v>
          </cell>
          <cell r="GM104">
            <v>0</v>
          </cell>
          <cell r="GN104">
            <v>0</v>
          </cell>
          <cell r="GO104">
            <v>0</v>
          </cell>
          <cell r="GP104">
            <v>0</v>
          </cell>
          <cell r="GQ104">
            <v>0</v>
          </cell>
          <cell r="GR104">
            <v>0</v>
          </cell>
          <cell r="GS104">
            <v>0</v>
          </cell>
          <cell r="GT104">
            <v>0</v>
          </cell>
          <cell r="GU104">
            <v>0</v>
          </cell>
          <cell r="GV104">
            <v>0</v>
          </cell>
          <cell r="GW104">
            <v>0</v>
          </cell>
          <cell r="GX104">
            <v>0</v>
          </cell>
          <cell r="GY104">
            <v>0</v>
          </cell>
          <cell r="GZ104">
            <v>0</v>
          </cell>
          <cell r="HA104">
            <v>0</v>
          </cell>
          <cell r="HB104">
            <v>0</v>
          </cell>
          <cell r="HC104">
            <v>0</v>
          </cell>
          <cell r="HD104">
            <v>0</v>
          </cell>
          <cell r="HE104">
            <v>0</v>
          </cell>
          <cell r="HF104">
            <v>0</v>
          </cell>
          <cell r="HG104">
            <v>0</v>
          </cell>
          <cell r="HH104">
            <v>0</v>
          </cell>
          <cell r="HI104">
            <v>0</v>
          </cell>
          <cell r="HJ104">
            <v>0</v>
          </cell>
          <cell r="HK104">
            <v>0</v>
          </cell>
          <cell r="HL104">
            <v>0</v>
          </cell>
          <cell r="HM104">
            <v>0</v>
          </cell>
          <cell r="HN104">
            <v>0</v>
          </cell>
          <cell r="HO104">
            <v>0</v>
          </cell>
          <cell r="HP104">
            <v>0</v>
          </cell>
          <cell r="HQ104">
            <v>0</v>
          </cell>
          <cell r="HR104">
            <v>0</v>
          </cell>
          <cell r="HS104">
            <v>0</v>
          </cell>
        </row>
        <row r="105">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cell r="BG105">
            <v>0</v>
          </cell>
          <cell r="BH105">
            <v>0</v>
          </cell>
          <cell r="BI105">
            <v>0</v>
          </cell>
          <cell r="BJ105">
            <v>0</v>
          </cell>
          <cell r="BK105">
            <v>0</v>
          </cell>
          <cell r="BL105">
            <v>0</v>
          </cell>
          <cell r="BM105">
            <v>0</v>
          </cell>
          <cell r="BN105">
            <v>0</v>
          </cell>
          <cell r="BO105">
            <v>0</v>
          </cell>
          <cell r="BP105">
            <v>0</v>
          </cell>
          <cell r="BQ105">
            <v>0</v>
          </cell>
          <cell r="BR105">
            <v>0</v>
          </cell>
          <cell r="BS105">
            <v>0</v>
          </cell>
          <cell r="BT105">
            <v>0</v>
          </cell>
          <cell r="BU105">
            <v>0</v>
          </cell>
          <cell r="BV105">
            <v>0</v>
          </cell>
          <cell r="BW105">
            <v>0</v>
          </cell>
          <cell r="BX105">
            <v>0</v>
          </cell>
          <cell r="BY105">
            <v>0</v>
          </cell>
          <cell r="BZ105">
            <v>0</v>
          </cell>
          <cell r="CA105">
            <v>0</v>
          </cell>
          <cell r="CB105">
            <v>0</v>
          </cell>
          <cell r="CC105">
            <v>0</v>
          </cell>
          <cell r="CD105">
            <v>0</v>
          </cell>
          <cell r="CE105">
            <v>0</v>
          </cell>
          <cell r="CF105">
            <v>0</v>
          </cell>
          <cell r="CG105">
            <v>0</v>
          </cell>
          <cell r="CH105">
            <v>0</v>
          </cell>
          <cell r="CI105">
            <v>0</v>
          </cell>
          <cell r="CJ105">
            <v>0</v>
          </cell>
          <cell r="CK105">
            <v>0</v>
          </cell>
          <cell r="CL105">
            <v>0</v>
          </cell>
          <cell r="CM105">
            <v>0</v>
          </cell>
          <cell r="CN105">
            <v>0</v>
          </cell>
          <cell r="CO105">
            <v>0</v>
          </cell>
          <cell r="CP105">
            <v>0</v>
          </cell>
          <cell r="CQ105">
            <v>0</v>
          </cell>
          <cell r="CR105">
            <v>59539.45</v>
          </cell>
          <cell r="CS105">
            <v>0</v>
          </cell>
          <cell r="CT105">
            <v>0</v>
          </cell>
          <cell r="CU105">
            <v>0</v>
          </cell>
          <cell r="CV105">
            <v>0</v>
          </cell>
          <cell r="CW105">
            <v>0</v>
          </cell>
          <cell r="CX105">
            <v>0</v>
          </cell>
          <cell r="CY105">
            <v>0</v>
          </cell>
          <cell r="CZ105">
            <v>0</v>
          </cell>
          <cell r="DA105">
            <v>0</v>
          </cell>
          <cell r="DB105">
            <v>0</v>
          </cell>
          <cell r="DC105">
            <v>0</v>
          </cell>
          <cell r="DD105">
            <v>0</v>
          </cell>
          <cell r="DE105">
            <v>0</v>
          </cell>
          <cell r="DF105">
            <v>0</v>
          </cell>
          <cell r="DG105">
            <v>0</v>
          </cell>
          <cell r="DH105">
            <v>0</v>
          </cell>
          <cell r="DI105">
            <v>0</v>
          </cell>
          <cell r="DJ105">
            <v>0</v>
          </cell>
          <cell r="DK105">
            <v>0</v>
          </cell>
          <cell r="DL105">
            <v>0</v>
          </cell>
          <cell r="DM105">
            <v>0</v>
          </cell>
          <cell r="DN105">
            <v>0</v>
          </cell>
          <cell r="DO105">
            <v>0</v>
          </cell>
          <cell r="DP105">
            <v>0</v>
          </cell>
          <cell r="DQ105">
            <v>0</v>
          </cell>
          <cell r="DR105">
            <v>0</v>
          </cell>
          <cell r="DS105">
            <v>0</v>
          </cell>
          <cell r="DT105">
            <v>0</v>
          </cell>
          <cell r="DU105">
            <v>0</v>
          </cell>
          <cell r="DV105">
            <v>0</v>
          </cell>
          <cell r="DW105">
            <v>0</v>
          </cell>
          <cell r="DX105">
            <v>0</v>
          </cell>
          <cell r="DY105">
            <v>0</v>
          </cell>
          <cell r="DZ105">
            <v>0</v>
          </cell>
          <cell r="EA105">
            <v>0</v>
          </cell>
          <cell r="EB105">
            <v>0</v>
          </cell>
          <cell r="EC105">
            <v>0</v>
          </cell>
          <cell r="ED105">
            <v>0</v>
          </cell>
          <cell r="EE105">
            <v>0</v>
          </cell>
          <cell r="EF105">
            <v>0</v>
          </cell>
          <cell r="EG105">
            <v>0</v>
          </cell>
          <cell r="EH105">
            <v>0</v>
          </cell>
          <cell r="EI105">
            <v>0</v>
          </cell>
          <cell r="EJ105">
            <v>0</v>
          </cell>
          <cell r="EK105">
            <v>0</v>
          </cell>
          <cell r="EL105">
            <v>0</v>
          </cell>
          <cell r="EM105">
            <v>0</v>
          </cell>
          <cell r="EN105">
            <v>0</v>
          </cell>
          <cell r="EO105">
            <v>0</v>
          </cell>
          <cell r="EP105">
            <v>0</v>
          </cell>
          <cell r="EQ105">
            <v>0</v>
          </cell>
          <cell r="ER105">
            <v>0</v>
          </cell>
          <cell r="ES105">
            <v>0</v>
          </cell>
          <cell r="ET105">
            <v>0</v>
          </cell>
          <cell r="EU105">
            <v>0</v>
          </cell>
          <cell r="EV105">
            <v>0</v>
          </cell>
          <cell r="EW105">
            <v>0</v>
          </cell>
          <cell r="EX105">
            <v>0</v>
          </cell>
          <cell r="EY105">
            <v>0</v>
          </cell>
          <cell r="EZ105">
            <v>0</v>
          </cell>
          <cell r="FA105">
            <v>0</v>
          </cell>
          <cell r="FB105">
            <v>0</v>
          </cell>
          <cell r="FC105">
            <v>0</v>
          </cell>
          <cell r="FD105">
            <v>0</v>
          </cell>
          <cell r="FE105">
            <v>0</v>
          </cell>
          <cell r="FF105">
            <v>0</v>
          </cell>
          <cell r="FG105">
            <v>0</v>
          </cell>
          <cell r="FH105">
            <v>0</v>
          </cell>
          <cell r="FI105">
            <v>0</v>
          </cell>
          <cell r="FJ105">
            <v>0</v>
          </cell>
          <cell r="FK105">
            <v>0</v>
          </cell>
          <cell r="FL105">
            <v>0</v>
          </cell>
          <cell r="FM105">
            <v>0</v>
          </cell>
          <cell r="FN105">
            <v>0</v>
          </cell>
          <cell r="FO105">
            <v>0</v>
          </cell>
          <cell r="FP105">
            <v>0</v>
          </cell>
          <cell r="FQ105">
            <v>0</v>
          </cell>
          <cell r="FR105">
            <v>0</v>
          </cell>
          <cell r="FS105">
            <v>0</v>
          </cell>
          <cell r="FT105">
            <v>0</v>
          </cell>
          <cell r="FU105">
            <v>0</v>
          </cell>
          <cell r="FV105">
            <v>0</v>
          </cell>
          <cell r="FW105">
            <v>0</v>
          </cell>
          <cell r="FX105">
            <v>0</v>
          </cell>
          <cell r="FY105">
            <v>0</v>
          </cell>
          <cell r="FZ105">
            <v>0</v>
          </cell>
          <cell r="GA105">
            <v>0</v>
          </cell>
          <cell r="GB105">
            <v>0</v>
          </cell>
          <cell r="GC105">
            <v>0</v>
          </cell>
          <cell r="GD105">
            <v>0</v>
          </cell>
          <cell r="GE105">
            <v>0</v>
          </cell>
          <cell r="GF105">
            <v>0</v>
          </cell>
          <cell r="GG105">
            <v>0</v>
          </cell>
          <cell r="GH105">
            <v>0</v>
          </cell>
          <cell r="GI105">
            <v>0</v>
          </cell>
          <cell r="GJ105">
            <v>0</v>
          </cell>
          <cell r="GK105">
            <v>0</v>
          </cell>
          <cell r="GL105">
            <v>0</v>
          </cell>
          <cell r="GM105">
            <v>0</v>
          </cell>
          <cell r="GN105">
            <v>0</v>
          </cell>
          <cell r="GO105">
            <v>0</v>
          </cell>
          <cell r="GP105">
            <v>0</v>
          </cell>
          <cell r="GQ105">
            <v>0</v>
          </cell>
          <cell r="GR105">
            <v>0</v>
          </cell>
          <cell r="GS105">
            <v>0</v>
          </cell>
          <cell r="GT105">
            <v>0</v>
          </cell>
          <cell r="GU105">
            <v>0</v>
          </cell>
          <cell r="GV105">
            <v>0</v>
          </cell>
          <cell r="GW105">
            <v>0</v>
          </cell>
          <cell r="GX105">
            <v>0</v>
          </cell>
          <cell r="GY105">
            <v>0</v>
          </cell>
          <cell r="GZ105">
            <v>0</v>
          </cell>
          <cell r="HA105">
            <v>0</v>
          </cell>
          <cell r="HB105">
            <v>0</v>
          </cell>
          <cell r="HC105">
            <v>0</v>
          </cell>
          <cell r="HD105">
            <v>0</v>
          </cell>
          <cell r="HE105">
            <v>0</v>
          </cell>
          <cell r="HF105">
            <v>0</v>
          </cell>
          <cell r="HG105">
            <v>0</v>
          </cell>
          <cell r="HH105">
            <v>0</v>
          </cell>
          <cell r="HI105">
            <v>0</v>
          </cell>
          <cell r="HJ105">
            <v>0</v>
          </cell>
          <cell r="HK105">
            <v>0</v>
          </cell>
          <cell r="HL105">
            <v>0</v>
          </cell>
          <cell r="HM105">
            <v>0</v>
          </cell>
          <cell r="HN105">
            <v>0</v>
          </cell>
          <cell r="HO105">
            <v>0</v>
          </cell>
          <cell r="HP105">
            <v>0</v>
          </cell>
          <cell r="HQ105">
            <v>0</v>
          </cell>
          <cell r="HR105">
            <v>0</v>
          </cell>
          <cell r="HS105">
            <v>0</v>
          </cell>
        </row>
        <row r="106">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0</v>
          </cell>
          <cell r="BU106">
            <v>0</v>
          </cell>
          <cell r="BV106">
            <v>0</v>
          </cell>
          <cell r="BW106">
            <v>0</v>
          </cell>
          <cell r="BX106">
            <v>0</v>
          </cell>
          <cell r="BY106">
            <v>0</v>
          </cell>
          <cell r="BZ106">
            <v>0</v>
          </cell>
          <cell r="CA106">
            <v>0</v>
          </cell>
          <cell r="CB106">
            <v>0</v>
          </cell>
          <cell r="CC106">
            <v>0</v>
          </cell>
          <cell r="CD106">
            <v>0</v>
          </cell>
          <cell r="CE106">
            <v>0</v>
          </cell>
          <cell r="CF106">
            <v>0</v>
          </cell>
          <cell r="CG106">
            <v>0</v>
          </cell>
          <cell r="CH106">
            <v>0</v>
          </cell>
          <cell r="CI106">
            <v>0</v>
          </cell>
          <cell r="CJ106">
            <v>0</v>
          </cell>
          <cell r="CK106">
            <v>0</v>
          </cell>
          <cell r="CL106">
            <v>0</v>
          </cell>
          <cell r="CM106">
            <v>0</v>
          </cell>
          <cell r="CN106">
            <v>0</v>
          </cell>
          <cell r="CO106">
            <v>2492.88</v>
          </cell>
          <cell r="CP106">
            <v>0</v>
          </cell>
          <cell r="CQ106">
            <v>0</v>
          </cell>
          <cell r="CR106">
            <v>0</v>
          </cell>
          <cell r="CS106">
            <v>0</v>
          </cell>
          <cell r="CT106">
            <v>0</v>
          </cell>
          <cell r="CU106">
            <v>3293</v>
          </cell>
          <cell r="CV106">
            <v>6563</v>
          </cell>
          <cell r="CW106">
            <v>0</v>
          </cell>
          <cell r="CX106">
            <v>1944.1</v>
          </cell>
          <cell r="CY106">
            <v>15623.85</v>
          </cell>
          <cell r="CZ106">
            <v>33007.589999999997</v>
          </cell>
          <cell r="DA106">
            <v>0</v>
          </cell>
          <cell r="DB106">
            <v>0</v>
          </cell>
          <cell r="DC106">
            <v>0</v>
          </cell>
          <cell r="DD106">
            <v>0</v>
          </cell>
          <cell r="DE106">
            <v>0</v>
          </cell>
          <cell r="DF106">
            <v>0</v>
          </cell>
          <cell r="DG106">
            <v>0</v>
          </cell>
          <cell r="DH106">
            <v>0</v>
          </cell>
          <cell r="DI106">
            <v>0</v>
          </cell>
          <cell r="DJ106">
            <v>0</v>
          </cell>
          <cell r="DK106">
            <v>0</v>
          </cell>
          <cell r="DL106">
            <v>0</v>
          </cell>
          <cell r="DM106">
            <v>0</v>
          </cell>
          <cell r="DN106">
            <v>0</v>
          </cell>
          <cell r="DO106">
            <v>0</v>
          </cell>
          <cell r="DP106">
            <v>0</v>
          </cell>
          <cell r="DQ106">
            <v>0</v>
          </cell>
          <cell r="DR106">
            <v>0</v>
          </cell>
          <cell r="DS106">
            <v>0</v>
          </cell>
          <cell r="DT106">
            <v>0</v>
          </cell>
          <cell r="DU106">
            <v>0</v>
          </cell>
          <cell r="DV106">
            <v>0</v>
          </cell>
          <cell r="DW106">
            <v>0</v>
          </cell>
          <cell r="DX106">
            <v>0</v>
          </cell>
          <cell r="DY106">
            <v>0</v>
          </cell>
          <cell r="DZ106">
            <v>0</v>
          </cell>
          <cell r="EA106">
            <v>0</v>
          </cell>
          <cell r="EB106">
            <v>0</v>
          </cell>
          <cell r="EC106">
            <v>0</v>
          </cell>
          <cell r="ED106">
            <v>0</v>
          </cell>
          <cell r="EE106">
            <v>0</v>
          </cell>
          <cell r="EF106">
            <v>0</v>
          </cell>
          <cell r="EG106">
            <v>0</v>
          </cell>
          <cell r="EH106">
            <v>0</v>
          </cell>
          <cell r="EI106">
            <v>0</v>
          </cell>
          <cell r="EJ106">
            <v>0</v>
          </cell>
          <cell r="EK106">
            <v>0</v>
          </cell>
          <cell r="EL106">
            <v>0</v>
          </cell>
          <cell r="EM106">
            <v>0</v>
          </cell>
          <cell r="EN106">
            <v>0</v>
          </cell>
          <cell r="EO106">
            <v>0</v>
          </cell>
          <cell r="EP106">
            <v>0</v>
          </cell>
          <cell r="EQ106">
            <v>0</v>
          </cell>
          <cell r="ER106">
            <v>0</v>
          </cell>
          <cell r="ES106">
            <v>0</v>
          </cell>
          <cell r="ET106">
            <v>0</v>
          </cell>
          <cell r="EU106">
            <v>0</v>
          </cell>
          <cell r="EV106">
            <v>0</v>
          </cell>
          <cell r="EW106">
            <v>0</v>
          </cell>
          <cell r="EX106">
            <v>0</v>
          </cell>
          <cell r="EY106">
            <v>0</v>
          </cell>
          <cell r="EZ106">
            <v>0</v>
          </cell>
          <cell r="FA106">
            <v>0</v>
          </cell>
          <cell r="FB106">
            <v>0</v>
          </cell>
          <cell r="FC106">
            <v>0</v>
          </cell>
          <cell r="FD106">
            <v>0</v>
          </cell>
          <cell r="FE106">
            <v>0</v>
          </cell>
          <cell r="FF106">
            <v>0</v>
          </cell>
          <cell r="FG106">
            <v>0</v>
          </cell>
          <cell r="FH106">
            <v>0</v>
          </cell>
          <cell r="FI106">
            <v>0</v>
          </cell>
          <cell r="FJ106">
            <v>0</v>
          </cell>
          <cell r="FK106">
            <v>0</v>
          </cell>
          <cell r="FL106">
            <v>0</v>
          </cell>
          <cell r="FM106">
            <v>0</v>
          </cell>
          <cell r="FN106">
            <v>0</v>
          </cell>
          <cell r="FO106">
            <v>0</v>
          </cell>
          <cell r="FP106">
            <v>0</v>
          </cell>
          <cell r="FQ106">
            <v>0</v>
          </cell>
          <cell r="FR106">
            <v>0</v>
          </cell>
          <cell r="FS106">
            <v>0</v>
          </cell>
          <cell r="FT106">
            <v>0</v>
          </cell>
          <cell r="FU106">
            <v>0</v>
          </cell>
          <cell r="FV106">
            <v>0</v>
          </cell>
          <cell r="FW106">
            <v>0</v>
          </cell>
          <cell r="FX106">
            <v>0</v>
          </cell>
          <cell r="FY106">
            <v>0</v>
          </cell>
          <cell r="FZ106">
            <v>0</v>
          </cell>
          <cell r="GA106">
            <v>0</v>
          </cell>
          <cell r="GB106">
            <v>0</v>
          </cell>
          <cell r="GC106">
            <v>0</v>
          </cell>
          <cell r="GD106">
            <v>0</v>
          </cell>
          <cell r="GE106">
            <v>0</v>
          </cell>
          <cell r="GF106">
            <v>0</v>
          </cell>
          <cell r="GG106">
            <v>0</v>
          </cell>
          <cell r="GH106">
            <v>0</v>
          </cell>
          <cell r="GI106">
            <v>0</v>
          </cell>
          <cell r="GJ106">
            <v>0</v>
          </cell>
          <cell r="GK106">
            <v>0</v>
          </cell>
          <cell r="GL106">
            <v>0</v>
          </cell>
          <cell r="GM106">
            <v>0</v>
          </cell>
          <cell r="GN106">
            <v>0</v>
          </cell>
          <cell r="GO106">
            <v>0</v>
          </cell>
          <cell r="GP106">
            <v>0</v>
          </cell>
          <cell r="GQ106">
            <v>0</v>
          </cell>
          <cell r="GR106">
            <v>0</v>
          </cell>
          <cell r="GS106">
            <v>0</v>
          </cell>
          <cell r="GT106">
            <v>0</v>
          </cell>
          <cell r="GU106">
            <v>0</v>
          </cell>
          <cell r="GV106">
            <v>0</v>
          </cell>
          <cell r="GW106">
            <v>0</v>
          </cell>
          <cell r="GX106">
            <v>0</v>
          </cell>
          <cell r="GY106">
            <v>0</v>
          </cell>
          <cell r="GZ106">
            <v>0</v>
          </cell>
          <cell r="HA106">
            <v>0</v>
          </cell>
          <cell r="HB106">
            <v>0</v>
          </cell>
          <cell r="HC106">
            <v>0</v>
          </cell>
          <cell r="HD106">
            <v>0</v>
          </cell>
          <cell r="HE106">
            <v>0</v>
          </cell>
          <cell r="HF106">
            <v>0</v>
          </cell>
          <cell r="HG106">
            <v>0</v>
          </cell>
          <cell r="HH106">
            <v>0</v>
          </cell>
          <cell r="HI106">
            <v>0</v>
          </cell>
          <cell r="HJ106">
            <v>0</v>
          </cell>
          <cell r="HK106">
            <v>0</v>
          </cell>
          <cell r="HL106">
            <v>0</v>
          </cell>
          <cell r="HM106">
            <v>0</v>
          </cell>
          <cell r="HN106">
            <v>0</v>
          </cell>
          <cell r="HO106">
            <v>0</v>
          </cell>
          <cell r="HP106">
            <v>0</v>
          </cell>
          <cell r="HQ106">
            <v>0</v>
          </cell>
          <cell r="HR106">
            <v>0</v>
          </cell>
          <cell r="HS106">
            <v>0</v>
          </cell>
        </row>
        <row r="107">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0</v>
          </cell>
          <cell r="BC107">
            <v>0</v>
          </cell>
          <cell r="BD107">
            <v>0</v>
          </cell>
          <cell r="BE107">
            <v>0</v>
          </cell>
          <cell r="BF107">
            <v>0</v>
          </cell>
          <cell r="BG107">
            <v>0</v>
          </cell>
          <cell r="BH107">
            <v>0</v>
          </cell>
          <cell r="BI107">
            <v>0</v>
          </cell>
          <cell r="BJ107">
            <v>0</v>
          </cell>
          <cell r="BK107">
            <v>0</v>
          </cell>
          <cell r="BL107">
            <v>0</v>
          </cell>
          <cell r="BM107">
            <v>0</v>
          </cell>
          <cell r="BN107">
            <v>0</v>
          </cell>
          <cell r="BO107">
            <v>0</v>
          </cell>
          <cell r="BP107">
            <v>0</v>
          </cell>
          <cell r="BQ107">
            <v>0</v>
          </cell>
          <cell r="BR107">
            <v>0</v>
          </cell>
          <cell r="BS107">
            <v>0</v>
          </cell>
          <cell r="BT107">
            <v>0</v>
          </cell>
          <cell r="BU107">
            <v>0</v>
          </cell>
          <cell r="BV107">
            <v>0</v>
          </cell>
          <cell r="BW107">
            <v>0</v>
          </cell>
          <cell r="BX107">
            <v>0</v>
          </cell>
          <cell r="BY107">
            <v>0</v>
          </cell>
          <cell r="BZ107">
            <v>0</v>
          </cell>
          <cell r="CA107">
            <v>0</v>
          </cell>
          <cell r="CB107">
            <v>0</v>
          </cell>
          <cell r="CC107">
            <v>0</v>
          </cell>
          <cell r="CD107">
            <v>0</v>
          </cell>
          <cell r="CE107">
            <v>0</v>
          </cell>
          <cell r="CF107">
            <v>0</v>
          </cell>
          <cell r="CG107">
            <v>0</v>
          </cell>
          <cell r="CH107">
            <v>0</v>
          </cell>
          <cell r="CI107">
            <v>0</v>
          </cell>
          <cell r="CJ107">
            <v>0</v>
          </cell>
          <cell r="CK107">
            <v>0</v>
          </cell>
          <cell r="CL107">
            <v>195365.6</v>
          </cell>
          <cell r="CM107">
            <v>0</v>
          </cell>
          <cell r="CN107">
            <v>0</v>
          </cell>
          <cell r="CO107">
            <v>0</v>
          </cell>
          <cell r="CP107">
            <v>0</v>
          </cell>
          <cell r="CQ107">
            <v>0</v>
          </cell>
          <cell r="CR107">
            <v>0</v>
          </cell>
          <cell r="CS107">
            <v>0</v>
          </cell>
          <cell r="CT107">
            <v>0</v>
          </cell>
          <cell r="CU107">
            <v>0</v>
          </cell>
          <cell r="CV107">
            <v>0</v>
          </cell>
          <cell r="CW107">
            <v>0</v>
          </cell>
          <cell r="CX107">
            <v>0</v>
          </cell>
          <cell r="CY107">
            <v>0</v>
          </cell>
          <cell r="CZ107">
            <v>0</v>
          </cell>
          <cell r="DA107">
            <v>0</v>
          </cell>
          <cell r="DB107">
            <v>0</v>
          </cell>
          <cell r="DC107">
            <v>0</v>
          </cell>
          <cell r="DD107">
            <v>0</v>
          </cell>
          <cell r="DE107">
            <v>0</v>
          </cell>
          <cell r="DF107">
            <v>0</v>
          </cell>
          <cell r="DG107">
            <v>0</v>
          </cell>
          <cell r="DH107">
            <v>0</v>
          </cell>
          <cell r="DI107">
            <v>0</v>
          </cell>
          <cell r="DJ107">
            <v>36145.35</v>
          </cell>
          <cell r="DK107">
            <v>0</v>
          </cell>
          <cell r="DL107">
            <v>0</v>
          </cell>
          <cell r="DM107">
            <v>0</v>
          </cell>
          <cell r="DN107">
            <v>0</v>
          </cell>
          <cell r="DO107">
            <v>0</v>
          </cell>
          <cell r="DP107">
            <v>0</v>
          </cell>
          <cell r="DQ107">
            <v>0</v>
          </cell>
          <cell r="DR107">
            <v>0</v>
          </cell>
          <cell r="DS107">
            <v>0</v>
          </cell>
          <cell r="DT107">
            <v>0</v>
          </cell>
          <cell r="DU107">
            <v>0</v>
          </cell>
          <cell r="DV107">
            <v>0</v>
          </cell>
          <cell r="DW107">
            <v>0</v>
          </cell>
          <cell r="DX107">
            <v>0</v>
          </cell>
          <cell r="DY107">
            <v>0</v>
          </cell>
          <cell r="DZ107">
            <v>0</v>
          </cell>
          <cell r="EA107">
            <v>0</v>
          </cell>
          <cell r="EB107">
            <v>0</v>
          </cell>
          <cell r="EC107">
            <v>0</v>
          </cell>
          <cell r="ED107">
            <v>0</v>
          </cell>
          <cell r="EE107">
            <v>0</v>
          </cell>
          <cell r="EF107">
            <v>0</v>
          </cell>
          <cell r="EG107">
            <v>0</v>
          </cell>
          <cell r="EH107">
            <v>0</v>
          </cell>
          <cell r="EI107">
            <v>0</v>
          </cell>
          <cell r="EJ107">
            <v>0</v>
          </cell>
          <cell r="EK107">
            <v>0</v>
          </cell>
          <cell r="EL107">
            <v>0</v>
          </cell>
          <cell r="EM107">
            <v>0</v>
          </cell>
          <cell r="EN107">
            <v>0</v>
          </cell>
          <cell r="EO107">
            <v>0</v>
          </cell>
          <cell r="EP107">
            <v>0</v>
          </cell>
          <cell r="EQ107">
            <v>0</v>
          </cell>
          <cell r="ER107">
            <v>0</v>
          </cell>
          <cell r="ES107">
            <v>0</v>
          </cell>
          <cell r="ET107">
            <v>0</v>
          </cell>
          <cell r="EU107">
            <v>0</v>
          </cell>
          <cell r="EV107">
            <v>0</v>
          </cell>
          <cell r="EW107">
            <v>0</v>
          </cell>
          <cell r="EX107">
            <v>0</v>
          </cell>
          <cell r="EY107">
            <v>0</v>
          </cell>
          <cell r="EZ107">
            <v>0</v>
          </cell>
          <cell r="FA107">
            <v>0</v>
          </cell>
          <cell r="FB107">
            <v>0</v>
          </cell>
          <cell r="FC107">
            <v>0</v>
          </cell>
          <cell r="FD107">
            <v>0</v>
          </cell>
          <cell r="FE107">
            <v>0</v>
          </cell>
          <cell r="FF107">
            <v>0</v>
          </cell>
          <cell r="FG107">
            <v>0</v>
          </cell>
          <cell r="FH107">
            <v>0</v>
          </cell>
          <cell r="FI107">
            <v>0</v>
          </cell>
          <cell r="FJ107">
            <v>0</v>
          </cell>
          <cell r="FK107">
            <v>0</v>
          </cell>
          <cell r="FL107">
            <v>0</v>
          </cell>
          <cell r="FM107">
            <v>0</v>
          </cell>
          <cell r="FN107">
            <v>0</v>
          </cell>
          <cell r="FO107">
            <v>0</v>
          </cell>
          <cell r="FP107">
            <v>0</v>
          </cell>
          <cell r="FQ107">
            <v>0</v>
          </cell>
          <cell r="FR107">
            <v>0</v>
          </cell>
          <cell r="FS107">
            <v>0</v>
          </cell>
          <cell r="FT107">
            <v>0</v>
          </cell>
          <cell r="FU107">
            <v>0</v>
          </cell>
          <cell r="FV107">
            <v>0</v>
          </cell>
          <cell r="FW107">
            <v>0</v>
          </cell>
          <cell r="FX107">
            <v>0</v>
          </cell>
          <cell r="FY107">
            <v>0</v>
          </cell>
          <cell r="FZ107">
            <v>0</v>
          </cell>
          <cell r="GA107">
            <v>0</v>
          </cell>
          <cell r="GB107">
            <v>0</v>
          </cell>
          <cell r="GC107">
            <v>0</v>
          </cell>
          <cell r="GD107">
            <v>0</v>
          </cell>
          <cell r="GE107">
            <v>0</v>
          </cell>
          <cell r="GF107">
            <v>0</v>
          </cell>
          <cell r="GG107">
            <v>0</v>
          </cell>
          <cell r="GH107">
            <v>0</v>
          </cell>
          <cell r="GI107">
            <v>0</v>
          </cell>
          <cell r="GJ107">
            <v>0</v>
          </cell>
          <cell r="GK107">
            <v>0</v>
          </cell>
          <cell r="GL107">
            <v>0</v>
          </cell>
          <cell r="GM107">
            <v>0</v>
          </cell>
          <cell r="GN107">
            <v>0</v>
          </cell>
          <cell r="GO107">
            <v>0</v>
          </cell>
          <cell r="GP107">
            <v>0</v>
          </cell>
          <cell r="GQ107">
            <v>0</v>
          </cell>
          <cell r="GR107">
            <v>0</v>
          </cell>
          <cell r="GS107">
            <v>0</v>
          </cell>
          <cell r="GT107">
            <v>0</v>
          </cell>
          <cell r="GU107">
            <v>0</v>
          </cell>
          <cell r="GV107">
            <v>0</v>
          </cell>
          <cell r="GW107">
            <v>0</v>
          </cell>
          <cell r="GX107">
            <v>0</v>
          </cell>
          <cell r="GY107">
            <v>0</v>
          </cell>
          <cell r="GZ107">
            <v>0</v>
          </cell>
          <cell r="HA107">
            <v>0</v>
          </cell>
          <cell r="HB107">
            <v>0</v>
          </cell>
          <cell r="HC107">
            <v>0</v>
          </cell>
          <cell r="HD107">
            <v>0</v>
          </cell>
          <cell r="HE107">
            <v>0</v>
          </cell>
          <cell r="HF107">
            <v>0</v>
          </cell>
          <cell r="HG107">
            <v>0</v>
          </cell>
          <cell r="HH107">
            <v>0</v>
          </cell>
          <cell r="HI107">
            <v>0</v>
          </cell>
          <cell r="HJ107">
            <v>0</v>
          </cell>
          <cell r="HK107">
            <v>0</v>
          </cell>
          <cell r="HL107">
            <v>0</v>
          </cell>
          <cell r="HM107">
            <v>0</v>
          </cell>
          <cell r="HN107">
            <v>0</v>
          </cell>
          <cell r="HO107">
            <v>0</v>
          </cell>
          <cell r="HP107">
            <v>0</v>
          </cell>
          <cell r="HQ107">
            <v>0</v>
          </cell>
          <cell r="HR107">
            <v>0</v>
          </cell>
          <cell r="HS107">
            <v>0</v>
          </cell>
        </row>
        <row r="108">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0</v>
          </cell>
          <cell r="BA108">
            <v>0</v>
          </cell>
          <cell r="BB108">
            <v>0</v>
          </cell>
          <cell r="BC108">
            <v>0</v>
          </cell>
          <cell r="BD108">
            <v>0</v>
          </cell>
          <cell r="BE108">
            <v>0</v>
          </cell>
          <cell r="BF108">
            <v>0</v>
          </cell>
          <cell r="BG108">
            <v>0</v>
          </cell>
          <cell r="BH108">
            <v>0</v>
          </cell>
          <cell r="BI108">
            <v>0</v>
          </cell>
          <cell r="BJ108">
            <v>0</v>
          </cell>
          <cell r="BK108">
            <v>0</v>
          </cell>
          <cell r="BL108">
            <v>0</v>
          </cell>
          <cell r="BM108">
            <v>0</v>
          </cell>
          <cell r="BN108">
            <v>0</v>
          </cell>
          <cell r="BO108">
            <v>0</v>
          </cell>
          <cell r="BP108">
            <v>0</v>
          </cell>
          <cell r="BQ108">
            <v>0</v>
          </cell>
          <cell r="BR108">
            <v>0</v>
          </cell>
          <cell r="BS108">
            <v>0</v>
          </cell>
          <cell r="BT108">
            <v>0</v>
          </cell>
          <cell r="BU108">
            <v>0</v>
          </cell>
          <cell r="BV108">
            <v>0</v>
          </cell>
          <cell r="BW108">
            <v>0</v>
          </cell>
          <cell r="BX108">
            <v>0</v>
          </cell>
          <cell r="BY108">
            <v>0</v>
          </cell>
          <cell r="BZ108">
            <v>0</v>
          </cell>
          <cell r="CA108">
            <v>0</v>
          </cell>
          <cell r="CB108">
            <v>0</v>
          </cell>
          <cell r="CC108">
            <v>0</v>
          </cell>
          <cell r="CD108">
            <v>0</v>
          </cell>
          <cell r="CE108">
            <v>0</v>
          </cell>
          <cell r="CF108">
            <v>0</v>
          </cell>
          <cell r="CG108">
            <v>0</v>
          </cell>
          <cell r="CH108">
            <v>0</v>
          </cell>
          <cell r="CI108">
            <v>0</v>
          </cell>
          <cell r="CJ108">
            <v>0</v>
          </cell>
          <cell r="CK108">
            <v>0</v>
          </cell>
          <cell r="CL108">
            <v>0</v>
          </cell>
          <cell r="CM108">
            <v>167468.95000000001</v>
          </cell>
          <cell r="CN108">
            <v>0</v>
          </cell>
          <cell r="CO108">
            <v>13587.75</v>
          </cell>
          <cell r="CP108">
            <v>0</v>
          </cell>
          <cell r="CQ108">
            <v>0</v>
          </cell>
          <cell r="CR108">
            <v>3838.55</v>
          </cell>
          <cell r="CS108">
            <v>4916</v>
          </cell>
          <cell r="CT108">
            <v>0</v>
          </cell>
          <cell r="CU108">
            <v>0</v>
          </cell>
          <cell r="CV108">
            <v>0</v>
          </cell>
          <cell r="CW108">
            <v>0</v>
          </cell>
          <cell r="CX108">
            <v>0</v>
          </cell>
          <cell r="CY108">
            <v>0</v>
          </cell>
          <cell r="CZ108">
            <v>0</v>
          </cell>
          <cell r="DA108">
            <v>0</v>
          </cell>
          <cell r="DB108">
            <v>1168.95</v>
          </cell>
          <cell r="DC108">
            <v>0</v>
          </cell>
          <cell r="DD108">
            <v>20585.07</v>
          </cell>
          <cell r="DE108">
            <v>0</v>
          </cell>
          <cell r="DF108">
            <v>0</v>
          </cell>
          <cell r="DG108">
            <v>0</v>
          </cell>
          <cell r="DH108">
            <v>0</v>
          </cell>
          <cell r="DI108">
            <v>0</v>
          </cell>
          <cell r="DJ108">
            <v>0</v>
          </cell>
          <cell r="DK108">
            <v>0</v>
          </cell>
          <cell r="DL108">
            <v>0</v>
          </cell>
          <cell r="DM108">
            <v>0</v>
          </cell>
          <cell r="DN108">
            <v>0</v>
          </cell>
          <cell r="DO108">
            <v>91.84</v>
          </cell>
          <cell r="DP108">
            <v>77.790000000000006</v>
          </cell>
          <cell r="DQ108">
            <v>0</v>
          </cell>
          <cell r="DR108">
            <v>0</v>
          </cell>
          <cell r="DS108">
            <v>0</v>
          </cell>
          <cell r="DT108">
            <v>0</v>
          </cell>
          <cell r="DU108">
            <v>0</v>
          </cell>
          <cell r="DV108">
            <v>0</v>
          </cell>
          <cell r="DW108">
            <v>0</v>
          </cell>
          <cell r="DX108">
            <v>0</v>
          </cell>
          <cell r="DY108">
            <v>0</v>
          </cell>
          <cell r="DZ108">
            <v>0</v>
          </cell>
          <cell r="EA108">
            <v>0</v>
          </cell>
          <cell r="EB108">
            <v>0</v>
          </cell>
          <cell r="EC108">
            <v>0</v>
          </cell>
          <cell r="ED108">
            <v>0</v>
          </cell>
          <cell r="EE108">
            <v>0</v>
          </cell>
          <cell r="EF108">
            <v>0</v>
          </cell>
          <cell r="EG108">
            <v>0</v>
          </cell>
          <cell r="EH108">
            <v>0</v>
          </cell>
          <cell r="EI108">
            <v>0</v>
          </cell>
          <cell r="EJ108">
            <v>0</v>
          </cell>
          <cell r="EK108">
            <v>0</v>
          </cell>
          <cell r="EL108">
            <v>0</v>
          </cell>
          <cell r="EM108">
            <v>0</v>
          </cell>
          <cell r="EN108">
            <v>0</v>
          </cell>
          <cell r="EO108">
            <v>0</v>
          </cell>
          <cell r="EP108">
            <v>0</v>
          </cell>
          <cell r="EQ108">
            <v>0</v>
          </cell>
          <cell r="ER108">
            <v>0</v>
          </cell>
          <cell r="ES108">
            <v>0</v>
          </cell>
          <cell r="ET108">
            <v>0</v>
          </cell>
          <cell r="EU108">
            <v>0</v>
          </cell>
          <cell r="EV108">
            <v>0</v>
          </cell>
          <cell r="EW108">
            <v>0</v>
          </cell>
          <cell r="EX108">
            <v>0</v>
          </cell>
          <cell r="EY108">
            <v>0</v>
          </cell>
          <cell r="EZ108">
            <v>0</v>
          </cell>
          <cell r="FA108">
            <v>0</v>
          </cell>
          <cell r="FB108">
            <v>0</v>
          </cell>
          <cell r="FC108">
            <v>0</v>
          </cell>
          <cell r="FD108">
            <v>0</v>
          </cell>
          <cell r="FE108">
            <v>0</v>
          </cell>
          <cell r="FF108">
            <v>0</v>
          </cell>
          <cell r="FG108">
            <v>0</v>
          </cell>
          <cell r="FH108">
            <v>0</v>
          </cell>
          <cell r="FI108">
            <v>0</v>
          </cell>
          <cell r="FJ108">
            <v>0</v>
          </cell>
          <cell r="FK108">
            <v>0</v>
          </cell>
          <cell r="FL108">
            <v>0</v>
          </cell>
          <cell r="FM108">
            <v>0</v>
          </cell>
          <cell r="FN108">
            <v>0</v>
          </cell>
          <cell r="FO108">
            <v>0</v>
          </cell>
          <cell r="FP108">
            <v>0</v>
          </cell>
          <cell r="FQ108">
            <v>0</v>
          </cell>
          <cell r="FR108">
            <v>0</v>
          </cell>
          <cell r="FS108">
            <v>0</v>
          </cell>
          <cell r="FT108">
            <v>0</v>
          </cell>
          <cell r="FU108">
            <v>0</v>
          </cell>
          <cell r="FV108">
            <v>0</v>
          </cell>
          <cell r="FW108">
            <v>0</v>
          </cell>
          <cell r="FX108">
            <v>0</v>
          </cell>
          <cell r="FY108">
            <v>0</v>
          </cell>
          <cell r="FZ108">
            <v>0</v>
          </cell>
          <cell r="GA108">
            <v>0</v>
          </cell>
          <cell r="GB108">
            <v>0</v>
          </cell>
          <cell r="GC108">
            <v>0</v>
          </cell>
          <cell r="GD108">
            <v>0</v>
          </cell>
          <cell r="GE108">
            <v>0</v>
          </cell>
          <cell r="GF108">
            <v>0</v>
          </cell>
          <cell r="GG108">
            <v>0</v>
          </cell>
          <cell r="GH108">
            <v>0</v>
          </cell>
          <cell r="GI108">
            <v>0</v>
          </cell>
          <cell r="GJ108">
            <v>0</v>
          </cell>
          <cell r="GK108">
            <v>0</v>
          </cell>
          <cell r="GL108">
            <v>0</v>
          </cell>
          <cell r="GM108">
            <v>0</v>
          </cell>
          <cell r="GN108">
            <v>0</v>
          </cell>
          <cell r="GO108">
            <v>0</v>
          </cell>
          <cell r="GP108">
            <v>0</v>
          </cell>
          <cell r="GQ108">
            <v>0</v>
          </cell>
          <cell r="GR108">
            <v>0</v>
          </cell>
          <cell r="GS108">
            <v>0</v>
          </cell>
          <cell r="GT108">
            <v>0</v>
          </cell>
          <cell r="GU108">
            <v>0</v>
          </cell>
          <cell r="GV108">
            <v>0</v>
          </cell>
          <cell r="GW108">
            <v>0</v>
          </cell>
          <cell r="GX108">
            <v>0</v>
          </cell>
          <cell r="GY108">
            <v>0</v>
          </cell>
          <cell r="GZ108">
            <v>0</v>
          </cell>
          <cell r="HA108">
            <v>0</v>
          </cell>
          <cell r="HB108">
            <v>0</v>
          </cell>
          <cell r="HC108">
            <v>0</v>
          </cell>
          <cell r="HD108">
            <v>0</v>
          </cell>
          <cell r="HE108">
            <v>0</v>
          </cell>
          <cell r="HF108">
            <v>0</v>
          </cell>
          <cell r="HG108">
            <v>0</v>
          </cell>
          <cell r="HH108">
            <v>0</v>
          </cell>
          <cell r="HI108">
            <v>0</v>
          </cell>
          <cell r="HJ108">
            <v>0</v>
          </cell>
          <cell r="HK108">
            <v>0</v>
          </cell>
          <cell r="HL108">
            <v>0</v>
          </cell>
          <cell r="HM108">
            <v>0</v>
          </cell>
          <cell r="HN108">
            <v>0</v>
          </cell>
          <cell r="HO108">
            <v>0</v>
          </cell>
          <cell r="HP108">
            <v>0</v>
          </cell>
          <cell r="HQ108">
            <v>0</v>
          </cell>
          <cell r="HR108">
            <v>0</v>
          </cell>
          <cell r="HS108">
            <v>0</v>
          </cell>
        </row>
        <row r="109">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0</v>
          </cell>
          <cell r="BA109">
            <v>0</v>
          </cell>
          <cell r="BB109">
            <v>0</v>
          </cell>
          <cell r="BC109">
            <v>0</v>
          </cell>
          <cell r="BD109">
            <v>0</v>
          </cell>
          <cell r="BE109">
            <v>0</v>
          </cell>
          <cell r="BF109">
            <v>0</v>
          </cell>
          <cell r="BG109">
            <v>0</v>
          </cell>
          <cell r="BH109">
            <v>0</v>
          </cell>
          <cell r="BI109">
            <v>0</v>
          </cell>
          <cell r="BJ109">
            <v>0</v>
          </cell>
          <cell r="BK109">
            <v>0</v>
          </cell>
          <cell r="BL109">
            <v>0</v>
          </cell>
          <cell r="BM109">
            <v>0</v>
          </cell>
          <cell r="BN109">
            <v>0</v>
          </cell>
          <cell r="BO109">
            <v>0</v>
          </cell>
          <cell r="BP109">
            <v>0</v>
          </cell>
          <cell r="BQ109">
            <v>0</v>
          </cell>
          <cell r="BR109">
            <v>0</v>
          </cell>
          <cell r="BS109">
            <v>0</v>
          </cell>
          <cell r="BT109">
            <v>0</v>
          </cell>
          <cell r="BU109">
            <v>0</v>
          </cell>
          <cell r="BV109">
            <v>0</v>
          </cell>
          <cell r="BW109">
            <v>0</v>
          </cell>
          <cell r="BX109">
            <v>0</v>
          </cell>
          <cell r="BY109">
            <v>0</v>
          </cell>
          <cell r="BZ109">
            <v>0</v>
          </cell>
          <cell r="CA109">
            <v>0</v>
          </cell>
          <cell r="CB109">
            <v>0</v>
          </cell>
          <cell r="CC109">
            <v>0</v>
          </cell>
          <cell r="CD109">
            <v>0</v>
          </cell>
          <cell r="CE109">
            <v>0</v>
          </cell>
          <cell r="CF109">
            <v>0</v>
          </cell>
          <cell r="CG109">
            <v>0</v>
          </cell>
          <cell r="CH109">
            <v>0</v>
          </cell>
          <cell r="CI109">
            <v>0</v>
          </cell>
          <cell r="CJ109">
            <v>0</v>
          </cell>
          <cell r="CK109">
            <v>0</v>
          </cell>
          <cell r="CL109">
            <v>0</v>
          </cell>
          <cell r="CM109">
            <v>0</v>
          </cell>
          <cell r="CN109">
            <v>23652.6</v>
          </cell>
          <cell r="CO109">
            <v>0</v>
          </cell>
          <cell r="CP109">
            <v>2156.6999999999998</v>
          </cell>
          <cell r="CQ109">
            <v>0</v>
          </cell>
          <cell r="CR109">
            <v>0</v>
          </cell>
          <cell r="CS109">
            <v>0</v>
          </cell>
          <cell r="CT109">
            <v>0</v>
          </cell>
          <cell r="CU109">
            <v>0</v>
          </cell>
          <cell r="CV109">
            <v>0</v>
          </cell>
          <cell r="CW109">
            <v>0</v>
          </cell>
          <cell r="CX109">
            <v>0</v>
          </cell>
          <cell r="CY109">
            <v>0</v>
          </cell>
          <cell r="CZ109">
            <v>0</v>
          </cell>
          <cell r="DA109">
            <v>0</v>
          </cell>
          <cell r="DB109">
            <v>0</v>
          </cell>
          <cell r="DC109">
            <v>0</v>
          </cell>
          <cell r="DD109">
            <v>0</v>
          </cell>
          <cell r="DE109">
            <v>0</v>
          </cell>
          <cell r="DF109">
            <v>0</v>
          </cell>
          <cell r="DG109">
            <v>0</v>
          </cell>
          <cell r="DH109">
            <v>0</v>
          </cell>
          <cell r="DI109">
            <v>0</v>
          </cell>
          <cell r="DJ109">
            <v>0</v>
          </cell>
          <cell r="DK109">
            <v>0</v>
          </cell>
          <cell r="DL109">
            <v>0</v>
          </cell>
          <cell r="DM109">
            <v>0</v>
          </cell>
          <cell r="DN109">
            <v>0</v>
          </cell>
          <cell r="DO109">
            <v>0</v>
          </cell>
          <cell r="DP109">
            <v>0</v>
          </cell>
          <cell r="DQ109">
            <v>0</v>
          </cell>
          <cell r="DR109">
            <v>0</v>
          </cell>
          <cell r="DS109">
            <v>0</v>
          </cell>
          <cell r="DT109">
            <v>0</v>
          </cell>
          <cell r="DU109">
            <v>0</v>
          </cell>
          <cell r="DV109">
            <v>0</v>
          </cell>
          <cell r="DW109">
            <v>0</v>
          </cell>
          <cell r="DX109">
            <v>0</v>
          </cell>
          <cell r="DY109">
            <v>0</v>
          </cell>
          <cell r="DZ109">
            <v>0</v>
          </cell>
          <cell r="EA109">
            <v>0</v>
          </cell>
          <cell r="EB109">
            <v>0</v>
          </cell>
          <cell r="EC109">
            <v>0</v>
          </cell>
          <cell r="ED109">
            <v>0</v>
          </cell>
          <cell r="EE109">
            <v>0</v>
          </cell>
          <cell r="EF109">
            <v>0</v>
          </cell>
          <cell r="EG109">
            <v>0</v>
          </cell>
          <cell r="EH109">
            <v>0</v>
          </cell>
          <cell r="EI109">
            <v>0</v>
          </cell>
          <cell r="EJ109">
            <v>0</v>
          </cell>
          <cell r="EK109">
            <v>0</v>
          </cell>
          <cell r="EL109">
            <v>0</v>
          </cell>
          <cell r="EM109">
            <v>0</v>
          </cell>
          <cell r="EN109">
            <v>0</v>
          </cell>
          <cell r="EO109">
            <v>0</v>
          </cell>
          <cell r="EP109">
            <v>0</v>
          </cell>
          <cell r="EQ109">
            <v>0</v>
          </cell>
          <cell r="ER109">
            <v>0</v>
          </cell>
          <cell r="ES109">
            <v>0</v>
          </cell>
          <cell r="ET109">
            <v>0</v>
          </cell>
          <cell r="EU109">
            <v>0</v>
          </cell>
          <cell r="EV109">
            <v>0</v>
          </cell>
          <cell r="EW109">
            <v>0</v>
          </cell>
          <cell r="EX109">
            <v>0</v>
          </cell>
          <cell r="EY109">
            <v>0</v>
          </cell>
          <cell r="EZ109">
            <v>0</v>
          </cell>
          <cell r="FA109">
            <v>0</v>
          </cell>
          <cell r="FB109">
            <v>0</v>
          </cell>
          <cell r="FC109">
            <v>0</v>
          </cell>
          <cell r="FD109">
            <v>0</v>
          </cell>
          <cell r="FE109">
            <v>0</v>
          </cell>
          <cell r="FF109">
            <v>0</v>
          </cell>
          <cell r="FG109">
            <v>0</v>
          </cell>
          <cell r="FH109">
            <v>0</v>
          </cell>
          <cell r="FI109">
            <v>0</v>
          </cell>
          <cell r="FJ109">
            <v>0</v>
          </cell>
          <cell r="FK109">
            <v>0</v>
          </cell>
          <cell r="FL109">
            <v>0</v>
          </cell>
          <cell r="FM109">
            <v>0</v>
          </cell>
          <cell r="FN109">
            <v>0</v>
          </cell>
          <cell r="FO109">
            <v>0</v>
          </cell>
          <cell r="FP109">
            <v>0</v>
          </cell>
          <cell r="FQ109">
            <v>0</v>
          </cell>
          <cell r="FR109">
            <v>0</v>
          </cell>
          <cell r="FS109">
            <v>0</v>
          </cell>
          <cell r="FT109">
            <v>0</v>
          </cell>
          <cell r="FU109">
            <v>0</v>
          </cell>
          <cell r="FV109">
            <v>0</v>
          </cell>
          <cell r="FW109">
            <v>0</v>
          </cell>
          <cell r="FX109">
            <v>0</v>
          </cell>
          <cell r="FY109">
            <v>0</v>
          </cell>
          <cell r="FZ109">
            <v>0</v>
          </cell>
          <cell r="GA109">
            <v>0</v>
          </cell>
          <cell r="GB109">
            <v>0</v>
          </cell>
          <cell r="GC109">
            <v>0</v>
          </cell>
          <cell r="GD109">
            <v>0</v>
          </cell>
          <cell r="GE109">
            <v>0</v>
          </cell>
          <cell r="GF109">
            <v>0</v>
          </cell>
          <cell r="GG109">
            <v>0</v>
          </cell>
          <cell r="GH109">
            <v>0</v>
          </cell>
          <cell r="GI109">
            <v>0</v>
          </cell>
          <cell r="GJ109">
            <v>0</v>
          </cell>
          <cell r="GK109">
            <v>0</v>
          </cell>
          <cell r="GL109">
            <v>0</v>
          </cell>
          <cell r="GM109">
            <v>0</v>
          </cell>
          <cell r="GN109">
            <v>0</v>
          </cell>
          <cell r="GO109">
            <v>0</v>
          </cell>
          <cell r="GP109">
            <v>0</v>
          </cell>
          <cell r="GQ109">
            <v>0</v>
          </cell>
          <cell r="GR109">
            <v>0</v>
          </cell>
          <cell r="GS109">
            <v>0</v>
          </cell>
          <cell r="GT109">
            <v>0</v>
          </cell>
          <cell r="GU109">
            <v>0</v>
          </cell>
          <cell r="GV109">
            <v>0</v>
          </cell>
          <cell r="GW109">
            <v>0</v>
          </cell>
          <cell r="GX109">
            <v>0</v>
          </cell>
          <cell r="GY109">
            <v>0</v>
          </cell>
          <cell r="GZ109">
            <v>0</v>
          </cell>
          <cell r="HA109">
            <v>0</v>
          </cell>
          <cell r="HB109">
            <v>0</v>
          </cell>
          <cell r="HC109">
            <v>0</v>
          </cell>
          <cell r="HD109">
            <v>0</v>
          </cell>
          <cell r="HE109">
            <v>0</v>
          </cell>
          <cell r="HF109">
            <v>0</v>
          </cell>
          <cell r="HG109">
            <v>0</v>
          </cell>
          <cell r="HH109">
            <v>0</v>
          </cell>
          <cell r="HI109">
            <v>0</v>
          </cell>
          <cell r="HJ109">
            <v>0</v>
          </cell>
          <cell r="HK109">
            <v>0</v>
          </cell>
          <cell r="HL109">
            <v>0</v>
          </cell>
          <cell r="HM109">
            <v>0</v>
          </cell>
          <cell r="HN109">
            <v>0</v>
          </cell>
          <cell r="HO109">
            <v>0</v>
          </cell>
          <cell r="HP109">
            <v>0</v>
          </cell>
          <cell r="HQ109">
            <v>0</v>
          </cell>
          <cell r="HR109">
            <v>0</v>
          </cell>
          <cell r="HS109">
            <v>0</v>
          </cell>
        </row>
        <row r="110">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0</v>
          </cell>
          <cell r="BC110">
            <v>0</v>
          </cell>
          <cell r="BD110">
            <v>0</v>
          </cell>
          <cell r="BE110">
            <v>0</v>
          </cell>
          <cell r="BF110">
            <v>0</v>
          </cell>
          <cell r="BG110">
            <v>0</v>
          </cell>
          <cell r="BH110">
            <v>0</v>
          </cell>
          <cell r="BI110">
            <v>0</v>
          </cell>
          <cell r="BJ110">
            <v>0</v>
          </cell>
          <cell r="BK110">
            <v>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0</v>
          </cell>
          <cell r="CF110">
            <v>0</v>
          </cell>
          <cell r="CG110">
            <v>0</v>
          </cell>
          <cell r="CH110">
            <v>0</v>
          </cell>
          <cell r="CI110">
            <v>0</v>
          </cell>
          <cell r="CJ110">
            <v>0</v>
          </cell>
          <cell r="CK110">
            <v>0</v>
          </cell>
          <cell r="CL110">
            <v>0</v>
          </cell>
          <cell r="CM110">
            <v>0</v>
          </cell>
          <cell r="CN110">
            <v>0</v>
          </cell>
          <cell r="CO110">
            <v>170728.79</v>
          </cell>
          <cell r="CP110">
            <v>0</v>
          </cell>
          <cell r="CQ110">
            <v>0</v>
          </cell>
          <cell r="CR110">
            <v>0</v>
          </cell>
          <cell r="CS110">
            <v>0</v>
          </cell>
          <cell r="CT110">
            <v>0</v>
          </cell>
          <cell r="CU110">
            <v>0</v>
          </cell>
          <cell r="CV110">
            <v>0</v>
          </cell>
          <cell r="CW110">
            <v>0</v>
          </cell>
          <cell r="CX110">
            <v>0</v>
          </cell>
          <cell r="CY110">
            <v>5122.8</v>
          </cell>
          <cell r="CZ110">
            <v>0</v>
          </cell>
          <cell r="DA110">
            <v>0</v>
          </cell>
          <cell r="DB110">
            <v>0</v>
          </cell>
          <cell r="DC110">
            <v>0</v>
          </cell>
          <cell r="DD110">
            <v>0</v>
          </cell>
          <cell r="DE110">
            <v>0</v>
          </cell>
          <cell r="DF110">
            <v>0</v>
          </cell>
          <cell r="DG110">
            <v>0</v>
          </cell>
          <cell r="DH110">
            <v>0</v>
          </cell>
          <cell r="DI110">
            <v>0</v>
          </cell>
          <cell r="DJ110">
            <v>0</v>
          </cell>
          <cell r="DK110">
            <v>0</v>
          </cell>
          <cell r="DL110">
            <v>0</v>
          </cell>
          <cell r="DM110">
            <v>0</v>
          </cell>
          <cell r="DN110">
            <v>0</v>
          </cell>
          <cell r="DO110">
            <v>0</v>
          </cell>
          <cell r="DP110">
            <v>0</v>
          </cell>
          <cell r="DQ110">
            <v>0</v>
          </cell>
          <cell r="DR110">
            <v>0</v>
          </cell>
          <cell r="DS110">
            <v>0</v>
          </cell>
          <cell r="DT110">
            <v>0</v>
          </cell>
          <cell r="DU110">
            <v>0</v>
          </cell>
          <cell r="DV110">
            <v>0</v>
          </cell>
          <cell r="DW110">
            <v>0</v>
          </cell>
          <cell r="DX110">
            <v>0</v>
          </cell>
          <cell r="DY110">
            <v>0</v>
          </cell>
          <cell r="DZ110">
            <v>0</v>
          </cell>
          <cell r="EA110">
            <v>0</v>
          </cell>
          <cell r="EB110">
            <v>0</v>
          </cell>
          <cell r="EC110">
            <v>0</v>
          </cell>
          <cell r="ED110">
            <v>0</v>
          </cell>
          <cell r="EE110">
            <v>0</v>
          </cell>
          <cell r="EF110">
            <v>0</v>
          </cell>
          <cell r="EG110">
            <v>0</v>
          </cell>
          <cell r="EH110">
            <v>0</v>
          </cell>
          <cell r="EI110">
            <v>0</v>
          </cell>
          <cell r="EJ110">
            <v>0</v>
          </cell>
          <cell r="EK110">
            <v>0</v>
          </cell>
          <cell r="EL110">
            <v>0</v>
          </cell>
          <cell r="EM110">
            <v>0</v>
          </cell>
          <cell r="EN110">
            <v>0</v>
          </cell>
          <cell r="EO110">
            <v>0</v>
          </cell>
          <cell r="EP110">
            <v>0</v>
          </cell>
          <cell r="EQ110">
            <v>0</v>
          </cell>
          <cell r="ER110">
            <v>0</v>
          </cell>
          <cell r="ES110">
            <v>0</v>
          </cell>
          <cell r="ET110">
            <v>0</v>
          </cell>
          <cell r="EU110">
            <v>0</v>
          </cell>
          <cell r="EV110">
            <v>0</v>
          </cell>
          <cell r="EW110">
            <v>0</v>
          </cell>
          <cell r="EX110">
            <v>0</v>
          </cell>
          <cell r="EY110">
            <v>0</v>
          </cell>
          <cell r="EZ110">
            <v>0</v>
          </cell>
          <cell r="FA110">
            <v>0</v>
          </cell>
          <cell r="FB110">
            <v>0</v>
          </cell>
          <cell r="FC110">
            <v>0</v>
          </cell>
          <cell r="FD110">
            <v>0</v>
          </cell>
          <cell r="FE110">
            <v>0</v>
          </cell>
          <cell r="FF110">
            <v>0</v>
          </cell>
          <cell r="FG110">
            <v>0</v>
          </cell>
          <cell r="FH110">
            <v>0</v>
          </cell>
          <cell r="FI110">
            <v>0</v>
          </cell>
          <cell r="FJ110">
            <v>0</v>
          </cell>
          <cell r="FK110">
            <v>0</v>
          </cell>
          <cell r="FL110">
            <v>0</v>
          </cell>
          <cell r="FM110">
            <v>0</v>
          </cell>
          <cell r="FN110">
            <v>0</v>
          </cell>
          <cell r="FO110">
            <v>0</v>
          </cell>
          <cell r="FP110">
            <v>0</v>
          </cell>
          <cell r="FQ110">
            <v>0</v>
          </cell>
          <cell r="FR110">
            <v>0</v>
          </cell>
          <cell r="FS110">
            <v>0</v>
          </cell>
          <cell r="FT110">
            <v>0</v>
          </cell>
          <cell r="FU110">
            <v>0</v>
          </cell>
          <cell r="FV110">
            <v>0</v>
          </cell>
          <cell r="FW110">
            <v>0</v>
          </cell>
          <cell r="FX110">
            <v>0</v>
          </cell>
          <cell r="FY110">
            <v>0</v>
          </cell>
          <cell r="FZ110">
            <v>0</v>
          </cell>
          <cell r="GA110">
            <v>0</v>
          </cell>
          <cell r="GB110">
            <v>0</v>
          </cell>
          <cell r="GC110">
            <v>0</v>
          </cell>
          <cell r="GD110">
            <v>0</v>
          </cell>
          <cell r="GE110">
            <v>0</v>
          </cell>
          <cell r="GF110">
            <v>0</v>
          </cell>
          <cell r="GG110">
            <v>0</v>
          </cell>
          <cell r="GH110">
            <v>0</v>
          </cell>
          <cell r="GI110">
            <v>0</v>
          </cell>
          <cell r="GJ110">
            <v>0</v>
          </cell>
          <cell r="GK110">
            <v>0</v>
          </cell>
          <cell r="GL110">
            <v>0</v>
          </cell>
          <cell r="GM110">
            <v>0</v>
          </cell>
          <cell r="GN110">
            <v>0</v>
          </cell>
          <cell r="GO110">
            <v>0</v>
          </cell>
          <cell r="GP110">
            <v>0</v>
          </cell>
          <cell r="GQ110">
            <v>0</v>
          </cell>
          <cell r="GR110">
            <v>0</v>
          </cell>
          <cell r="GS110">
            <v>0</v>
          </cell>
          <cell r="GT110">
            <v>0</v>
          </cell>
          <cell r="GU110">
            <v>0</v>
          </cell>
          <cell r="GV110">
            <v>0</v>
          </cell>
          <cell r="GW110">
            <v>0</v>
          </cell>
          <cell r="GX110">
            <v>0</v>
          </cell>
          <cell r="GY110">
            <v>0</v>
          </cell>
          <cell r="GZ110">
            <v>0</v>
          </cell>
          <cell r="HA110">
            <v>0</v>
          </cell>
          <cell r="HB110">
            <v>0</v>
          </cell>
          <cell r="HC110">
            <v>0</v>
          </cell>
          <cell r="HD110">
            <v>0</v>
          </cell>
          <cell r="HE110">
            <v>0</v>
          </cell>
          <cell r="HF110">
            <v>0</v>
          </cell>
          <cell r="HG110">
            <v>0</v>
          </cell>
          <cell r="HH110">
            <v>0</v>
          </cell>
          <cell r="HI110">
            <v>0</v>
          </cell>
          <cell r="HJ110">
            <v>0</v>
          </cell>
          <cell r="HK110">
            <v>0</v>
          </cell>
          <cell r="HL110">
            <v>0</v>
          </cell>
          <cell r="HM110">
            <v>0</v>
          </cell>
          <cell r="HN110">
            <v>0</v>
          </cell>
          <cell r="HO110">
            <v>0</v>
          </cell>
          <cell r="HP110">
            <v>0</v>
          </cell>
          <cell r="HQ110">
            <v>0</v>
          </cell>
          <cell r="HR110">
            <v>0</v>
          </cell>
          <cell r="HS110">
            <v>0</v>
          </cell>
        </row>
        <row r="111">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368.4</v>
          </cell>
          <cell r="CK111">
            <v>0</v>
          </cell>
          <cell r="CL111">
            <v>0</v>
          </cell>
          <cell r="CM111">
            <v>0</v>
          </cell>
          <cell r="CN111">
            <v>5090.3999999999996</v>
          </cell>
          <cell r="CO111">
            <v>0</v>
          </cell>
          <cell r="CP111">
            <v>218167.67999999999</v>
          </cell>
          <cell r="CQ111">
            <v>0</v>
          </cell>
          <cell r="CR111">
            <v>0</v>
          </cell>
          <cell r="CS111">
            <v>0</v>
          </cell>
          <cell r="CT111">
            <v>0</v>
          </cell>
          <cell r="CU111">
            <v>0</v>
          </cell>
          <cell r="CV111">
            <v>0</v>
          </cell>
          <cell r="CW111">
            <v>0</v>
          </cell>
          <cell r="CX111">
            <v>0</v>
          </cell>
          <cell r="CY111">
            <v>2561.4</v>
          </cell>
          <cell r="CZ111">
            <v>0</v>
          </cell>
          <cell r="DA111">
            <v>0</v>
          </cell>
          <cell r="DB111">
            <v>0</v>
          </cell>
          <cell r="DC111">
            <v>0</v>
          </cell>
          <cell r="DD111">
            <v>1210.4000000000001</v>
          </cell>
          <cell r="DE111">
            <v>0</v>
          </cell>
          <cell r="DF111">
            <v>656.4</v>
          </cell>
          <cell r="DG111">
            <v>0</v>
          </cell>
          <cell r="DH111">
            <v>4831.2</v>
          </cell>
          <cell r="DI111">
            <v>0</v>
          </cell>
          <cell r="DJ111">
            <v>0</v>
          </cell>
          <cell r="DK111">
            <v>0</v>
          </cell>
          <cell r="DL111">
            <v>0</v>
          </cell>
          <cell r="DM111">
            <v>11001.9</v>
          </cell>
          <cell r="DN111">
            <v>0</v>
          </cell>
          <cell r="DO111">
            <v>0</v>
          </cell>
          <cell r="DP111">
            <v>0</v>
          </cell>
          <cell r="DQ111">
            <v>0</v>
          </cell>
          <cell r="DR111">
            <v>0</v>
          </cell>
          <cell r="DS111">
            <v>0</v>
          </cell>
          <cell r="DT111">
            <v>1161</v>
          </cell>
          <cell r="DU111">
            <v>296.36</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0</v>
          </cell>
          <cell r="EQ111">
            <v>0</v>
          </cell>
          <cell r="ER111">
            <v>0</v>
          </cell>
          <cell r="ES111">
            <v>0</v>
          </cell>
          <cell r="ET111">
            <v>0</v>
          </cell>
          <cell r="EU111">
            <v>0</v>
          </cell>
          <cell r="EV111">
            <v>0</v>
          </cell>
          <cell r="EW111">
            <v>0</v>
          </cell>
          <cell r="EX111">
            <v>0</v>
          </cell>
          <cell r="EY111">
            <v>0</v>
          </cell>
          <cell r="EZ111">
            <v>0</v>
          </cell>
          <cell r="FA111">
            <v>0</v>
          </cell>
          <cell r="FB111">
            <v>0</v>
          </cell>
          <cell r="FC111">
            <v>0</v>
          </cell>
          <cell r="FD111">
            <v>0</v>
          </cell>
          <cell r="FE111">
            <v>0</v>
          </cell>
          <cell r="FF111">
            <v>0</v>
          </cell>
          <cell r="FG111">
            <v>0</v>
          </cell>
          <cell r="FH111">
            <v>0</v>
          </cell>
          <cell r="FI111">
            <v>0</v>
          </cell>
          <cell r="FJ111">
            <v>0</v>
          </cell>
          <cell r="FK111">
            <v>0</v>
          </cell>
          <cell r="FL111">
            <v>0</v>
          </cell>
          <cell r="FM111">
            <v>0</v>
          </cell>
          <cell r="FN111">
            <v>0</v>
          </cell>
          <cell r="FO111">
            <v>0</v>
          </cell>
          <cell r="FP111">
            <v>0</v>
          </cell>
          <cell r="FQ111">
            <v>0</v>
          </cell>
          <cell r="FR111">
            <v>0</v>
          </cell>
          <cell r="FS111">
            <v>0</v>
          </cell>
          <cell r="FT111">
            <v>0</v>
          </cell>
          <cell r="FU111">
            <v>0</v>
          </cell>
          <cell r="FV111">
            <v>0</v>
          </cell>
          <cell r="FW111">
            <v>0</v>
          </cell>
          <cell r="FX111">
            <v>0</v>
          </cell>
          <cell r="FY111">
            <v>0</v>
          </cell>
          <cell r="FZ111">
            <v>0</v>
          </cell>
          <cell r="GA111">
            <v>0</v>
          </cell>
          <cell r="GB111">
            <v>0</v>
          </cell>
          <cell r="GC111">
            <v>0</v>
          </cell>
          <cell r="GD111">
            <v>0</v>
          </cell>
          <cell r="GE111">
            <v>0</v>
          </cell>
          <cell r="GF111">
            <v>0</v>
          </cell>
          <cell r="GG111">
            <v>0</v>
          </cell>
          <cell r="GH111">
            <v>0</v>
          </cell>
          <cell r="GI111">
            <v>0</v>
          </cell>
          <cell r="GJ111">
            <v>0</v>
          </cell>
          <cell r="GK111">
            <v>0</v>
          </cell>
          <cell r="GL111">
            <v>0</v>
          </cell>
          <cell r="GM111">
            <v>0</v>
          </cell>
          <cell r="GN111">
            <v>0</v>
          </cell>
          <cell r="GO111">
            <v>0</v>
          </cell>
          <cell r="GP111">
            <v>0</v>
          </cell>
          <cell r="GQ111">
            <v>0</v>
          </cell>
          <cell r="GR111">
            <v>0</v>
          </cell>
          <cell r="GS111">
            <v>0</v>
          </cell>
          <cell r="GT111">
            <v>0</v>
          </cell>
          <cell r="GU111">
            <v>0</v>
          </cell>
          <cell r="GV111">
            <v>0</v>
          </cell>
          <cell r="GW111">
            <v>0</v>
          </cell>
          <cell r="GX111">
            <v>0</v>
          </cell>
          <cell r="GY111">
            <v>0</v>
          </cell>
          <cell r="GZ111">
            <v>0</v>
          </cell>
          <cell r="HA111">
            <v>0</v>
          </cell>
          <cell r="HB111">
            <v>0</v>
          </cell>
          <cell r="HC111">
            <v>0</v>
          </cell>
          <cell r="HD111">
            <v>0</v>
          </cell>
          <cell r="HE111">
            <v>0</v>
          </cell>
          <cell r="HF111">
            <v>0</v>
          </cell>
          <cell r="HG111">
            <v>0</v>
          </cell>
          <cell r="HH111">
            <v>0</v>
          </cell>
          <cell r="HI111">
            <v>0</v>
          </cell>
          <cell r="HJ111">
            <v>0</v>
          </cell>
          <cell r="HK111">
            <v>0</v>
          </cell>
          <cell r="HL111">
            <v>0</v>
          </cell>
          <cell r="HM111">
            <v>0</v>
          </cell>
          <cell r="HN111">
            <v>0</v>
          </cell>
          <cell r="HO111">
            <v>0</v>
          </cell>
          <cell r="HP111">
            <v>0</v>
          </cell>
          <cell r="HQ111">
            <v>0</v>
          </cell>
          <cell r="HR111">
            <v>0</v>
          </cell>
          <cell r="HS111">
            <v>0</v>
          </cell>
        </row>
        <row r="112">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0</v>
          </cell>
          <cell r="BE112">
            <v>0</v>
          </cell>
          <cell r="BF112">
            <v>0</v>
          </cell>
          <cell r="BG112">
            <v>0</v>
          </cell>
          <cell r="BH112">
            <v>0</v>
          </cell>
          <cell r="BI112">
            <v>0</v>
          </cell>
          <cell r="BJ112">
            <v>0</v>
          </cell>
          <cell r="BK112">
            <v>0</v>
          </cell>
          <cell r="BL112">
            <v>0</v>
          </cell>
          <cell r="BM112">
            <v>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0</v>
          </cell>
          <cell r="CN112">
            <v>0</v>
          </cell>
          <cell r="CO112">
            <v>0</v>
          </cell>
          <cell r="CP112">
            <v>0</v>
          </cell>
          <cell r="CQ112">
            <v>0</v>
          </cell>
          <cell r="CR112">
            <v>0</v>
          </cell>
          <cell r="CS112">
            <v>0</v>
          </cell>
          <cell r="CT112">
            <v>0</v>
          </cell>
          <cell r="CU112">
            <v>0</v>
          </cell>
          <cell r="CV112">
            <v>0</v>
          </cell>
          <cell r="CW112">
            <v>0</v>
          </cell>
          <cell r="CX112">
            <v>0</v>
          </cell>
          <cell r="CY112">
            <v>0</v>
          </cell>
          <cell r="CZ112">
            <v>0</v>
          </cell>
          <cell r="DA112">
            <v>0</v>
          </cell>
          <cell r="DB112">
            <v>0</v>
          </cell>
          <cell r="DC112">
            <v>0</v>
          </cell>
          <cell r="DD112">
            <v>0</v>
          </cell>
          <cell r="DE112">
            <v>0</v>
          </cell>
          <cell r="DF112">
            <v>0</v>
          </cell>
          <cell r="DG112">
            <v>0</v>
          </cell>
          <cell r="DH112">
            <v>430181.94</v>
          </cell>
          <cell r="DI112">
            <v>0</v>
          </cell>
          <cell r="DJ112">
            <v>0</v>
          </cell>
          <cell r="DK112">
            <v>0</v>
          </cell>
          <cell r="DL112">
            <v>0</v>
          </cell>
          <cell r="DM112">
            <v>0</v>
          </cell>
          <cell r="DN112">
            <v>0</v>
          </cell>
          <cell r="DO112">
            <v>0</v>
          </cell>
          <cell r="DP112">
            <v>0</v>
          </cell>
          <cell r="DQ112">
            <v>0</v>
          </cell>
          <cell r="DR112">
            <v>0</v>
          </cell>
          <cell r="DS112">
            <v>0</v>
          </cell>
          <cell r="DT112">
            <v>0</v>
          </cell>
          <cell r="DU112">
            <v>0</v>
          </cell>
          <cell r="DV112">
            <v>0</v>
          </cell>
          <cell r="DW112">
            <v>0</v>
          </cell>
          <cell r="DX112">
            <v>0</v>
          </cell>
          <cell r="DY112">
            <v>0</v>
          </cell>
          <cell r="DZ112">
            <v>0</v>
          </cell>
          <cell r="EA112">
            <v>0</v>
          </cell>
          <cell r="EB112">
            <v>0</v>
          </cell>
          <cell r="EC112">
            <v>0</v>
          </cell>
          <cell r="ED112">
            <v>0</v>
          </cell>
          <cell r="EE112">
            <v>0</v>
          </cell>
          <cell r="EF112">
            <v>0</v>
          </cell>
          <cell r="EG112">
            <v>0</v>
          </cell>
          <cell r="EH112">
            <v>0</v>
          </cell>
          <cell r="EI112">
            <v>0</v>
          </cell>
          <cell r="EJ112">
            <v>0</v>
          </cell>
          <cell r="EK112">
            <v>0</v>
          </cell>
          <cell r="EL112">
            <v>0</v>
          </cell>
          <cell r="EM112">
            <v>0</v>
          </cell>
          <cell r="EN112">
            <v>0</v>
          </cell>
          <cell r="EO112">
            <v>0</v>
          </cell>
          <cell r="EP112">
            <v>0</v>
          </cell>
          <cell r="EQ112">
            <v>0</v>
          </cell>
          <cell r="ER112">
            <v>0</v>
          </cell>
          <cell r="ES112">
            <v>0</v>
          </cell>
          <cell r="ET112">
            <v>0</v>
          </cell>
          <cell r="EU112">
            <v>0</v>
          </cell>
          <cell r="EV112">
            <v>0</v>
          </cell>
          <cell r="EW112">
            <v>0</v>
          </cell>
          <cell r="EX112">
            <v>0</v>
          </cell>
          <cell r="EY112">
            <v>0</v>
          </cell>
          <cell r="EZ112">
            <v>0</v>
          </cell>
          <cell r="FA112">
            <v>0</v>
          </cell>
          <cell r="FB112">
            <v>0</v>
          </cell>
          <cell r="FC112">
            <v>0</v>
          </cell>
          <cell r="FD112">
            <v>0</v>
          </cell>
          <cell r="FE112">
            <v>0</v>
          </cell>
          <cell r="FF112">
            <v>0</v>
          </cell>
          <cell r="FG112">
            <v>0</v>
          </cell>
          <cell r="FH112">
            <v>0</v>
          </cell>
          <cell r="FI112">
            <v>0</v>
          </cell>
          <cell r="FJ112">
            <v>0</v>
          </cell>
          <cell r="FK112">
            <v>0</v>
          </cell>
          <cell r="FL112">
            <v>0</v>
          </cell>
          <cell r="FM112">
            <v>0</v>
          </cell>
          <cell r="FN112">
            <v>0</v>
          </cell>
          <cell r="FO112">
            <v>0</v>
          </cell>
          <cell r="FP112">
            <v>0</v>
          </cell>
          <cell r="FQ112">
            <v>0</v>
          </cell>
          <cell r="FR112">
            <v>0</v>
          </cell>
          <cell r="FS112">
            <v>0</v>
          </cell>
          <cell r="FT112">
            <v>0</v>
          </cell>
          <cell r="FU112">
            <v>0</v>
          </cell>
          <cell r="FV112">
            <v>0</v>
          </cell>
          <cell r="FW112">
            <v>0</v>
          </cell>
          <cell r="FX112">
            <v>0</v>
          </cell>
          <cell r="FY112">
            <v>0</v>
          </cell>
          <cell r="FZ112">
            <v>0</v>
          </cell>
          <cell r="GA112">
            <v>0</v>
          </cell>
          <cell r="GB112">
            <v>0</v>
          </cell>
          <cell r="GC112">
            <v>0</v>
          </cell>
          <cell r="GD112">
            <v>0</v>
          </cell>
          <cell r="GE112">
            <v>0</v>
          </cell>
          <cell r="GF112">
            <v>0</v>
          </cell>
          <cell r="GG112">
            <v>0</v>
          </cell>
          <cell r="GH112">
            <v>0</v>
          </cell>
          <cell r="GI112">
            <v>0</v>
          </cell>
          <cell r="GJ112">
            <v>0</v>
          </cell>
          <cell r="GK112">
            <v>0</v>
          </cell>
          <cell r="GL112">
            <v>0</v>
          </cell>
          <cell r="GM112">
            <v>0</v>
          </cell>
          <cell r="GN112">
            <v>0</v>
          </cell>
          <cell r="GO112">
            <v>0</v>
          </cell>
          <cell r="GP112">
            <v>0</v>
          </cell>
          <cell r="GQ112">
            <v>0</v>
          </cell>
          <cell r="GR112">
            <v>0</v>
          </cell>
          <cell r="GS112">
            <v>0</v>
          </cell>
          <cell r="GT112">
            <v>0</v>
          </cell>
          <cell r="GU112">
            <v>0</v>
          </cell>
          <cell r="GV112">
            <v>0</v>
          </cell>
          <cell r="GW112">
            <v>0</v>
          </cell>
          <cell r="GX112">
            <v>0</v>
          </cell>
          <cell r="GY112">
            <v>0</v>
          </cell>
          <cell r="GZ112">
            <v>0</v>
          </cell>
          <cell r="HA112">
            <v>0</v>
          </cell>
          <cell r="HB112">
            <v>0</v>
          </cell>
          <cell r="HC112">
            <v>0</v>
          </cell>
          <cell r="HD112">
            <v>0</v>
          </cell>
          <cell r="HE112">
            <v>0</v>
          </cell>
          <cell r="HF112">
            <v>0</v>
          </cell>
          <cell r="HG112">
            <v>0</v>
          </cell>
          <cell r="HH112">
            <v>0</v>
          </cell>
          <cell r="HI112">
            <v>0</v>
          </cell>
          <cell r="HJ112">
            <v>0</v>
          </cell>
          <cell r="HK112">
            <v>0</v>
          </cell>
          <cell r="HL112">
            <v>0</v>
          </cell>
          <cell r="HM112">
            <v>0</v>
          </cell>
          <cell r="HN112">
            <v>0</v>
          </cell>
          <cell r="HO112">
            <v>0</v>
          </cell>
          <cell r="HP112">
            <v>0</v>
          </cell>
          <cell r="HQ112">
            <v>0</v>
          </cell>
          <cell r="HR112">
            <v>0</v>
          </cell>
          <cell r="HS112">
            <v>0</v>
          </cell>
        </row>
        <row r="113">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0</v>
          </cell>
          <cell r="AU113">
            <v>0</v>
          </cell>
          <cell r="AV113">
            <v>0</v>
          </cell>
          <cell r="AW113">
            <v>0</v>
          </cell>
          <cell r="AX113">
            <v>0</v>
          </cell>
          <cell r="AY113">
            <v>0</v>
          </cell>
          <cell r="AZ113">
            <v>0</v>
          </cell>
          <cell r="BA113">
            <v>0</v>
          </cell>
          <cell r="BB113">
            <v>0</v>
          </cell>
          <cell r="BC113">
            <v>0</v>
          </cell>
          <cell r="BD113">
            <v>0</v>
          </cell>
          <cell r="BE113">
            <v>0</v>
          </cell>
          <cell r="BF113">
            <v>0</v>
          </cell>
          <cell r="BG113">
            <v>0</v>
          </cell>
          <cell r="BH113">
            <v>0</v>
          </cell>
          <cell r="BI113">
            <v>0</v>
          </cell>
          <cell r="BJ113">
            <v>0</v>
          </cell>
          <cell r="BK113">
            <v>0</v>
          </cell>
          <cell r="BL113">
            <v>0</v>
          </cell>
          <cell r="BM113">
            <v>0</v>
          </cell>
          <cell r="BN113">
            <v>0</v>
          </cell>
          <cell r="BO113">
            <v>0</v>
          </cell>
          <cell r="BP113">
            <v>0</v>
          </cell>
          <cell r="BQ113">
            <v>0</v>
          </cell>
          <cell r="BR113">
            <v>0</v>
          </cell>
          <cell r="BS113">
            <v>0</v>
          </cell>
          <cell r="BT113">
            <v>0</v>
          </cell>
          <cell r="BU113">
            <v>0</v>
          </cell>
          <cell r="BV113">
            <v>0</v>
          </cell>
          <cell r="BW113">
            <v>0</v>
          </cell>
          <cell r="BX113">
            <v>0</v>
          </cell>
          <cell r="BY113">
            <v>0</v>
          </cell>
          <cell r="BZ113">
            <v>0</v>
          </cell>
          <cell r="CA113">
            <v>0</v>
          </cell>
          <cell r="CB113">
            <v>0</v>
          </cell>
          <cell r="CC113">
            <v>0</v>
          </cell>
          <cell r="CD113">
            <v>0</v>
          </cell>
          <cell r="CE113">
            <v>0</v>
          </cell>
          <cell r="CF113">
            <v>0</v>
          </cell>
          <cell r="CG113">
            <v>0</v>
          </cell>
          <cell r="CH113">
            <v>0</v>
          </cell>
          <cell r="CI113">
            <v>0</v>
          </cell>
          <cell r="CJ113">
            <v>0</v>
          </cell>
          <cell r="CK113">
            <v>0</v>
          </cell>
          <cell r="CL113">
            <v>0</v>
          </cell>
          <cell r="CM113">
            <v>0</v>
          </cell>
          <cell r="CN113">
            <v>0</v>
          </cell>
          <cell r="CO113">
            <v>0</v>
          </cell>
          <cell r="CP113">
            <v>0</v>
          </cell>
          <cell r="CQ113">
            <v>0</v>
          </cell>
          <cell r="CR113">
            <v>0</v>
          </cell>
          <cell r="CS113">
            <v>0</v>
          </cell>
          <cell r="CT113">
            <v>0</v>
          </cell>
          <cell r="CU113">
            <v>0</v>
          </cell>
          <cell r="CV113">
            <v>0</v>
          </cell>
          <cell r="CW113">
            <v>0</v>
          </cell>
          <cell r="CX113">
            <v>0</v>
          </cell>
          <cell r="CY113">
            <v>0</v>
          </cell>
          <cell r="CZ113">
            <v>0</v>
          </cell>
          <cell r="DA113">
            <v>0</v>
          </cell>
          <cell r="DB113">
            <v>0</v>
          </cell>
          <cell r="DC113">
            <v>0</v>
          </cell>
          <cell r="DD113">
            <v>0</v>
          </cell>
          <cell r="DE113">
            <v>0</v>
          </cell>
          <cell r="DF113">
            <v>0</v>
          </cell>
          <cell r="DG113">
            <v>0</v>
          </cell>
          <cell r="DH113">
            <v>0</v>
          </cell>
          <cell r="DI113">
            <v>38181.120000000003</v>
          </cell>
          <cell r="DJ113">
            <v>0</v>
          </cell>
          <cell r="DK113">
            <v>0</v>
          </cell>
          <cell r="DL113">
            <v>0</v>
          </cell>
          <cell r="DM113">
            <v>0</v>
          </cell>
          <cell r="DN113">
            <v>0</v>
          </cell>
          <cell r="DO113">
            <v>0</v>
          </cell>
          <cell r="DP113">
            <v>0</v>
          </cell>
          <cell r="DQ113">
            <v>0</v>
          </cell>
          <cell r="DR113">
            <v>0</v>
          </cell>
          <cell r="DS113">
            <v>0</v>
          </cell>
          <cell r="DT113">
            <v>0</v>
          </cell>
          <cell r="DU113">
            <v>0</v>
          </cell>
          <cell r="DV113">
            <v>0</v>
          </cell>
          <cell r="DW113">
            <v>0</v>
          </cell>
          <cell r="DX113">
            <v>0</v>
          </cell>
          <cell r="DY113">
            <v>0</v>
          </cell>
          <cell r="DZ113">
            <v>0</v>
          </cell>
          <cell r="EA113">
            <v>0</v>
          </cell>
          <cell r="EB113">
            <v>0</v>
          </cell>
          <cell r="EC113">
            <v>0</v>
          </cell>
          <cell r="ED113">
            <v>0</v>
          </cell>
          <cell r="EE113">
            <v>0</v>
          </cell>
          <cell r="EF113">
            <v>0</v>
          </cell>
          <cell r="EG113">
            <v>0</v>
          </cell>
          <cell r="EH113">
            <v>0</v>
          </cell>
          <cell r="EI113">
            <v>0</v>
          </cell>
          <cell r="EJ113">
            <v>0</v>
          </cell>
          <cell r="EK113">
            <v>0</v>
          </cell>
          <cell r="EL113">
            <v>0</v>
          </cell>
          <cell r="EM113">
            <v>0</v>
          </cell>
          <cell r="EN113">
            <v>0</v>
          </cell>
          <cell r="EO113">
            <v>0</v>
          </cell>
          <cell r="EP113">
            <v>0</v>
          </cell>
          <cell r="EQ113">
            <v>0</v>
          </cell>
          <cell r="ER113">
            <v>0</v>
          </cell>
          <cell r="ES113">
            <v>0</v>
          </cell>
          <cell r="ET113">
            <v>0</v>
          </cell>
          <cell r="EU113">
            <v>0</v>
          </cell>
          <cell r="EV113">
            <v>0</v>
          </cell>
          <cell r="EW113">
            <v>0</v>
          </cell>
          <cell r="EX113">
            <v>0</v>
          </cell>
          <cell r="EY113">
            <v>0</v>
          </cell>
          <cell r="EZ113">
            <v>0</v>
          </cell>
          <cell r="FA113">
            <v>0</v>
          </cell>
          <cell r="FB113">
            <v>0</v>
          </cell>
          <cell r="FC113">
            <v>0</v>
          </cell>
          <cell r="FD113">
            <v>0</v>
          </cell>
          <cell r="FE113">
            <v>0</v>
          </cell>
          <cell r="FF113">
            <v>0</v>
          </cell>
          <cell r="FG113">
            <v>0</v>
          </cell>
          <cell r="FH113">
            <v>0</v>
          </cell>
          <cell r="FI113">
            <v>0</v>
          </cell>
          <cell r="FJ113">
            <v>0</v>
          </cell>
          <cell r="FK113">
            <v>0</v>
          </cell>
          <cell r="FL113">
            <v>0</v>
          </cell>
          <cell r="FM113">
            <v>0</v>
          </cell>
          <cell r="FN113">
            <v>0</v>
          </cell>
          <cell r="FO113">
            <v>0</v>
          </cell>
          <cell r="FP113">
            <v>0</v>
          </cell>
          <cell r="FQ113">
            <v>0</v>
          </cell>
          <cell r="FR113">
            <v>0</v>
          </cell>
          <cell r="FS113">
            <v>0</v>
          </cell>
          <cell r="FT113">
            <v>0</v>
          </cell>
          <cell r="FU113">
            <v>0</v>
          </cell>
          <cell r="FV113">
            <v>0</v>
          </cell>
          <cell r="FW113">
            <v>0</v>
          </cell>
          <cell r="FX113">
            <v>0</v>
          </cell>
          <cell r="FY113">
            <v>0</v>
          </cell>
          <cell r="FZ113">
            <v>0</v>
          </cell>
          <cell r="GA113">
            <v>0</v>
          </cell>
          <cell r="GB113">
            <v>0</v>
          </cell>
          <cell r="GC113">
            <v>0</v>
          </cell>
          <cell r="GD113">
            <v>0</v>
          </cell>
          <cell r="GE113">
            <v>0</v>
          </cell>
          <cell r="GF113">
            <v>0</v>
          </cell>
          <cell r="GG113">
            <v>0</v>
          </cell>
          <cell r="GH113">
            <v>0</v>
          </cell>
          <cell r="GI113">
            <v>0</v>
          </cell>
          <cell r="GJ113">
            <v>0</v>
          </cell>
          <cell r="GK113">
            <v>0</v>
          </cell>
          <cell r="GL113">
            <v>0</v>
          </cell>
          <cell r="GM113">
            <v>0</v>
          </cell>
          <cell r="GN113">
            <v>0</v>
          </cell>
          <cell r="GO113">
            <v>0</v>
          </cell>
          <cell r="GP113">
            <v>0</v>
          </cell>
          <cell r="GQ113">
            <v>0</v>
          </cell>
          <cell r="GR113">
            <v>0</v>
          </cell>
          <cell r="GS113">
            <v>0</v>
          </cell>
          <cell r="GT113">
            <v>0</v>
          </cell>
          <cell r="GU113">
            <v>0</v>
          </cell>
          <cell r="GV113">
            <v>0</v>
          </cell>
          <cell r="GW113">
            <v>0</v>
          </cell>
          <cell r="GX113">
            <v>0</v>
          </cell>
          <cell r="GY113">
            <v>0</v>
          </cell>
          <cell r="GZ113">
            <v>0</v>
          </cell>
          <cell r="HA113">
            <v>0</v>
          </cell>
          <cell r="HB113">
            <v>0</v>
          </cell>
          <cell r="HC113">
            <v>0</v>
          </cell>
          <cell r="HD113">
            <v>0</v>
          </cell>
          <cell r="HE113">
            <v>0</v>
          </cell>
          <cell r="HF113">
            <v>0</v>
          </cell>
          <cell r="HG113">
            <v>0</v>
          </cell>
          <cell r="HH113">
            <v>0</v>
          </cell>
          <cell r="HI113">
            <v>0</v>
          </cell>
          <cell r="HJ113">
            <v>0</v>
          </cell>
          <cell r="HK113">
            <v>0</v>
          </cell>
          <cell r="HL113">
            <v>0</v>
          </cell>
          <cell r="HM113">
            <v>0</v>
          </cell>
          <cell r="HN113">
            <v>0</v>
          </cell>
          <cell r="HO113">
            <v>0</v>
          </cell>
          <cell r="HP113">
            <v>0</v>
          </cell>
          <cell r="HQ113">
            <v>0</v>
          </cell>
          <cell r="HR113">
            <v>0</v>
          </cell>
          <cell r="HS113">
            <v>0</v>
          </cell>
        </row>
        <row r="114">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cell r="AO114">
            <v>0</v>
          </cell>
          <cell r="AP114">
            <v>0</v>
          </cell>
          <cell r="AQ114">
            <v>0</v>
          </cell>
          <cell r="AR114">
            <v>0</v>
          </cell>
          <cell r="AS114">
            <v>0</v>
          </cell>
          <cell r="AT114">
            <v>0</v>
          </cell>
          <cell r="AU114">
            <v>0</v>
          </cell>
          <cell r="AV114">
            <v>0</v>
          </cell>
          <cell r="AW114">
            <v>0</v>
          </cell>
          <cell r="AX114">
            <v>0</v>
          </cell>
          <cell r="AY114">
            <v>0</v>
          </cell>
          <cell r="AZ114">
            <v>0</v>
          </cell>
          <cell r="BA114">
            <v>0</v>
          </cell>
          <cell r="BB114">
            <v>0</v>
          </cell>
          <cell r="BC114">
            <v>0</v>
          </cell>
          <cell r="BD114">
            <v>0</v>
          </cell>
          <cell r="BE114">
            <v>0</v>
          </cell>
          <cell r="BF114">
            <v>0</v>
          </cell>
          <cell r="BG114">
            <v>0</v>
          </cell>
          <cell r="BH114">
            <v>0</v>
          </cell>
          <cell r="BI114">
            <v>0</v>
          </cell>
          <cell r="BJ114">
            <v>0</v>
          </cell>
          <cell r="BK114">
            <v>0</v>
          </cell>
          <cell r="BL114">
            <v>0</v>
          </cell>
          <cell r="BM114">
            <v>0</v>
          </cell>
          <cell r="BN114">
            <v>0</v>
          </cell>
          <cell r="BO114">
            <v>0</v>
          </cell>
          <cell r="BP114">
            <v>0</v>
          </cell>
          <cell r="BQ114">
            <v>0</v>
          </cell>
          <cell r="BR114">
            <v>0</v>
          </cell>
          <cell r="BS114">
            <v>0</v>
          </cell>
          <cell r="BT114">
            <v>0</v>
          </cell>
          <cell r="BU114">
            <v>0</v>
          </cell>
          <cell r="BV114">
            <v>0</v>
          </cell>
          <cell r="BW114">
            <v>0</v>
          </cell>
          <cell r="BX114">
            <v>0</v>
          </cell>
          <cell r="BY114">
            <v>0</v>
          </cell>
          <cell r="BZ114">
            <v>0</v>
          </cell>
          <cell r="CA114">
            <v>0</v>
          </cell>
          <cell r="CB114">
            <v>0</v>
          </cell>
          <cell r="CC114">
            <v>0</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0</v>
          </cell>
          <cell r="CW114">
            <v>0</v>
          </cell>
          <cell r="CX114">
            <v>0</v>
          </cell>
          <cell r="CY114">
            <v>24502.45</v>
          </cell>
          <cell r="CZ114">
            <v>0</v>
          </cell>
          <cell r="DA114">
            <v>0</v>
          </cell>
          <cell r="DB114">
            <v>0</v>
          </cell>
          <cell r="DC114">
            <v>0</v>
          </cell>
          <cell r="DD114">
            <v>0</v>
          </cell>
          <cell r="DE114">
            <v>0</v>
          </cell>
          <cell r="DF114">
            <v>0</v>
          </cell>
          <cell r="DG114">
            <v>0</v>
          </cell>
          <cell r="DH114">
            <v>0</v>
          </cell>
          <cell r="DI114">
            <v>0</v>
          </cell>
          <cell r="DJ114">
            <v>204823.65</v>
          </cell>
          <cell r="DK114">
            <v>0</v>
          </cell>
          <cell r="DL114">
            <v>0</v>
          </cell>
          <cell r="DM114">
            <v>0</v>
          </cell>
          <cell r="DN114">
            <v>0</v>
          </cell>
          <cell r="DO114">
            <v>0</v>
          </cell>
          <cell r="DP114">
            <v>4672.5</v>
          </cell>
          <cell r="DQ114">
            <v>0</v>
          </cell>
          <cell r="DR114">
            <v>0</v>
          </cell>
          <cell r="DS114">
            <v>0</v>
          </cell>
          <cell r="DT114">
            <v>0</v>
          </cell>
          <cell r="DU114">
            <v>0</v>
          </cell>
          <cell r="DV114">
            <v>0</v>
          </cell>
          <cell r="DW114">
            <v>0</v>
          </cell>
          <cell r="DX114">
            <v>0</v>
          </cell>
          <cell r="DY114">
            <v>0</v>
          </cell>
          <cell r="DZ114">
            <v>0</v>
          </cell>
          <cell r="EA114">
            <v>0</v>
          </cell>
          <cell r="EB114">
            <v>0</v>
          </cell>
          <cell r="EC114">
            <v>0</v>
          </cell>
          <cell r="ED114">
            <v>0</v>
          </cell>
          <cell r="EE114">
            <v>0</v>
          </cell>
          <cell r="EF114">
            <v>0</v>
          </cell>
          <cell r="EG114">
            <v>0</v>
          </cell>
          <cell r="EH114">
            <v>0</v>
          </cell>
          <cell r="EI114">
            <v>0</v>
          </cell>
          <cell r="EJ114">
            <v>0</v>
          </cell>
          <cell r="EK114">
            <v>0</v>
          </cell>
          <cell r="EL114">
            <v>0</v>
          </cell>
          <cell r="EM114">
            <v>0</v>
          </cell>
          <cell r="EN114">
            <v>0</v>
          </cell>
          <cell r="EO114">
            <v>0</v>
          </cell>
          <cell r="EP114">
            <v>0</v>
          </cell>
          <cell r="EQ114">
            <v>0</v>
          </cell>
          <cell r="ER114">
            <v>0</v>
          </cell>
          <cell r="ES114">
            <v>0</v>
          </cell>
          <cell r="ET114">
            <v>0</v>
          </cell>
          <cell r="EU114">
            <v>0</v>
          </cell>
          <cell r="EV114">
            <v>0</v>
          </cell>
          <cell r="EW114">
            <v>0</v>
          </cell>
          <cell r="EX114">
            <v>0</v>
          </cell>
          <cell r="EY114">
            <v>0</v>
          </cell>
          <cell r="EZ114">
            <v>0</v>
          </cell>
          <cell r="FA114">
            <v>0</v>
          </cell>
          <cell r="FB114">
            <v>0</v>
          </cell>
          <cell r="FC114">
            <v>0</v>
          </cell>
          <cell r="FD114">
            <v>0</v>
          </cell>
          <cell r="FE114">
            <v>0</v>
          </cell>
          <cell r="FF114">
            <v>0</v>
          </cell>
          <cell r="FG114">
            <v>0</v>
          </cell>
          <cell r="FH114">
            <v>0</v>
          </cell>
          <cell r="FI114">
            <v>0</v>
          </cell>
          <cell r="FJ114">
            <v>0</v>
          </cell>
          <cell r="FK114">
            <v>0</v>
          </cell>
          <cell r="FL114">
            <v>0</v>
          </cell>
          <cell r="FM114">
            <v>0</v>
          </cell>
          <cell r="FN114">
            <v>0</v>
          </cell>
          <cell r="FO114">
            <v>0</v>
          </cell>
          <cell r="FP114">
            <v>0</v>
          </cell>
          <cell r="FQ114">
            <v>0</v>
          </cell>
          <cell r="FR114">
            <v>0</v>
          </cell>
          <cell r="FS114">
            <v>0</v>
          </cell>
          <cell r="FT114">
            <v>0</v>
          </cell>
          <cell r="FU114">
            <v>0</v>
          </cell>
          <cell r="FV114">
            <v>0</v>
          </cell>
          <cell r="FW114">
            <v>0</v>
          </cell>
          <cell r="FX114">
            <v>0</v>
          </cell>
          <cell r="FY114">
            <v>0</v>
          </cell>
          <cell r="FZ114">
            <v>0</v>
          </cell>
          <cell r="GA114">
            <v>0</v>
          </cell>
          <cell r="GB114">
            <v>0</v>
          </cell>
          <cell r="GC114">
            <v>0</v>
          </cell>
          <cell r="GD114">
            <v>0</v>
          </cell>
          <cell r="GE114">
            <v>0</v>
          </cell>
          <cell r="GF114">
            <v>0</v>
          </cell>
          <cell r="GG114">
            <v>0</v>
          </cell>
          <cell r="GH114">
            <v>0</v>
          </cell>
          <cell r="GI114">
            <v>0</v>
          </cell>
          <cell r="GJ114">
            <v>0</v>
          </cell>
          <cell r="GK114">
            <v>0</v>
          </cell>
          <cell r="GL114">
            <v>0</v>
          </cell>
          <cell r="GM114">
            <v>0</v>
          </cell>
          <cell r="GN114">
            <v>0</v>
          </cell>
          <cell r="GO114">
            <v>0</v>
          </cell>
          <cell r="GP114">
            <v>0</v>
          </cell>
          <cell r="GQ114">
            <v>0</v>
          </cell>
          <cell r="GR114">
            <v>0</v>
          </cell>
          <cell r="GS114">
            <v>0</v>
          </cell>
          <cell r="GT114">
            <v>0</v>
          </cell>
          <cell r="GU114">
            <v>0</v>
          </cell>
          <cell r="GV114">
            <v>0</v>
          </cell>
          <cell r="GW114">
            <v>0</v>
          </cell>
          <cell r="GX114">
            <v>0</v>
          </cell>
          <cell r="GY114">
            <v>0</v>
          </cell>
          <cell r="GZ114">
            <v>0</v>
          </cell>
          <cell r="HA114">
            <v>0</v>
          </cell>
          <cell r="HB114">
            <v>0</v>
          </cell>
          <cell r="HC114">
            <v>0</v>
          </cell>
          <cell r="HD114">
            <v>0</v>
          </cell>
          <cell r="HE114">
            <v>0</v>
          </cell>
          <cell r="HF114">
            <v>0</v>
          </cell>
          <cell r="HG114">
            <v>0</v>
          </cell>
          <cell r="HH114">
            <v>0</v>
          </cell>
          <cell r="HI114">
            <v>0</v>
          </cell>
          <cell r="HJ114">
            <v>0</v>
          </cell>
          <cell r="HK114">
            <v>0</v>
          </cell>
          <cell r="HL114">
            <v>0</v>
          </cell>
          <cell r="HM114">
            <v>0</v>
          </cell>
          <cell r="HN114">
            <v>0</v>
          </cell>
          <cell r="HO114">
            <v>0</v>
          </cell>
          <cell r="HP114">
            <v>0</v>
          </cell>
          <cell r="HQ114">
            <v>0</v>
          </cell>
          <cell r="HR114">
            <v>0</v>
          </cell>
          <cell r="HS114">
            <v>0</v>
          </cell>
        </row>
        <row r="115">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cell r="AX115">
            <v>0</v>
          </cell>
          <cell r="AY115">
            <v>0</v>
          </cell>
          <cell r="AZ115">
            <v>0</v>
          </cell>
          <cell r="BA115">
            <v>0</v>
          </cell>
          <cell r="BB115">
            <v>0</v>
          </cell>
          <cell r="BC115">
            <v>0</v>
          </cell>
          <cell r="BD115">
            <v>0</v>
          </cell>
          <cell r="BE115">
            <v>0</v>
          </cell>
          <cell r="BF115">
            <v>0</v>
          </cell>
          <cell r="BG115">
            <v>0</v>
          </cell>
          <cell r="BH115">
            <v>0</v>
          </cell>
          <cell r="BI115">
            <v>0</v>
          </cell>
          <cell r="BJ115">
            <v>0</v>
          </cell>
          <cell r="BK115">
            <v>0</v>
          </cell>
          <cell r="BL115">
            <v>0</v>
          </cell>
          <cell r="BM115">
            <v>0</v>
          </cell>
          <cell r="BN115">
            <v>0</v>
          </cell>
          <cell r="BO115">
            <v>0</v>
          </cell>
          <cell r="BP115">
            <v>0</v>
          </cell>
          <cell r="BQ115">
            <v>0</v>
          </cell>
          <cell r="BR115">
            <v>0</v>
          </cell>
          <cell r="BS115">
            <v>0</v>
          </cell>
          <cell r="BT115">
            <v>0</v>
          </cell>
          <cell r="BU115">
            <v>0</v>
          </cell>
          <cell r="BV115">
            <v>0</v>
          </cell>
          <cell r="BW115">
            <v>0</v>
          </cell>
          <cell r="BX115">
            <v>0</v>
          </cell>
          <cell r="BY115">
            <v>0</v>
          </cell>
          <cell r="BZ115">
            <v>0</v>
          </cell>
          <cell r="CA115">
            <v>0</v>
          </cell>
          <cell r="CB115">
            <v>0</v>
          </cell>
          <cell r="CC115">
            <v>0</v>
          </cell>
          <cell r="CD115">
            <v>0</v>
          </cell>
          <cell r="CE115">
            <v>0</v>
          </cell>
          <cell r="CF115">
            <v>0</v>
          </cell>
          <cell r="CG115">
            <v>0</v>
          </cell>
          <cell r="CH115">
            <v>0</v>
          </cell>
          <cell r="CI115">
            <v>0</v>
          </cell>
          <cell r="CJ115">
            <v>0</v>
          </cell>
          <cell r="CK115">
            <v>0</v>
          </cell>
          <cell r="CL115">
            <v>0</v>
          </cell>
          <cell r="CM115">
            <v>0</v>
          </cell>
          <cell r="CN115">
            <v>0</v>
          </cell>
          <cell r="CO115">
            <v>0</v>
          </cell>
          <cell r="CP115">
            <v>0</v>
          </cell>
          <cell r="CQ115">
            <v>0</v>
          </cell>
          <cell r="CR115">
            <v>0</v>
          </cell>
          <cell r="CS115">
            <v>0</v>
          </cell>
          <cell r="CT115">
            <v>0</v>
          </cell>
          <cell r="CU115">
            <v>0</v>
          </cell>
          <cell r="CV115">
            <v>0</v>
          </cell>
          <cell r="CW115">
            <v>0</v>
          </cell>
          <cell r="CX115">
            <v>0</v>
          </cell>
          <cell r="CY115">
            <v>0</v>
          </cell>
          <cell r="CZ115">
            <v>0</v>
          </cell>
          <cell r="DA115">
            <v>0</v>
          </cell>
          <cell r="DB115">
            <v>0</v>
          </cell>
          <cell r="DC115">
            <v>0</v>
          </cell>
          <cell r="DD115">
            <v>0</v>
          </cell>
          <cell r="DE115">
            <v>0</v>
          </cell>
          <cell r="DF115">
            <v>0</v>
          </cell>
          <cell r="DG115">
            <v>0</v>
          </cell>
          <cell r="DH115">
            <v>0</v>
          </cell>
          <cell r="DI115">
            <v>0</v>
          </cell>
          <cell r="DJ115">
            <v>0</v>
          </cell>
          <cell r="DK115">
            <v>20779.2</v>
          </cell>
          <cell r="DL115">
            <v>0</v>
          </cell>
          <cell r="DM115">
            <v>0</v>
          </cell>
          <cell r="DN115">
            <v>0</v>
          </cell>
          <cell r="DO115">
            <v>0</v>
          </cell>
          <cell r="DP115">
            <v>1557.5</v>
          </cell>
          <cell r="DQ115">
            <v>0</v>
          </cell>
          <cell r="DR115">
            <v>0</v>
          </cell>
          <cell r="DS115">
            <v>0</v>
          </cell>
          <cell r="DT115">
            <v>0</v>
          </cell>
          <cell r="DU115">
            <v>0</v>
          </cell>
          <cell r="DV115">
            <v>0</v>
          </cell>
          <cell r="DW115">
            <v>0</v>
          </cell>
          <cell r="DX115">
            <v>0</v>
          </cell>
          <cell r="DY115">
            <v>0</v>
          </cell>
          <cell r="DZ115">
            <v>0</v>
          </cell>
          <cell r="EA115">
            <v>0</v>
          </cell>
          <cell r="EB115">
            <v>0</v>
          </cell>
          <cell r="EC115">
            <v>0</v>
          </cell>
          <cell r="ED115">
            <v>0</v>
          </cell>
          <cell r="EE115">
            <v>0</v>
          </cell>
          <cell r="EF115">
            <v>0</v>
          </cell>
          <cell r="EG115">
            <v>0</v>
          </cell>
          <cell r="EH115">
            <v>0</v>
          </cell>
          <cell r="EI115">
            <v>0</v>
          </cell>
          <cell r="EJ115">
            <v>0</v>
          </cell>
          <cell r="EK115">
            <v>0</v>
          </cell>
          <cell r="EL115">
            <v>0</v>
          </cell>
          <cell r="EM115">
            <v>0</v>
          </cell>
          <cell r="EN115">
            <v>0</v>
          </cell>
          <cell r="EO115">
            <v>0</v>
          </cell>
          <cell r="EP115">
            <v>0</v>
          </cell>
          <cell r="EQ115">
            <v>0</v>
          </cell>
          <cell r="ER115">
            <v>0</v>
          </cell>
          <cell r="ES115">
            <v>0</v>
          </cell>
          <cell r="ET115">
            <v>0</v>
          </cell>
          <cell r="EU115">
            <v>0</v>
          </cell>
          <cell r="EV115">
            <v>0</v>
          </cell>
          <cell r="EW115">
            <v>0</v>
          </cell>
          <cell r="EX115">
            <v>0</v>
          </cell>
          <cell r="EY115">
            <v>0</v>
          </cell>
          <cell r="EZ115">
            <v>0</v>
          </cell>
          <cell r="FA115">
            <v>0</v>
          </cell>
          <cell r="FB115">
            <v>0</v>
          </cell>
          <cell r="FC115">
            <v>0</v>
          </cell>
          <cell r="FD115">
            <v>0</v>
          </cell>
          <cell r="FE115">
            <v>0</v>
          </cell>
          <cell r="FF115">
            <v>0</v>
          </cell>
          <cell r="FG115">
            <v>0</v>
          </cell>
          <cell r="FH115">
            <v>0</v>
          </cell>
          <cell r="FI115">
            <v>0</v>
          </cell>
          <cell r="FJ115">
            <v>0</v>
          </cell>
          <cell r="FK115">
            <v>0</v>
          </cell>
          <cell r="FL115">
            <v>0</v>
          </cell>
          <cell r="FM115">
            <v>0</v>
          </cell>
          <cell r="FN115">
            <v>0</v>
          </cell>
          <cell r="FO115">
            <v>0</v>
          </cell>
          <cell r="FP115">
            <v>0</v>
          </cell>
          <cell r="FQ115">
            <v>0</v>
          </cell>
          <cell r="FR115">
            <v>0</v>
          </cell>
          <cell r="FS115">
            <v>0</v>
          </cell>
          <cell r="FT115">
            <v>0</v>
          </cell>
          <cell r="FU115">
            <v>0</v>
          </cell>
          <cell r="FV115">
            <v>0</v>
          </cell>
          <cell r="FW115">
            <v>0</v>
          </cell>
          <cell r="FX115">
            <v>0</v>
          </cell>
          <cell r="FY115">
            <v>0</v>
          </cell>
          <cell r="FZ115">
            <v>0</v>
          </cell>
          <cell r="GA115">
            <v>0</v>
          </cell>
          <cell r="GB115">
            <v>0</v>
          </cell>
          <cell r="GC115">
            <v>0</v>
          </cell>
          <cell r="GD115">
            <v>0</v>
          </cell>
          <cell r="GE115">
            <v>0</v>
          </cell>
          <cell r="GF115">
            <v>0</v>
          </cell>
          <cell r="GG115">
            <v>0</v>
          </cell>
          <cell r="GH115">
            <v>0</v>
          </cell>
          <cell r="GI115">
            <v>0</v>
          </cell>
          <cell r="GJ115">
            <v>0</v>
          </cell>
          <cell r="GK115">
            <v>0</v>
          </cell>
          <cell r="GL115">
            <v>0</v>
          </cell>
          <cell r="GM115">
            <v>0</v>
          </cell>
          <cell r="GN115">
            <v>0</v>
          </cell>
          <cell r="GO115">
            <v>0</v>
          </cell>
          <cell r="GP115">
            <v>0</v>
          </cell>
          <cell r="GQ115">
            <v>0</v>
          </cell>
          <cell r="GR115">
            <v>0</v>
          </cell>
          <cell r="GS115">
            <v>0</v>
          </cell>
          <cell r="GT115">
            <v>0</v>
          </cell>
          <cell r="GU115">
            <v>0</v>
          </cell>
          <cell r="GV115">
            <v>0</v>
          </cell>
          <cell r="GW115">
            <v>0</v>
          </cell>
          <cell r="GX115">
            <v>0</v>
          </cell>
          <cell r="GY115">
            <v>0</v>
          </cell>
          <cell r="GZ115">
            <v>0</v>
          </cell>
          <cell r="HA115">
            <v>0</v>
          </cell>
          <cell r="HB115">
            <v>0</v>
          </cell>
          <cell r="HC115">
            <v>0</v>
          </cell>
          <cell r="HD115">
            <v>0</v>
          </cell>
          <cell r="HE115">
            <v>0</v>
          </cell>
          <cell r="HF115">
            <v>0</v>
          </cell>
          <cell r="HG115">
            <v>0</v>
          </cell>
          <cell r="HH115">
            <v>0</v>
          </cell>
          <cell r="HI115">
            <v>0</v>
          </cell>
          <cell r="HJ115">
            <v>0</v>
          </cell>
          <cell r="HK115">
            <v>0</v>
          </cell>
          <cell r="HL115">
            <v>0</v>
          </cell>
          <cell r="HM115">
            <v>0</v>
          </cell>
          <cell r="HN115">
            <v>0</v>
          </cell>
          <cell r="HO115">
            <v>0</v>
          </cell>
          <cell r="HP115">
            <v>0</v>
          </cell>
          <cell r="HQ115">
            <v>0</v>
          </cell>
          <cell r="HR115">
            <v>0</v>
          </cell>
          <cell r="HS115">
            <v>0</v>
          </cell>
        </row>
        <row r="116">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cell r="AO116">
            <v>0</v>
          </cell>
          <cell r="AP116">
            <v>0</v>
          </cell>
          <cell r="AQ116">
            <v>0</v>
          </cell>
          <cell r="AR116">
            <v>0</v>
          </cell>
          <cell r="AS116">
            <v>0</v>
          </cell>
          <cell r="AT116">
            <v>0</v>
          </cell>
          <cell r="AU116">
            <v>0</v>
          </cell>
          <cell r="AV116">
            <v>0</v>
          </cell>
          <cell r="AW116">
            <v>0</v>
          </cell>
          <cell r="AX116">
            <v>0</v>
          </cell>
          <cell r="AY116">
            <v>0</v>
          </cell>
          <cell r="AZ116">
            <v>0</v>
          </cell>
          <cell r="BA116">
            <v>0</v>
          </cell>
          <cell r="BB116">
            <v>0</v>
          </cell>
          <cell r="BC116">
            <v>0</v>
          </cell>
          <cell r="BD116">
            <v>0</v>
          </cell>
          <cell r="BE116">
            <v>0</v>
          </cell>
          <cell r="BF116">
            <v>0</v>
          </cell>
          <cell r="BG116">
            <v>0</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5122.8</v>
          </cell>
          <cell r="CZ116">
            <v>0</v>
          </cell>
          <cell r="DA116">
            <v>0</v>
          </cell>
          <cell r="DB116">
            <v>0</v>
          </cell>
          <cell r="DC116">
            <v>0</v>
          </cell>
          <cell r="DD116">
            <v>0</v>
          </cell>
          <cell r="DE116">
            <v>0</v>
          </cell>
          <cell r="DF116">
            <v>0</v>
          </cell>
          <cell r="DG116">
            <v>0</v>
          </cell>
          <cell r="DH116">
            <v>0</v>
          </cell>
          <cell r="DI116">
            <v>0</v>
          </cell>
          <cell r="DJ116">
            <v>0</v>
          </cell>
          <cell r="DK116">
            <v>0</v>
          </cell>
          <cell r="DL116">
            <v>21131</v>
          </cell>
          <cell r="DM116">
            <v>0</v>
          </cell>
          <cell r="DN116">
            <v>0</v>
          </cell>
          <cell r="DO116">
            <v>0</v>
          </cell>
          <cell r="DP116">
            <v>1557.5</v>
          </cell>
          <cell r="DQ116">
            <v>0</v>
          </cell>
          <cell r="DR116">
            <v>0</v>
          </cell>
          <cell r="DS116">
            <v>0</v>
          </cell>
          <cell r="DT116">
            <v>0</v>
          </cell>
          <cell r="DU116">
            <v>0</v>
          </cell>
          <cell r="DV116">
            <v>0</v>
          </cell>
          <cell r="DW116">
            <v>0</v>
          </cell>
          <cell r="DX116">
            <v>0</v>
          </cell>
          <cell r="DY116">
            <v>0</v>
          </cell>
          <cell r="DZ116">
            <v>0</v>
          </cell>
          <cell r="EA116">
            <v>0</v>
          </cell>
          <cell r="EB116">
            <v>0</v>
          </cell>
          <cell r="EC116">
            <v>0</v>
          </cell>
          <cell r="ED116">
            <v>0</v>
          </cell>
          <cell r="EE116">
            <v>0</v>
          </cell>
          <cell r="EF116">
            <v>0</v>
          </cell>
          <cell r="EG116">
            <v>0</v>
          </cell>
          <cell r="EH116">
            <v>0</v>
          </cell>
          <cell r="EI116">
            <v>0</v>
          </cell>
          <cell r="EJ116">
            <v>0</v>
          </cell>
          <cell r="EK116">
            <v>0</v>
          </cell>
          <cell r="EL116">
            <v>0</v>
          </cell>
          <cell r="EM116">
            <v>0</v>
          </cell>
          <cell r="EN116">
            <v>0</v>
          </cell>
          <cell r="EO116">
            <v>0</v>
          </cell>
          <cell r="EP116">
            <v>0</v>
          </cell>
          <cell r="EQ116">
            <v>0</v>
          </cell>
          <cell r="ER116">
            <v>0</v>
          </cell>
          <cell r="ES116">
            <v>0</v>
          </cell>
          <cell r="ET116">
            <v>0</v>
          </cell>
          <cell r="EU116">
            <v>0</v>
          </cell>
          <cell r="EV116">
            <v>0</v>
          </cell>
          <cell r="EW116">
            <v>0</v>
          </cell>
          <cell r="EX116">
            <v>0</v>
          </cell>
          <cell r="EY116">
            <v>0</v>
          </cell>
          <cell r="EZ116">
            <v>0</v>
          </cell>
          <cell r="FA116">
            <v>0</v>
          </cell>
          <cell r="FB116">
            <v>0</v>
          </cell>
          <cell r="FC116">
            <v>0</v>
          </cell>
          <cell r="FD116">
            <v>0</v>
          </cell>
          <cell r="FE116">
            <v>0</v>
          </cell>
          <cell r="FF116">
            <v>0</v>
          </cell>
          <cell r="FG116">
            <v>0</v>
          </cell>
          <cell r="FH116">
            <v>0</v>
          </cell>
          <cell r="FI116">
            <v>0</v>
          </cell>
          <cell r="FJ116">
            <v>0</v>
          </cell>
          <cell r="FK116">
            <v>0</v>
          </cell>
          <cell r="FL116">
            <v>0</v>
          </cell>
          <cell r="FM116">
            <v>0</v>
          </cell>
          <cell r="FN116">
            <v>0</v>
          </cell>
          <cell r="FO116">
            <v>0</v>
          </cell>
          <cell r="FP116">
            <v>0</v>
          </cell>
          <cell r="FQ116">
            <v>0</v>
          </cell>
          <cell r="FR116">
            <v>0</v>
          </cell>
          <cell r="FS116">
            <v>0</v>
          </cell>
          <cell r="FT116">
            <v>0</v>
          </cell>
          <cell r="FU116">
            <v>0</v>
          </cell>
          <cell r="FV116">
            <v>0</v>
          </cell>
          <cell r="FW116">
            <v>0</v>
          </cell>
          <cell r="FX116">
            <v>0</v>
          </cell>
          <cell r="FY116">
            <v>0</v>
          </cell>
          <cell r="FZ116">
            <v>0</v>
          </cell>
          <cell r="GA116">
            <v>0</v>
          </cell>
          <cell r="GB116">
            <v>0</v>
          </cell>
          <cell r="GC116">
            <v>0</v>
          </cell>
          <cell r="GD116">
            <v>0</v>
          </cell>
          <cell r="GE116">
            <v>0</v>
          </cell>
          <cell r="GF116">
            <v>0</v>
          </cell>
          <cell r="GG116">
            <v>0</v>
          </cell>
          <cell r="GH116">
            <v>0</v>
          </cell>
          <cell r="GI116">
            <v>0</v>
          </cell>
          <cell r="GJ116">
            <v>0</v>
          </cell>
          <cell r="GK116">
            <v>0</v>
          </cell>
          <cell r="GL116">
            <v>0</v>
          </cell>
          <cell r="GM116">
            <v>0</v>
          </cell>
          <cell r="GN116">
            <v>0</v>
          </cell>
          <cell r="GO116">
            <v>0</v>
          </cell>
          <cell r="GP116">
            <v>0</v>
          </cell>
          <cell r="GQ116">
            <v>0</v>
          </cell>
          <cell r="GR116">
            <v>0</v>
          </cell>
          <cell r="GS116">
            <v>0</v>
          </cell>
          <cell r="GT116">
            <v>0</v>
          </cell>
          <cell r="GU116">
            <v>0</v>
          </cell>
          <cell r="GV116">
            <v>0</v>
          </cell>
          <cell r="GW116">
            <v>0</v>
          </cell>
          <cell r="GX116">
            <v>0</v>
          </cell>
          <cell r="GY116">
            <v>0</v>
          </cell>
          <cell r="GZ116">
            <v>0</v>
          </cell>
          <cell r="HA116">
            <v>0</v>
          </cell>
          <cell r="HB116">
            <v>0</v>
          </cell>
          <cell r="HC116">
            <v>0</v>
          </cell>
          <cell r="HD116">
            <v>0</v>
          </cell>
          <cell r="HE116">
            <v>0</v>
          </cell>
          <cell r="HF116">
            <v>0</v>
          </cell>
          <cell r="HG116">
            <v>0</v>
          </cell>
          <cell r="HH116">
            <v>0</v>
          </cell>
          <cell r="HI116">
            <v>0</v>
          </cell>
          <cell r="HJ116">
            <v>0</v>
          </cell>
          <cell r="HK116">
            <v>0</v>
          </cell>
          <cell r="HL116">
            <v>0</v>
          </cell>
          <cell r="HM116">
            <v>0</v>
          </cell>
          <cell r="HN116">
            <v>0</v>
          </cell>
          <cell r="HO116">
            <v>0</v>
          </cell>
          <cell r="HP116">
            <v>0</v>
          </cell>
          <cell r="HQ116">
            <v>0</v>
          </cell>
          <cell r="HR116">
            <v>0</v>
          </cell>
          <cell r="HS116">
            <v>0</v>
          </cell>
        </row>
        <row r="117">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0</v>
          </cell>
          <cell r="AS117">
            <v>0</v>
          </cell>
          <cell r="AT117">
            <v>0</v>
          </cell>
          <cell r="AU117">
            <v>0</v>
          </cell>
          <cell r="AV117">
            <v>0</v>
          </cell>
          <cell r="AW117">
            <v>0</v>
          </cell>
          <cell r="AX117">
            <v>0</v>
          </cell>
          <cell r="AY117">
            <v>0</v>
          </cell>
          <cell r="AZ117">
            <v>0</v>
          </cell>
          <cell r="BA117">
            <v>0</v>
          </cell>
          <cell r="BB117">
            <v>0</v>
          </cell>
          <cell r="BC117">
            <v>0</v>
          </cell>
          <cell r="BD117">
            <v>0</v>
          </cell>
          <cell r="BE117">
            <v>0</v>
          </cell>
          <cell r="BF117">
            <v>0</v>
          </cell>
          <cell r="BG117">
            <v>0</v>
          </cell>
          <cell r="BH117">
            <v>0</v>
          </cell>
          <cell r="BI117">
            <v>0</v>
          </cell>
          <cell r="BJ117">
            <v>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114.66</v>
          </cell>
          <cell r="CR117">
            <v>0</v>
          </cell>
          <cell r="CS117">
            <v>0</v>
          </cell>
          <cell r="CT117">
            <v>0</v>
          </cell>
          <cell r="CU117">
            <v>0</v>
          </cell>
          <cell r="CV117">
            <v>0</v>
          </cell>
          <cell r="CW117">
            <v>0</v>
          </cell>
          <cell r="CX117">
            <v>0</v>
          </cell>
          <cell r="CY117">
            <v>0</v>
          </cell>
          <cell r="CZ117">
            <v>0</v>
          </cell>
          <cell r="DA117">
            <v>0</v>
          </cell>
          <cell r="DB117">
            <v>0</v>
          </cell>
          <cell r="DC117">
            <v>0</v>
          </cell>
          <cell r="DD117">
            <v>0</v>
          </cell>
          <cell r="DE117">
            <v>0</v>
          </cell>
          <cell r="DF117">
            <v>0</v>
          </cell>
          <cell r="DG117">
            <v>0</v>
          </cell>
          <cell r="DH117">
            <v>0</v>
          </cell>
          <cell r="DI117">
            <v>0</v>
          </cell>
          <cell r="DJ117">
            <v>0</v>
          </cell>
          <cell r="DK117">
            <v>0</v>
          </cell>
          <cell r="DL117">
            <v>0</v>
          </cell>
          <cell r="DM117">
            <v>55009.5</v>
          </cell>
          <cell r="DN117">
            <v>0</v>
          </cell>
          <cell r="DO117">
            <v>0</v>
          </cell>
          <cell r="DP117">
            <v>1557.5</v>
          </cell>
          <cell r="DQ117">
            <v>0</v>
          </cell>
          <cell r="DR117">
            <v>0</v>
          </cell>
          <cell r="DS117">
            <v>0</v>
          </cell>
          <cell r="DT117">
            <v>0</v>
          </cell>
          <cell r="DU117">
            <v>0</v>
          </cell>
          <cell r="DV117">
            <v>0</v>
          </cell>
          <cell r="DW117">
            <v>0</v>
          </cell>
          <cell r="DX117">
            <v>0</v>
          </cell>
          <cell r="DY117">
            <v>0</v>
          </cell>
          <cell r="DZ117">
            <v>0</v>
          </cell>
          <cell r="EA117">
            <v>0</v>
          </cell>
          <cell r="EB117">
            <v>0</v>
          </cell>
          <cell r="EC117">
            <v>0</v>
          </cell>
          <cell r="ED117">
            <v>0</v>
          </cell>
          <cell r="EE117">
            <v>0</v>
          </cell>
          <cell r="EF117">
            <v>0</v>
          </cell>
          <cell r="EG117">
            <v>0</v>
          </cell>
          <cell r="EH117">
            <v>0</v>
          </cell>
          <cell r="EI117">
            <v>0</v>
          </cell>
          <cell r="EJ117">
            <v>0</v>
          </cell>
          <cell r="EK117">
            <v>0</v>
          </cell>
          <cell r="EL117">
            <v>0</v>
          </cell>
          <cell r="EM117">
            <v>0</v>
          </cell>
          <cell r="EN117">
            <v>0</v>
          </cell>
          <cell r="EO117">
            <v>0</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0</v>
          </cell>
          <cell r="FE117">
            <v>0</v>
          </cell>
          <cell r="FF117">
            <v>0</v>
          </cell>
          <cell r="FG117">
            <v>0</v>
          </cell>
          <cell r="FH117">
            <v>0</v>
          </cell>
          <cell r="FI117">
            <v>0</v>
          </cell>
          <cell r="FJ117">
            <v>0</v>
          </cell>
          <cell r="FK117">
            <v>0</v>
          </cell>
          <cell r="FL117">
            <v>0</v>
          </cell>
          <cell r="FM117">
            <v>0</v>
          </cell>
          <cell r="FN117">
            <v>0</v>
          </cell>
          <cell r="FO117">
            <v>0</v>
          </cell>
          <cell r="FP117">
            <v>0</v>
          </cell>
          <cell r="FQ117">
            <v>0</v>
          </cell>
          <cell r="FR117">
            <v>0</v>
          </cell>
          <cell r="FS117">
            <v>0</v>
          </cell>
          <cell r="FT117">
            <v>0</v>
          </cell>
          <cell r="FU117">
            <v>0</v>
          </cell>
          <cell r="FV117">
            <v>0</v>
          </cell>
          <cell r="FW117">
            <v>0</v>
          </cell>
          <cell r="FX117">
            <v>0</v>
          </cell>
          <cell r="FY117">
            <v>0</v>
          </cell>
          <cell r="FZ117">
            <v>0</v>
          </cell>
          <cell r="GA117">
            <v>0</v>
          </cell>
          <cell r="GB117">
            <v>0</v>
          </cell>
          <cell r="GC117">
            <v>0</v>
          </cell>
          <cell r="GD117">
            <v>0</v>
          </cell>
          <cell r="GE117">
            <v>0</v>
          </cell>
          <cell r="GF117">
            <v>0</v>
          </cell>
          <cell r="GG117">
            <v>0</v>
          </cell>
          <cell r="GH117">
            <v>0</v>
          </cell>
          <cell r="GI117">
            <v>0</v>
          </cell>
          <cell r="GJ117">
            <v>0</v>
          </cell>
          <cell r="GK117">
            <v>0</v>
          </cell>
          <cell r="GL117">
            <v>0</v>
          </cell>
          <cell r="GM117">
            <v>0</v>
          </cell>
          <cell r="GN117">
            <v>0</v>
          </cell>
          <cell r="GO117">
            <v>0</v>
          </cell>
          <cell r="GP117">
            <v>0</v>
          </cell>
          <cell r="GQ117">
            <v>0</v>
          </cell>
          <cell r="GR117">
            <v>0</v>
          </cell>
          <cell r="GS117">
            <v>0</v>
          </cell>
          <cell r="GT117">
            <v>0</v>
          </cell>
          <cell r="GU117">
            <v>0</v>
          </cell>
          <cell r="GV117">
            <v>0</v>
          </cell>
          <cell r="GW117">
            <v>0</v>
          </cell>
          <cell r="GX117">
            <v>0</v>
          </cell>
          <cell r="GY117">
            <v>0</v>
          </cell>
          <cell r="GZ117">
            <v>0</v>
          </cell>
          <cell r="HA117">
            <v>0</v>
          </cell>
          <cell r="HB117">
            <v>0</v>
          </cell>
          <cell r="HC117">
            <v>0</v>
          </cell>
          <cell r="HD117">
            <v>0</v>
          </cell>
          <cell r="HE117">
            <v>0</v>
          </cell>
          <cell r="HF117">
            <v>0</v>
          </cell>
          <cell r="HG117">
            <v>0</v>
          </cell>
          <cell r="HH117">
            <v>0</v>
          </cell>
          <cell r="HI117">
            <v>0</v>
          </cell>
          <cell r="HJ117">
            <v>0</v>
          </cell>
          <cell r="HK117">
            <v>0</v>
          </cell>
          <cell r="HL117">
            <v>0</v>
          </cell>
          <cell r="HM117">
            <v>0</v>
          </cell>
          <cell r="HN117">
            <v>0</v>
          </cell>
          <cell r="HO117">
            <v>0</v>
          </cell>
          <cell r="HP117">
            <v>0</v>
          </cell>
          <cell r="HQ117">
            <v>0</v>
          </cell>
          <cell r="HR117">
            <v>0</v>
          </cell>
          <cell r="HS117">
            <v>0</v>
          </cell>
        </row>
        <row r="118">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cell r="BC118">
            <v>0</v>
          </cell>
          <cell r="BD118">
            <v>0</v>
          </cell>
          <cell r="BE118">
            <v>0</v>
          </cell>
          <cell r="BF118">
            <v>0</v>
          </cell>
          <cell r="BG118">
            <v>0</v>
          </cell>
          <cell r="BH118">
            <v>0</v>
          </cell>
          <cell r="BI118">
            <v>0</v>
          </cell>
          <cell r="BJ118">
            <v>0</v>
          </cell>
          <cell r="BK118">
            <v>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286.64999999999998</v>
          </cell>
          <cell r="CR118">
            <v>0</v>
          </cell>
          <cell r="CS118">
            <v>0</v>
          </cell>
          <cell r="CT118">
            <v>0</v>
          </cell>
          <cell r="CU118">
            <v>0</v>
          </cell>
          <cell r="CV118">
            <v>0</v>
          </cell>
          <cell r="CW118">
            <v>0</v>
          </cell>
          <cell r="CX118">
            <v>0</v>
          </cell>
          <cell r="CY118">
            <v>0</v>
          </cell>
          <cell r="CZ118">
            <v>0</v>
          </cell>
          <cell r="DA118">
            <v>0</v>
          </cell>
          <cell r="DB118">
            <v>0</v>
          </cell>
          <cell r="DC118">
            <v>0</v>
          </cell>
          <cell r="DD118">
            <v>0</v>
          </cell>
          <cell r="DE118">
            <v>0</v>
          </cell>
          <cell r="DF118">
            <v>0</v>
          </cell>
          <cell r="DG118">
            <v>0</v>
          </cell>
          <cell r="DH118">
            <v>0</v>
          </cell>
          <cell r="DI118">
            <v>0</v>
          </cell>
          <cell r="DJ118">
            <v>0</v>
          </cell>
          <cell r="DK118">
            <v>0</v>
          </cell>
          <cell r="DL118">
            <v>0</v>
          </cell>
          <cell r="DM118">
            <v>0</v>
          </cell>
          <cell r="DN118">
            <v>0</v>
          </cell>
          <cell r="DO118">
            <v>0</v>
          </cell>
          <cell r="DP118">
            <v>0</v>
          </cell>
          <cell r="DQ118">
            <v>0</v>
          </cell>
          <cell r="DR118">
            <v>0</v>
          </cell>
          <cell r="DS118">
            <v>0</v>
          </cell>
          <cell r="DT118">
            <v>0</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0</v>
          </cell>
          <cell r="EJ118">
            <v>0</v>
          </cell>
          <cell r="EK118">
            <v>0</v>
          </cell>
          <cell r="EL118">
            <v>0</v>
          </cell>
          <cell r="EM118">
            <v>0</v>
          </cell>
          <cell r="EN118">
            <v>0</v>
          </cell>
          <cell r="EO118">
            <v>0</v>
          </cell>
          <cell r="EP118">
            <v>0</v>
          </cell>
          <cell r="EQ118">
            <v>0</v>
          </cell>
          <cell r="ER118">
            <v>0</v>
          </cell>
          <cell r="ES118">
            <v>0</v>
          </cell>
          <cell r="ET118">
            <v>0</v>
          </cell>
          <cell r="EU118">
            <v>0</v>
          </cell>
          <cell r="EV118">
            <v>0</v>
          </cell>
          <cell r="EW118">
            <v>0</v>
          </cell>
          <cell r="EX118">
            <v>0</v>
          </cell>
          <cell r="EY118">
            <v>0</v>
          </cell>
          <cell r="EZ118">
            <v>0</v>
          </cell>
          <cell r="FA118">
            <v>0</v>
          </cell>
          <cell r="FB118">
            <v>0</v>
          </cell>
          <cell r="FC118">
            <v>0</v>
          </cell>
          <cell r="FD118">
            <v>0</v>
          </cell>
          <cell r="FE118">
            <v>0</v>
          </cell>
          <cell r="FF118">
            <v>0</v>
          </cell>
          <cell r="FG118">
            <v>0</v>
          </cell>
          <cell r="FH118">
            <v>0</v>
          </cell>
          <cell r="FI118">
            <v>0</v>
          </cell>
          <cell r="FJ118">
            <v>0</v>
          </cell>
          <cell r="FK118">
            <v>0</v>
          </cell>
          <cell r="FL118">
            <v>0</v>
          </cell>
          <cell r="FM118">
            <v>0</v>
          </cell>
          <cell r="FN118">
            <v>0</v>
          </cell>
          <cell r="FO118">
            <v>0</v>
          </cell>
          <cell r="FP118">
            <v>0</v>
          </cell>
          <cell r="FQ118">
            <v>0</v>
          </cell>
          <cell r="FR118">
            <v>0</v>
          </cell>
          <cell r="FS118">
            <v>0</v>
          </cell>
          <cell r="FT118">
            <v>0</v>
          </cell>
          <cell r="FU118">
            <v>0</v>
          </cell>
          <cell r="FV118">
            <v>0</v>
          </cell>
          <cell r="FW118">
            <v>0</v>
          </cell>
          <cell r="FX118">
            <v>0</v>
          </cell>
          <cell r="FY118">
            <v>0</v>
          </cell>
          <cell r="FZ118">
            <v>0</v>
          </cell>
          <cell r="GA118">
            <v>0</v>
          </cell>
          <cell r="GB118">
            <v>0</v>
          </cell>
          <cell r="GC118">
            <v>0</v>
          </cell>
          <cell r="GD118">
            <v>0</v>
          </cell>
          <cell r="GE118">
            <v>0</v>
          </cell>
          <cell r="GF118">
            <v>0</v>
          </cell>
          <cell r="GG118">
            <v>0</v>
          </cell>
          <cell r="GH118">
            <v>0</v>
          </cell>
          <cell r="GI118">
            <v>0</v>
          </cell>
          <cell r="GJ118">
            <v>0</v>
          </cell>
          <cell r="GK118">
            <v>0</v>
          </cell>
          <cell r="GL118">
            <v>0</v>
          </cell>
          <cell r="GM118">
            <v>0</v>
          </cell>
          <cell r="GN118">
            <v>0</v>
          </cell>
          <cell r="GO118">
            <v>0</v>
          </cell>
          <cell r="GP118">
            <v>0</v>
          </cell>
          <cell r="GQ118">
            <v>0</v>
          </cell>
          <cell r="GR118">
            <v>0</v>
          </cell>
          <cell r="GS118">
            <v>0</v>
          </cell>
          <cell r="GT118">
            <v>0</v>
          </cell>
          <cell r="GU118">
            <v>0</v>
          </cell>
          <cell r="GV118">
            <v>0</v>
          </cell>
          <cell r="GW118">
            <v>0</v>
          </cell>
          <cell r="GX118">
            <v>0</v>
          </cell>
          <cell r="GY118">
            <v>0</v>
          </cell>
          <cell r="GZ118">
            <v>0</v>
          </cell>
          <cell r="HA118">
            <v>0</v>
          </cell>
          <cell r="HB118">
            <v>0</v>
          </cell>
          <cell r="HC118">
            <v>0</v>
          </cell>
          <cell r="HD118">
            <v>0</v>
          </cell>
          <cell r="HE118">
            <v>0</v>
          </cell>
          <cell r="HF118">
            <v>0</v>
          </cell>
          <cell r="HG118">
            <v>0</v>
          </cell>
          <cell r="HH118">
            <v>0</v>
          </cell>
          <cell r="HI118">
            <v>0</v>
          </cell>
          <cell r="HJ118">
            <v>0</v>
          </cell>
          <cell r="HK118">
            <v>0</v>
          </cell>
          <cell r="HL118">
            <v>0</v>
          </cell>
          <cell r="HM118">
            <v>0</v>
          </cell>
          <cell r="HN118">
            <v>0</v>
          </cell>
          <cell r="HO118">
            <v>0</v>
          </cell>
          <cell r="HP118">
            <v>0</v>
          </cell>
          <cell r="HQ118">
            <v>0</v>
          </cell>
          <cell r="HR118">
            <v>0</v>
          </cell>
          <cell r="HS118">
            <v>0</v>
          </cell>
        </row>
        <row r="119">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0</v>
          </cell>
          <cell r="BG119">
            <v>0</v>
          </cell>
          <cell r="BH119">
            <v>0</v>
          </cell>
          <cell r="BI119">
            <v>0</v>
          </cell>
          <cell r="BJ119">
            <v>0</v>
          </cell>
          <cell r="BK119">
            <v>0</v>
          </cell>
          <cell r="BL119">
            <v>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0</v>
          </cell>
          <cell r="CW119">
            <v>0</v>
          </cell>
          <cell r="CX119">
            <v>0</v>
          </cell>
          <cell r="CY119">
            <v>0</v>
          </cell>
          <cell r="CZ119">
            <v>0</v>
          </cell>
          <cell r="DA119">
            <v>0</v>
          </cell>
          <cell r="DB119">
            <v>0</v>
          </cell>
          <cell r="DC119">
            <v>0</v>
          </cell>
          <cell r="DD119">
            <v>0</v>
          </cell>
          <cell r="DE119">
            <v>0</v>
          </cell>
          <cell r="DF119">
            <v>0</v>
          </cell>
          <cell r="DG119">
            <v>0</v>
          </cell>
          <cell r="DH119">
            <v>7891.86</v>
          </cell>
          <cell r="DI119">
            <v>0</v>
          </cell>
          <cell r="DJ119">
            <v>0</v>
          </cell>
          <cell r="DK119">
            <v>0</v>
          </cell>
          <cell r="DL119">
            <v>0</v>
          </cell>
          <cell r="DM119">
            <v>0</v>
          </cell>
          <cell r="DN119">
            <v>9162.77</v>
          </cell>
          <cell r="DO119">
            <v>8265.6</v>
          </cell>
          <cell r="DP119">
            <v>0</v>
          </cell>
          <cell r="DQ119">
            <v>0</v>
          </cell>
          <cell r="DR119">
            <v>0</v>
          </cell>
          <cell r="DS119">
            <v>0</v>
          </cell>
          <cell r="DT119">
            <v>0</v>
          </cell>
          <cell r="DU119">
            <v>359</v>
          </cell>
          <cell r="DV119">
            <v>0</v>
          </cell>
          <cell r="DW119">
            <v>0</v>
          </cell>
          <cell r="DX119">
            <v>0</v>
          </cell>
          <cell r="DY119">
            <v>0</v>
          </cell>
          <cell r="DZ119">
            <v>0</v>
          </cell>
          <cell r="EA119">
            <v>0</v>
          </cell>
          <cell r="EB119">
            <v>0</v>
          </cell>
          <cell r="EC119">
            <v>0</v>
          </cell>
          <cell r="ED119">
            <v>0</v>
          </cell>
          <cell r="EE119">
            <v>0</v>
          </cell>
          <cell r="EF119">
            <v>0</v>
          </cell>
          <cell r="EG119">
            <v>0</v>
          </cell>
          <cell r="EH119">
            <v>0</v>
          </cell>
          <cell r="EI119">
            <v>0</v>
          </cell>
          <cell r="EJ119">
            <v>0</v>
          </cell>
          <cell r="EK119">
            <v>0</v>
          </cell>
          <cell r="EL119">
            <v>0</v>
          </cell>
          <cell r="EM119">
            <v>0</v>
          </cell>
          <cell r="EN119">
            <v>0</v>
          </cell>
          <cell r="EO119">
            <v>0</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0</v>
          </cell>
          <cell r="FE119">
            <v>0</v>
          </cell>
          <cell r="FF119">
            <v>0</v>
          </cell>
          <cell r="FG119">
            <v>0</v>
          </cell>
          <cell r="FH119">
            <v>0</v>
          </cell>
          <cell r="FI119">
            <v>0</v>
          </cell>
          <cell r="FJ119">
            <v>0</v>
          </cell>
          <cell r="FK119">
            <v>0</v>
          </cell>
          <cell r="FL119">
            <v>0</v>
          </cell>
          <cell r="FM119">
            <v>0</v>
          </cell>
          <cell r="FN119">
            <v>0</v>
          </cell>
          <cell r="FO119">
            <v>0</v>
          </cell>
          <cell r="FP119">
            <v>0</v>
          </cell>
          <cell r="FQ119">
            <v>0</v>
          </cell>
          <cell r="FR119">
            <v>0</v>
          </cell>
          <cell r="FS119">
            <v>0</v>
          </cell>
          <cell r="FT119">
            <v>0</v>
          </cell>
          <cell r="FU119">
            <v>0</v>
          </cell>
          <cell r="FV119">
            <v>0</v>
          </cell>
          <cell r="FW119">
            <v>0</v>
          </cell>
          <cell r="FX119">
            <v>0</v>
          </cell>
          <cell r="FY119">
            <v>0</v>
          </cell>
          <cell r="FZ119">
            <v>0</v>
          </cell>
          <cell r="GA119">
            <v>0</v>
          </cell>
          <cell r="GB119">
            <v>0</v>
          </cell>
          <cell r="GC119">
            <v>0</v>
          </cell>
          <cell r="GD119">
            <v>0</v>
          </cell>
          <cell r="GE119">
            <v>0</v>
          </cell>
          <cell r="GF119">
            <v>0</v>
          </cell>
          <cell r="GG119">
            <v>0</v>
          </cell>
          <cell r="GH119">
            <v>0</v>
          </cell>
          <cell r="GI119">
            <v>0</v>
          </cell>
          <cell r="GJ119">
            <v>0</v>
          </cell>
          <cell r="GK119">
            <v>0</v>
          </cell>
          <cell r="GL119">
            <v>0</v>
          </cell>
          <cell r="GM119">
            <v>0</v>
          </cell>
          <cell r="GN119">
            <v>0</v>
          </cell>
          <cell r="GO119">
            <v>0</v>
          </cell>
          <cell r="GP119">
            <v>0</v>
          </cell>
          <cell r="GQ119">
            <v>0</v>
          </cell>
          <cell r="GR119">
            <v>0</v>
          </cell>
          <cell r="GS119">
            <v>0</v>
          </cell>
          <cell r="GT119">
            <v>0</v>
          </cell>
          <cell r="GU119">
            <v>0</v>
          </cell>
          <cell r="GV119">
            <v>0</v>
          </cell>
          <cell r="GW119">
            <v>0</v>
          </cell>
          <cell r="GX119">
            <v>0</v>
          </cell>
          <cell r="GY119">
            <v>0</v>
          </cell>
          <cell r="GZ119">
            <v>0</v>
          </cell>
          <cell r="HA119">
            <v>0</v>
          </cell>
          <cell r="HB119">
            <v>0</v>
          </cell>
          <cell r="HC119">
            <v>0</v>
          </cell>
          <cell r="HD119">
            <v>0</v>
          </cell>
          <cell r="HE119">
            <v>0</v>
          </cell>
          <cell r="HF119">
            <v>0</v>
          </cell>
          <cell r="HG119">
            <v>0</v>
          </cell>
          <cell r="HH119">
            <v>0</v>
          </cell>
          <cell r="HI119">
            <v>0</v>
          </cell>
          <cell r="HJ119">
            <v>0</v>
          </cell>
          <cell r="HK119">
            <v>0</v>
          </cell>
          <cell r="HL119">
            <v>0</v>
          </cell>
          <cell r="HM119">
            <v>0</v>
          </cell>
          <cell r="HN119">
            <v>0</v>
          </cell>
          <cell r="HO119">
            <v>0</v>
          </cell>
          <cell r="HP119">
            <v>0</v>
          </cell>
          <cell r="HQ119">
            <v>0</v>
          </cell>
          <cell r="HR119">
            <v>0</v>
          </cell>
          <cell r="HS119">
            <v>0</v>
          </cell>
        </row>
        <row r="120">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0</v>
          </cell>
          <cell r="BH120">
            <v>0</v>
          </cell>
          <cell r="BI120">
            <v>0</v>
          </cell>
          <cell r="BJ120">
            <v>0</v>
          </cell>
          <cell r="BK120">
            <v>0</v>
          </cell>
          <cell r="BL120">
            <v>0</v>
          </cell>
          <cell r="BM120">
            <v>0</v>
          </cell>
          <cell r="BN120">
            <v>0</v>
          </cell>
          <cell r="BO120">
            <v>0</v>
          </cell>
          <cell r="BP120">
            <v>0</v>
          </cell>
          <cell r="BQ120">
            <v>0</v>
          </cell>
          <cell r="BR120">
            <v>0</v>
          </cell>
          <cell r="BS120">
            <v>0</v>
          </cell>
          <cell r="BT120">
            <v>0</v>
          </cell>
          <cell r="BU120">
            <v>0</v>
          </cell>
          <cell r="BV120">
            <v>0</v>
          </cell>
          <cell r="BW120">
            <v>0</v>
          </cell>
          <cell r="BX120">
            <v>0</v>
          </cell>
          <cell r="BY120">
            <v>0</v>
          </cell>
          <cell r="BZ120">
            <v>0</v>
          </cell>
          <cell r="CA120">
            <v>0</v>
          </cell>
          <cell r="CB120">
            <v>0</v>
          </cell>
          <cell r="CC120">
            <v>0</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0</v>
          </cell>
          <cell r="CT120">
            <v>0</v>
          </cell>
          <cell r="CU120">
            <v>0</v>
          </cell>
          <cell r="CV120">
            <v>0</v>
          </cell>
          <cell r="CW120">
            <v>0</v>
          </cell>
          <cell r="CX120">
            <v>0</v>
          </cell>
          <cell r="CY120">
            <v>0</v>
          </cell>
          <cell r="CZ120">
            <v>0</v>
          </cell>
          <cell r="DA120">
            <v>0</v>
          </cell>
          <cell r="DB120">
            <v>0</v>
          </cell>
          <cell r="DC120">
            <v>3310.58</v>
          </cell>
          <cell r="DD120">
            <v>0</v>
          </cell>
          <cell r="DE120">
            <v>0</v>
          </cell>
          <cell r="DF120">
            <v>0</v>
          </cell>
          <cell r="DG120">
            <v>0</v>
          </cell>
          <cell r="DH120">
            <v>0</v>
          </cell>
          <cell r="DI120">
            <v>0</v>
          </cell>
          <cell r="DJ120">
            <v>0</v>
          </cell>
          <cell r="DK120">
            <v>0</v>
          </cell>
          <cell r="DL120">
            <v>0</v>
          </cell>
          <cell r="DM120">
            <v>0</v>
          </cell>
          <cell r="DN120">
            <v>0</v>
          </cell>
          <cell r="DO120">
            <v>91.84</v>
          </cell>
          <cell r="DP120">
            <v>121130.96</v>
          </cell>
          <cell r="DQ120">
            <v>0</v>
          </cell>
          <cell r="DR120">
            <v>0</v>
          </cell>
          <cell r="DS120">
            <v>0</v>
          </cell>
          <cell r="DT120">
            <v>0</v>
          </cell>
          <cell r="DU120">
            <v>0</v>
          </cell>
          <cell r="DV120">
            <v>0</v>
          </cell>
          <cell r="DW120">
            <v>0</v>
          </cell>
          <cell r="DX120">
            <v>0</v>
          </cell>
          <cell r="DY120">
            <v>0</v>
          </cell>
          <cell r="DZ120">
            <v>0</v>
          </cell>
          <cell r="EA120">
            <v>0</v>
          </cell>
          <cell r="EB120">
            <v>0</v>
          </cell>
          <cell r="EC120">
            <v>0</v>
          </cell>
          <cell r="ED120">
            <v>0</v>
          </cell>
          <cell r="EE120">
            <v>0</v>
          </cell>
          <cell r="EF120">
            <v>0</v>
          </cell>
          <cell r="EG120">
            <v>0</v>
          </cell>
          <cell r="EH120">
            <v>0</v>
          </cell>
          <cell r="EI120">
            <v>0</v>
          </cell>
          <cell r="EJ120">
            <v>0</v>
          </cell>
          <cell r="EK120">
            <v>0</v>
          </cell>
          <cell r="EL120">
            <v>0</v>
          </cell>
          <cell r="EM120">
            <v>0</v>
          </cell>
          <cell r="EN120">
            <v>0</v>
          </cell>
          <cell r="EO120">
            <v>0</v>
          </cell>
          <cell r="EP120">
            <v>0</v>
          </cell>
          <cell r="EQ120">
            <v>0</v>
          </cell>
          <cell r="ER120">
            <v>0</v>
          </cell>
          <cell r="ES120">
            <v>0</v>
          </cell>
          <cell r="ET120">
            <v>0</v>
          </cell>
          <cell r="EU120">
            <v>0</v>
          </cell>
          <cell r="EV120">
            <v>0</v>
          </cell>
          <cell r="EW120">
            <v>0</v>
          </cell>
          <cell r="EX120">
            <v>0</v>
          </cell>
          <cell r="EY120">
            <v>0</v>
          </cell>
          <cell r="EZ120">
            <v>0</v>
          </cell>
          <cell r="FA120">
            <v>0</v>
          </cell>
          <cell r="FB120">
            <v>0</v>
          </cell>
          <cell r="FC120">
            <v>0</v>
          </cell>
          <cell r="FD120">
            <v>0</v>
          </cell>
          <cell r="FE120">
            <v>0</v>
          </cell>
          <cell r="FF120">
            <v>0</v>
          </cell>
          <cell r="FG120">
            <v>0</v>
          </cell>
          <cell r="FH120">
            <v>0</v>
          </cell>
          <cell r="FI120">
            <v>0</v>
          </cell>
          <cell r="FJ120">
            <v>0</v>
          </cell>
          <cell r="FK120">
            <v>0</v>
          </cell>
          <cell r="FL120">
            <v>0</v>
          </cell>
          <cell r="FM120">
            <v>0</v>
          </cell>
          <cell r="FN120">
            <v>0</v>
          </cell>
          <cell r="FO120">
            <v>0</v>
          </cell>
          <cell r="FP120">
            <v>0</v>
          </cell>
          <cell r="FQ120">
            <v>0</v>
          </cell>
          <cell r="FR120">
            <v>0</v>
          </cell>
          <cell r="FS120">
            <v>0</v>
          </cell>
          <cell r="FT120">
            <v>0</v>
          </cell>
          <cell r="FU120">
            <v>0</v>
          </cell>
          <cell r="FV120">
            <v>0</v>
          </cell>
          <cell r="FW120">
            <v>0</v>
          </cell>
          <cell r="FX120">
            <v>0</v>
          </cell>
          <cell r="FY120">
            <v>0</v>
          </cell>
          <cell r="FZ120">
            <v>0</v>
          </cell>
          <cell r="GA120">
            <v>0</v>
          </cell>
          <cell r="GB120">
            <v>0</v>
          </cell>
          <cell r="GC120">
            <v>0</v>
          </cell>
          <cell r="GD120">
            <v>0</v>
          </cell>
          <cell r="GE120">
            <v>0</v>
          </cell>
          <cell r="GF120">
            <v>0</v>
          </cell>
          <cell r="GG120">
            <v>0</v>
          </cell>
          <cell r="GH120">
            <v>0</v>
          </cell>
          <cell r="GI120">
            <v>0</v>
          </cell>
          <cell r="GJ120">
            <v>0</v>
          </cell>
          <cell r="GK120">
            <v>0</v>
          </cell>
          <cell r="GL120">
            <v>0</v>
          </cell>
          <cell r="GM120">
            <v>0</v>
          </cell>
          <cell r="GN120">
            <v>0</v>
          </cell>
          <cell r="GO120">
            <v>0</v>
          </cell>
          <cell r="GP120">
            <v>0</v>
          </cell>
          <cell r="GQ120">
            <v>0</v>
          </cell>
          <cell r="GR120">
            <v>0</v>
          </cell>
          <cell r="GS120">
            <v>0</v>
          </cell>
          <cell r="GT120">
            <v>0</v>
          </cell>
          <cell r="GU120">
            <v>0</v>
          </cell>
          <cell r="GV120">
            <v>0</v>
          </cell>
          <cell r="GW120">
            <v>0</v>
          </cell>
          <cell r="GX120">
            <v>0</v>
          </cell>
          <cell r="GY120">
            <v>0</v>
          </cell>
          <cell r="GZ120">
            <v>0</v>
          </cell>
          <cell r="HA120">
            <v>0</v>
          </cell>
          <cell r="HB120">
            <v>0</v>
          </cell>
          <cell r="HC120">
            <v>0</v>
          </cell>
          <cell r="HD120">
            <v>0</v>
          </cell>
          <cell r="HE120">
            <v>0</v>
          </cell>
          <cell r="HF120">
            <v>0</v>
          </cell>
          <cell r="HG120">
            <v>0</v>
          </cell>
          <cell r="HH120">
            <v>0</v>
          </cell>
          <cell r="HI120">
            <v>0</v>
          </cell>
          <cell r="HJ120">
            <v>0</v>
          </cell>
          <cell r="HK120">
            <v>0</v>
          </cell>
          <cell r="HL120">
            <v>0</v>
          </cell>
          <cell r="HM120">
            <v>0</v>
          </cell>
          <cell r="HN120">
            <v>0</v>
          </cell>
          <cell r="HO120">
            <v>0</v>
          </cell>
          <cell r="HP120">
            <v>0</v>
          </cell>
          <cell r="HQ120">
            <v>0</v>
          </cell>
          <cell r="HR120">
            <v>0</v>
          </cell>
          <cell r="HS120">
            <v>0</v>
          </cell>
        </row>
        <row r="121">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cell r="AO121">
            <v>0</v>
          </cell>
          <cell r="AP121">
            <v>0</v>
          </cell>
          <cell r="AQ121">
            <v>0</v>
          </cell>
          <cell r="AR121">
            <v>0</v>
          </cell>
          <cell r="AS121">
            <v>0</v>
          </cell>
          <cell r="AT121">
            <v>0</v>
          </cell>
          <cell r="AU121">
            <v>0</v>
          </cell>
          <cell r="AV121">
            <v>0</v>
          </cell>
          <cell r="AW121">
            <v>0</v>
          </cell>
          <cell r="AX121">
            <v>0</v>
          </cell>
          <cell r="AY121">
            <v>0</v>
          </cell>
          <cell r="AZ121">
            <v>0</v>
          </cell>
          <cell r="BA121">
            <v>0</v>
          </cell>
          <cell r="BB121">
            <v>0</v>
          </cell>
          <cell r="BC121">
            <v>0</v>
          </cell>
          <cell r="BD121">
            <v>0</v>
          </cell>
          <cell r="BE121">
            <v>0</v>
          </cell>
          <cell r="BF121">
            <v>0</v>
          </cell>
          <cell r="BG121">
            <v>0</v>
          </cell>
          <cell r="BH121">
            <v>0</v>
          </cell>
          <cell r="BI121">
            <v>0</v>
          </cell>
          <cell r="BJ121">
            <v>0</v>
          </cell>
          <cell r="BK121">
            <v>0</v>
          </cell>
          <cell r="BL121">
            <v>0</v>
          </cell>
          <cell r="BM121">
            <v>0</v>
          </cell>
          <cell r="BN121">
            <v>0</v>
          </cell>
          <cell r="BO121">
            <v>0</v>
          </cell>
          <cell r="BP121">
            <v>0</v>
          </cell>
          <cell r="BQ121">
            <v>0</v>
          </cell>
          <cell r="BR121">
            <v>0</v>
          </cell>
          <cell r="BS121">
            <v>0</v>
          </cell>
          <cell r="BT121">
            <v>0</v>
          </cell>
          <cell r="BU121">
            <v>0</v>
          </cell>
          <cell r="BV121">
            <v>0</v>
          </cell>
          <cell r="BW121">
            <v>0</v>
          </cell>
          <cell r="BX121">
            <v>0</v>
          </cell>
          <cell r="BY121">
            <v>0</v>
          </cell>
          <cell r="BZ121">
            <v>0</v>
          </cell>
          <cell r="CA121">
            <v>0</v>
          </cell>
          <cell r="CB121">
            <v>0</v>
          </cell>
          <cell r="CC121">
            <v>0</v>
          </cell>
          <cell r="CD121">
            <v>0</v>
          </cell>
          <cell r="CE121">
            <v>0</v>
          </cell>
          <cell r="CF121">
            <v>0</v>
          </cell>
          <cell r="CG121">
            <v>0</v>
          </cell>
          <cell r="CH121">
            <v>0</v>
          </cell>
          <cell r="CI121">
            <v>0</v>
          </cell>
          <cell r="CJ121">
            <v>0</v>
          </cell>
          <cell r="CK121">
            <v>0</v>
          </cell>
          <cell r="CL121">
            <v>0</v>
          </cell>
          <cell r="CM121">
            <v>0</v>
          </cell>
          <cell r="CN121">
            <v>0</v>
          </cell>
          <cell r="CO121">
            <v>0</v>
          </cell>
          <cell r="CP121">
            <v>0</v>
          </cell>
          <cell r="CQ121">
            <v>0</v>
          </cell>
          <cell r="CR121">
            <v>0</v>
          </cell>
          <cell r="CS121">
            <v>0</v>
          </cell>
          <cell r="CT121">
            <v>0</v>
          </cell>
          <cell r="CU121">
            <v>0</v>
          </cell>
          <cell r="CV121">
            <v>0</v>
          </cell>
          <cell r="CW121">
            <v>0</v>
          </cell>
          <cell r="CX121">
            <v>0</v>
          </cell>
          <cell r="CY121">
            <v>0</v>
          </cell>
          <cell r="CZ121">
            <v>0</v>
          </cell>
          <cell r="DA121">
            <v>0</v>
          </cell>
          <cell r="DB121">
            <v>0</v>
          </cell>
          <cell r="DC121">
            <v>0</v>
          </cell>
          <cell r="DD121">
            <v>0</v>
          </cell>
          <cell r="DE121">
            <v>0</v>
          </cell>
          <cell r="DF121">
            <v>0</v>
          </cell>
          <cell r="DG121">
            <v>610.80999999999995</v>
          </cell>
          <cell r="DH121">
            <v>0</v>
          </cell>
          <cell r="DI121">
            <v>0</v>
          </cell>
          <cell r="DJ121">
            <v>0</v>
          </cell>
          <cell r="DK121">
            <v>0</v>
          </cell>
          <cell r="DL121">
            <v>0</v>
          </cell>
          <cell r="DM121">
            <v>0</v>
          </cell>
          <cell r="DN121">
            <v>0</v>
          </cell>
          <cell r="DO121">
            <v>0</v>
          </cell>
          <cell r="DP121">
            <v>0</v>
          </cell>
          <cell r="DQ121">
            <v>11806</v>
          </cell>
          <cell r="DR121">
            <v>0</v>
          </cell>
          <cell r="DS121">
            <v>0</v>
          </cell>
          <cell r="DT121">
            <v>0</v>
          </cell>
          <cell r="DU121">
            <v>566</v>
          </cell>
          <cell r="DV121">
            <v>0</v>
          </cell>
          <cell r="DW121">
            <v>0</v>
          </cell>
          <cell r="DX121">
            <v>0</v>
          </cell>
          <cell r="DY121">
            <v>0</v>
          </cell>
          <cell r="DZ121">
            <v>0</v>
          </cell>
          <cell r="EA121">
            <v>0</v>
          </cell>
          <cell r="EB121">
            <v>0</v>
          </cell>
          <cell r="EC121">
            <v>0</v>
          </cell>
          <cell r="ED121">
            <v>0</v>
          </cell>
          <cell r="EE121">
            <v>0</v>
          </cell>
          <cell r="EF121">
            <v>0</v>
          </cell>
          <cell r="EG121">
            <v>0</v>
          </cell>
          <cell r="EH121">
            <v>0</v>
          </cell>
          <cell r="EI121">
            <v>0</v>
          </cell>
          <cell r="EJ121">
            <v>0</v>
          </cell>
          <cell r="EK121">
            <v>0</v>
          </cell>
          <cell r="EL121">
            <v>0</v>
          </cell>
          <cell r="EM121">
            <v>0</v>
          </cell>
          <cell r="EN121">
            <v>0</v>
          </cell>
          <cell r="EO121">
            <v>0</v>
          </cell>
          <cell r="EP121">
            <v>0</v>
          </cell>
          <cell r="EQ121">
            <v>0</v>
          </cell>
          <cell r="ER121">
            <v>0</v>
          </cell>
          <cell r="ES121">
            <v>0</v>
          </cell>
          <cell r="ET121">
            <v>0</v>
          </cell>
          <cell r="EU121">
            <v>0</v>
          </cell>
          <cell r="EV121">
            <v>0</v>
          </cell>
          <cell r="EW121">
            <v>0</v>
          </cell>
          <cell r="EX121">
            <v>0</v>
          </cell>
          <cell r="EY121">
            <v>0</v>
          </cell>
          <cell r="EZ121">
            <v>0</v>
          </cell>
          <cell r="FA121">
            <v>0</v>
          </cell>
          <cell r="FB121">
            <v>0</v>
          </cell>
          <cell r="FC121">
            <v>0</v>
          </cell>
          <cell r="FD121">
            <v>0</v>
          </cell>
          <cell r="FE121">
            <v>0</v>
          </cell>
          <cell r="FF121">
            <v>0</v>
          </cell>
          <cell r="FG121">
            <v>0</v>
          </cell>
          <cell r="FH121">
            <v>0</v>
          </cell>
          <cell r="FI121">
            <v>0</v>
          </cell>
          <cell r="FJ121">
            <v>0</v>
          </cell>
          <cell r="FK121">
            <v>0</v>
          </cell>
          <cell r="FL121">
            <v>0</v>
          </cell>
          <cell r="FM121">
            <v>0</v>
          </cell>
          <cell r="FN121">
            <v>0</v>
          </cell>
          <cell r="FO121">
            <v>0</v>
          </cell>
          <cell r="FP121">
            <v>0</v>
          </cell>
          <cell r="FQ121">
            <v>0</v>
          </cell>
          <cell r="FR121">
            <v>0</v>
          </cell>
          <cell r="FS121">
            <v>0</v>
          </cell>
          <cell r="FT121">
            <v>0</v>
          </cell>
          <cell r="FU121">
            <v>0</v>
          </cell>
          <cell r="FV121">
            <v>0</v>
          </cell>
          <cell r="FW121">
            <v>0</v>
          </cell>
          <cell r="FX121">
            <v>0</v>
          </cell>
          <cell r="FY121">
            <v>0</v>
          </cell>
          <cell r="FZ121">
            <v>0</v>
          </cell>
          <cell r="GA121">
            <v>0</v>
          </cell>
          <cell r="GB121">
            <v>0</v>
          </cell>
          <cell r="GC121">
            <v>0</v>
          </cell>
          <cell r="GD121">
            <v>0</v>
          </cell>
          <cell r="GE121">
            <v>0</v>
          </cell>
          <cell r="GF121">
            <v>0</v>
          </cell>
          <cell r="GG121">
            <v>0</v>
          </cell>
          <cell r="GH121">
            <v>0</v>
          </cell>
          <cell r="GI121">
            <v>0</v>
          </cell>
          <cell r="GJ121">
            <v>0</v>
          </cell>
          <cell r="GK121">
            <v>0</v>
          </cell>
          <cell r="GL121">
            <v>0</v>
          </cell>
          <cell r="GM121">
            <v>0</v>
          </cell>
          <cell r="GN121">
            <v>0</v>
          </cell>
          <cell r="GO121">
            <v>0</v>
          </cell>
          <cell r="GP121">
            <v>0</v>
          </cell>
          <cell r="GQ121">
            <v>0</v>
          </cell>
          <cell r="GR121">
            <v>0</v>
          </cell>
          <cell r="GS121">
            <v>0</v>
          </cell>
          <cell r="GT121">
            <v>0</v>
          </cell>
          <cell r="GU121">
            <v>0</v>
          </cell>
          <cell r="GV121">
            <v>0</v>
          </cell>
          <cell r="GW121">
            <v>0</v>
          </cell>
          <cell r="GX121">
            <v>0</v>
          </cell>
          <cell r="GY121">
            <v>0</v>
          </cell>
          <cell r="GZ121">
            <v>0</v>
          </cell>
          <cell r="HA121">
            <v>0</v>
          </cell>
          <cell r="HB121">
            <v>0</v>
          </cell>
          <cell r="HC121">
            <v>0</v>
          </cell>
          <cell r="HD121">
            <v>0</v>
          </cell>
          <cell r="HE121">
            <v>0</v>
          </cell>
          <cell r="HF121">
            <v>0</v>
          </cell>
          <cell r="HG121">
            <v>0</v>
          </cell>
          <cell r="HH121">
            <v>0</v>
          </cell>
          <cell r="HI121">
            <v>0</v>
          </cell>
          <cell r="HJ121">
            <v>0</v>
          </cell>
          <cell r="HK121">
            <v>0</v>
          </cell>
          <cell r="HL121">
            <v>0</v>
          </cell>
          <cell r="HM121">
            <v>0</v>
          </cell>
          <cell r="HN121">
            <v>0</v>
          </cell>
          <cell r="HO121">
            <v>0</v>
          </cell>
          <cell r="HP121">
            <v>0</v>
          </cell>
          <cell r="HQ121">
            <v>0</v>
          </cell>
          <cell r="HR121">
            <v>0</v>
          </cell>
          <cell r="HS121">
            <v>0</v>
          </cell>
        </row>
        <row r="122">
          <cell r="E122">
            <v>0</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0</v>
          </cell>
          <cell r="AT122">
            <v>0</v>
          </cell>
          <cell r="AU122">
            <v>0</v>
          </cell>
          <cell r="AV122">
            <v>0</v>
          </cell>
          <cell r="AW122">
            <v>0</v>
          </cell>
          <cell r="AX122">
            <v>0</v>
          </cell>
          <cell r="AY122">
            <v>0</v>
          </cell>
          <cell r="AZ122">
            <v>0</v>
          </cell>
          <cell r="BA122">
            <v>0</v>
          </cell>
          <cell r="BB122">
            <v>0</v>
          </cell>
          <cell r="BC122">
            <v>0</v>
          </cell>
          <cell r="BD122">
            <v>0</v>
          </cell>
          <cell r="BE122">
            <v>0</v>
          </cell>
          <cell r="BF122">
            <v>0</v>
          </cell>
          <cell r="BG122">
            <v>0</v>
          </cell>
          <cell r="BH122">
            <v>0</v>
          </cell>
          <cell r="BI122">
            <v>0</v>
          </cell>
          <cell r="BJ122">
            <v>0</v>
          </cell>
          <cell r="BK122">
            <v>0</v>
          </cell>
          <cell r="BL122">
            <v>0</v>
          </cell>
          <cell r="BM122">
            <v>0</v>
          </cell>
          <cell r="BN122">
            <v>0</v>
          </cell>
          <cell r="BO122">
            <v>0</v>
          </cell>
          <cell r="BP122">
            <v>0</v>
          </cell>
          <cell r="BQ122">
            <v>0</v>
          </cell>
          <cell r="BR122">
            <v>0</v>
          </cell>
          <cell r="BS122">
            <v>0</v>
          </cell>
          <cell r="BT122">
            <v>0</v>
          </cell>
          <cell r="BU122">
            <v>0</v>
          </cell>
          <cell r="BV122">
            <v>0</v>
          </cell>
          <cell r="BW122">
            <v>0</v>
          </cell>
          <cell r="BX122">
            <v>0</v>
          </cell>
          <cell r="BY122">
            <v>0</v>
          </cell>
          <cell r="BZ122">
            <v>0</v>
          </cell>
          <cell r="CA122">
            <v>0</v>
          </cell>
          <cell r="CB122">
            <v>0</v>
          </cell>
          <cell r="CC122">
            <v>0</v>
          </cell>
          <cell r="CD122">
            <v>0</v>
          </cell>
          <cell r="CE122">
            <v>0</v>
          </cell>
          <cell r="CF122">
            <v>0</v>
          </cell>
          <cell r="CG122">
            <v>0</v>
          </cell>
          <cell r="CH122">
            <v>0</v>
          </cell>
          <cell r="CI122">
            <v>0</v>
          </cell>
          <cell r="CJ122">
            <v>0</v>
          </cell>
          <cell r="CK122">
            <v>0</v>
          </cell>
          <cell r="CL122">
            <v>0</v>
          </cell>
          <cell r="CM122">
            <v>0</v>
          </cell>
          <cell r="CN122">
            <v>0</v>
          </cell>
          <cell r="CO122">
            <v>0</v>
          </cell>
          <cell r="CP122">
            <v>0</v>
          </cell>
          <cell r="CQ122">
            <v>0</v>
          </cell>
          <cell r="CR122">
            <v>0</v>
          </cell>
          <cell r="CS122">
            <v>0</v>
          </cell>
          <cell r="CT122">
            <v>0</v>
          </cell>
          <cell r="CU122">
            <v>0</v>
          </cell>
          <cell r="CV122">
            <v>0</v>
          </cell>
          <cell r="CW122">
            <v>0</v>
          </cell>
          <cell r="CX122">
            <v>0</v>
          </cell>
          <cell r="CY122">
            <v>0</v>
          </cell>
          <cell r="CZ122">
            <v>0</v>
          </cell>
          <cell r="DA122">
            <v>0</v>
          </cell>
          <cell r="DB122">
            <v>0</v>
          </cell>
          <cell r="DC122">
            <v>0</v>
          </cell>
          <cell r="DD122">
            <v>0</v>
          </cell>
          <cell r="DE122">
            <v>0</v>
          </cell>
          <cell r="DF122">
            <v>0</v>
          </cell>
          <cell r="DG122">
            <v>0</v>
          </cell>
          <cell r="DH122">
            <v>0</v>
          </cell>
          <cell r="DI122">
            <v>0</v>
          </cell>
          <cell r="DJ122">
            <v>0</v>
          </cell>
          <cell r="DK122">
            <v>0</v>
          </cell>
          <cell r="DL122">
            <v>0</v>
          </cell>
          <cell r="DM122">
            <v>0</v>
          </cell>
          <cell r="DN122">
            <v>0</v>
          </cell>
          <cell r="DO122">
            <v>0</v>
          </cell>
          <cell r="DP122">
            <v>0</v>
          </cell>
          <cell r="DQ122">
            <v>0</v>
          </cell>
          <cell r="DR122">
            <v>5782.5</v>
          </cell>
          <cell r="DS122">
            <v>0</v>
          </cell>
          <cell r="DT122">
            <v>0</v>
          </cell>
          <cell r="DU122">
            <v>0</v>
          </cell>
          <cell r="DV122">
            <v>0</v>
          </cell>
          <cell r="DW122">
            <v>0</v>
          </cell>
          <cell r="DX122">
            <v>0</v>
          </cell>
          <cell r="DY122">
            <v>0</v>
          </cell>
          <cell r="DZ122">
            <v>0</v>
          </cell>
          <cell r="EA122">
            <v>0</v>
          </cell>
          <cell r="EB122">
            <v>0</v>
          </cell>
          <cell r="EC122">
            <v>0</v>
          </cell>
          <cell r="ED122">
            <v>0</v>
          </cell>
          <cell r="EE122">
            <v>0</v>
          </cell>
          <cell r="EF122">
            <v>0</v>
          </cell>
          <cell r="EG122">
            <v>0</v>
          </cell>
          <cell r="EH122">
            <v>0</v>
          </cell>
          <cell r="EI122">
            <v>0</v>
          </cell>
          <cell r="EJ122">
            <v>0</v>
          </cell>
          <cell r="EK122">
            <v>0</v>
          </cell>
          <cell r="EL122">
            <v>0</v>
          </cell>
          <cell r="EM122">
            <v>0</v>
          </cell>
          <cell r="EN122">
            <v>0</v>
          </cell>
          <cell r="EO122">
            <v>0</v>
          </cell>
          <cell r="EP122">
            <v>0</v>
          </cell>
          <cell r="EQ122">
            <v>0</v>
          </cell>
          <cell r="ER122">
            <v>0</v>
          </cell>
          <cell r="ES122">
            <v>0</v>
          </cell>
          <cell r="ET122">
            <v>0</v>
          </cell>
          <cell r="EU122">
            <v>0</v>
          </cell>
          <cell r="EV122">
            <v>0</v>
          </cell>
          <cell r="EW122">
            <v>0</v>
          </cell>
          <cell r="EX122">
            <v>0</v>
          </cell>
          <cell r="EY122">
            <v>0</v>
          </cell>
          <cell r="EZ122">
            <v>0</v>
          </cell>
          <cell r="FA122">
            <v>0</v>
          </cell>
          <cell r="FB122">
            <v>0</v>
          </cell>
          <cell r="FC122">
            <v>0</v>
          </cell>
          <cell r="FD122">
            <v>0</v>
          </cell>
          <cell r="FE122">
            <v>0</v>
          </cell>
          <cell r="FF122">
            <v>0</v>
          </cell>
          <cell r="FG122">
            <v>0</v>
          </cell>
          <cell r="FH122">
            <v>0</v>
          </cell>
          <cell r="FI122">
            <v>0</v>
          </cell>
          <cell r="FJ122">
            <v>0</v>
          </cell>
          <cell r="FK122">
            <v>0</v>
          </cell>
          <cell r="FL122">
            <v>0</v>
          </cell>
          <cell r="FM122">
            <v>0</v>
          </cell>
          <cell r="FN122">
            <v>0</v>
          </cell>
          <cell r="FO122">
            <v>0</v>
          </cell>
          <cell r="FP122">
            <v>0</v>
          </cell>
          <cell r="FQ122">
            <v>0</v>
          </cell>
          <cell r="FR122">
            <v>0</v>
          </cell>
          <cell r="FS122">
            <v>0</v>
          </cell>
          <cell r="FT122">
            <v>0</v>
          </cell>
          <cell r="FU122">
            <v>0</v>
          </cell>
          <cell r="FV122">
            <v>0</v>
          </cell>
          <cell r="FW122">
            <v>0</v>
          </cell>
          <cell r="FX122">
            <v>0</v>
          </cell>
          <cell r="FY122">
            <v>0</v>
          </cell>
          <cell r="FZ122">
            <v>0</v>
          </cell>
          <cell r="GA122">
            <v>0</v>
          </cell>
          <cell r="GB122">
            <v>0</v>
          </cell>
          <cell r="GC122">
            <v>0</v>
          </cell>
          <cell r="GD122">
            <v>0</v>
          </cell>
          <cell r="GE122">
            <v>0</v>
          </cell>
          <cell r="GF122">
            <v>0</v>
          </cell>
          <cell r="GG122">
            <v>0</v>
          </cell>
          <cell r="GH122">
            <v>0</v>
          </cell>
          <cell r="GI122">
            <v>0</v>
          </cell>
          <cell r="GJ122">
            <v>0</v>
          </cell>
          <cell r="GK122">
            <v>0</v>
          </cell>
          <cell r="GL122">
            <v>0</v>
          </cell>
          <cell r="GM122">
            <v>0</v>
          </cell>
          <cell r="GN122">
            <v>0</v>
          </cell>
          <cell r="GO122">
            <v>0</v>
          </cell>
          <cell r="GP122">
            <v>0</v>
          </cell>
          <cell r="GQ122">
            <v>0</v>
          </cell>
          <cell r="GR122">
            <v>0</v>
          </cell>
          <cell r="GS122">
            <v>0</v>
          </cell>
          <cell r="GT122">
            <v>0</v>
          </cell>
          <cell r="GU122">
            <v>0</v>
          </cell>
          <cell r="GV122">
            <v>0</v>
          </cell>
          <cell r="GW122">
            <v>0</v>
          </cell>
          <cell r="GX122">
            <v>0</v>
          </cell>
          <cell r="GY122">
            <v>0</v>
          </cell>
          <cell r="GZ122">
            <v>0</v>
          </cell>
          <cell r="HA122">
            <v>0</v>
          </cell>
          <cell r="HB122">
            <v>0</v>
          </cell>
          <cell r="HC122">
            <v>0</v>
          </cell>
          <cell r="HD122">
            <v>0</v>
          </cell>
          <cell r="HE122">
            <v>0</v>
          </cell>
          <cell r="HF122">
            <v>0</v>
          </cell>
          <cell r="HG122">
            <v>0</v>
          </cell>
          <cell r="HH122">
            <v>0</v>
          </cell>
          <cell r="HI122">
            <v>0</v>
          </cell>
          <cell r="HJ122">
            <v>0</v>
          </cell>
          <cell r="HK122">
            <v>0</v>
          </cell>
          <cell r="HL122">
            <v>0</v>
          </cell>
          <cell r="HM122">
            <v>0</v>
          </cell>
          <cell r="HN122">
            <v>0</v>
          </cell>
          <cell r="HO122">
            <v>0</v>
          </cell>
          <cell r="HP122">
            <v>0</v>
          </cell>
          <cell r="HQ122">
            <v>0</v>
          </cell>
          <cell r="HR122">
            <v>0</v>
          </cell>
          <cell r="HS122">
            <v>0</v>
          </cell>
        </row>
        <row r="123">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v>0</v>
          </cell>
          <cell r="AN123">
            <v>0</v>
          </cell>
          <cell r="AO123">
            <v>0</v>
          </cell>
          <cell r="AP123">
            <v>0</v>
          </cell>
          <cell r="AQ123">
            <v>0</v>
          </cell>
          <cell r="AR123">
            <v>0</v>
          </cell>
          <cell r="AS123">
            <v>0</v>
          </cell>
          <cell r="AT123">
            <v>0</v>
          </cell>
          <cell r="AU123">
            <v>86.4</v>
          </cell>
          <cell r="AV123">
            <v>0</v>
          </cell>
          <cell r="AW123">
            <v>0</v>
          </cell>
          <cell r="AX123">
            <v>0</v>
          </cell>
          <cell r="AY123">
            <v>0</v>
          </cell>
          <cell r="AZ123">
            <v>0</v>
          </cell>
          <cell r="BA123">
            <v>0</v>
          </cell>
          <cell r="BB123">
            <v>0</v>
          </cell>
          <cell r="BC123">
            <v>0</v>
          </cell>
          <cell r="BD123">
            <v>0</v>
          </cell>
          <cell r="BE123">
            <v>0</v>
          </cell>
          <cell r="BF123">
            <v>0</v>
          </cell>
          <cell r="BG123">
            <v>0</v>
          </cell>
          <cell r="BH123">
            <v>0</v>
          </cell>
          <cell r="BI123">
            <v>0</v>
          </cell>
          <cell r="BJ123">
            <v>0</v>
          </cell>
          <cell r="BK123">
            <v>0</v>
          </cell>
          <cell r="BL123">
            <v>0</v>
          </cell>
          <cell r="BM123">
            <v>0</v>
          </cell>
          <cell r="BN123">
            <v>0</v>
          </cell>
          <cell r="BO123">
            <v>0</v>
          </cell>
          <cell r="BP123">
            <v>0</v>
          </cell>
          <cell r="BQ123">
            <v>0</v>
          </cell>
          <cell r="BR123">
            <v>0</v>
          </cell>
          <cell r="BS123">
            <v>0</v>
          </cell>
          <cell r="BT123">
            <v>0</v>
          </cell>
          <cell r="BU123">
            <v>0</v>
          </cell>
          <cell r="BV123">
            <v>0</v>
          </cell>
          <cell r="BW123">
            <v>0</v>
          </cell>
          <cell r="BX123">
            <v>0</v>
          </cell>
          <cell r="BY123">
            <v>0</v>
          </cell>
          <cell r="BZ123">
            <v>0</v>
          </cell>
          <cell r="CA123">
            <v>0</v>
          </cell>
          <cell r="CB123">
            <v>0</v>
          </cell>
          <cell r="CC123">
            <v>0</v>
          </cell>
          <cell r="CD123">
            <v>0</v>
          </cell>
          <cell r="CE123">
            <v>0</v>
          </cell>
          <cell r="CF123">
            <v>0</v>
          </cell>
          <cell r="CG123">
            <v>0</v>
          </cell>
          <cell r="CH123">
            <v>0</v>
          </cell>
          <cell r="CI123">
            <v>0</v>
          </cell>
          <cell r="CJ123">
            <v>0</v>
          </cell>
          <cell r="CK123">
            <v>0</v>
          </cell>
          <cell r="CL123">
            <v>0</v>
          </cell>
          <cell r="CM123">
            <v>0</v>
          </cell>
          <cell r="CN123">
            <v>0</v>
          </cell>
          <cell r="CO123">
            <v>0</v>
          </cell>
          <cell r="CP123">
            <v>0</v>
          </cell>
          <cell r="CQ123">
            <v>0</v>
          </cell>
          <cell r="CR123">
            <v>0</v>
          </cell>
          <cell r="CS123">
            <v>0</v>
          </cell>
          <cell r="CT123">
            <v>0</v>
          </cell>
          <cell r="CU123">
            <v>0</v>
          </cell>
          <cell r="CV123">
            <v>0</v>
          </cell>
          <cell r="CW123">
            <v>0</v>
          </cell>
          <cell r="CX123">
            <v>0</v>
          </cell>
          <cell r="CY123">
            <v>0</v>
          </cell>
          <cell r="CZ123">
            <v>0</v>
          </cell>
          <cell r="DA123">
            <v>0</v>
          </cell>
          <cell r="DB123">
            <v>0</v>
          </cell>
          <cell r="DC123">
            <v>0</v>
          </cell>
          <cell r="DD123">
            <v>0</v>
          </cell>
          <cell r="DE123">
            <v>0</v>
          </cell>
          <cell r="DF123">
            <v>0</v>
          </cell>
          <cell r="DG123">
            <v>0</v>
          </cell>
          <cell r="DH123">
            <v>0</v>
          </cell>
          <cell r="DI123">
            <v>0</v>
          </cell>
          <cell r="DJ123">
            <v>0</v>
          </cell>
          <cell r="DK123">
            <v>0</v>
          </cell>
          <cell r="DL123">
            <v>0</v>
          </cell>
          <cell r="DM123">
            <v>0</v>
          </cell>
          <cell r="DN123">
            <v>0</v>
          </cell>
          <cell r="DO123">
            <v>0</v>
          </cell>
          <cell r="DP123">
            <v>0</v>
          </cell>
          <cell r="DQ123">
            <v>0</v>
          </cell>
          <cell r="DR123">
            <v>0</v>
          </cell>
          <cell r="DS123">
            <v>2649.6</v>
          </cell>
          <cell r="DT123">
            <v>0</v>
          </cell>
          <cell r="DU123">
            <v>0</v>
          </cell>
          <cell r="DV123">
            <v>0</v>
          </cell>
          <cell r="DW123">
            <v>0</v>
          </cell>
          <cell r="DX123">
            <v>0</v>
          </cell>
          <cell r="DY123">
            <v>0</v>
          </cell>
          <cell r="DZ123">
            <v>0</v>
          </cell>
          <cell r="EA123">
            <v>0</v>
          </cell>
          <cell r="EB123">
            <v>0</v>
          </cell>
          <cell r="EC123">
            <v>0</v>
          </cell>
          <cell r="ED123">
            <v>0</v>
          </cell>
          <cell r="EE123">
            <v>0</v>
          </cell>
          <cell r="EF123">
            <v>0</v>
          </cell>
          <cell r="EG123">
            <v>0</v>
          </cell>
          <cell r="EH123">
            <v>0</v>
          </cell>
          <cell r="EI123">
            <v>0</v>
          </cell>
          <cell r="EJ123">
            <v>0</v>
          </cell>
          <cell r="EK123">
            <v>0</v>
          </cell>
          <cell r="EL123">
            <v>0</v>
          </cell>
          <cell r="EM123">
            <v>0</v>
          </cell>
          <cell r="EN123">
            <v>0</v>
          </cell>
          <cell r="EO123">
            <v>0</v>
          </cell>
          <cell r="EP123">
            <v>0</v>
          </cell>
          <cell r="EQ123">
            <v>0</v>
          </cell>
          <cell r="ER123">
            <v>0</v>
          </cell>
          <cell r="ES123">
            <v>0</v>
          </cell>
          <cell r="ET123">
            <v>0</v>
          </cell>
          <cell r="EU123">
            <v>0</v>
          </cell>
          <cell r="EV123">
            <v>0</v>
          </cell>
          <cell r="EW123">
            <v>0</v>
          </cell>
          <cell r="EX123">
            <v>0</v>
          </cell>
          <cell r="EY123">
            <v>0</v>
          </cell>
          <cell r="EZ123">
            <v>0</v>
          </cell>
          <cell r="FA123">
            <v>0</v>
          </cell>
          <cell r="FB123">
            <v>0</v>
          </cell>
          <cell r="FC123">
            <v>0</v>
          </cell>
          <cell r="FD123">
            <v>0</v>
          </cell>
          <cell r="FE123">
            <v>0</v>
          </cell>
          <cell r="FF123">
            <v>0</v>
          </cell>
          <cell r="FG123">
            <v>0</v>
          </cell>
          <cell r="FH123">
            <v>0</v>
          </cell>
          <cell r="FI123">
            <v>0</v>
          </cell>
          <cell r="FJ123">
            <v>0</v>
          </cell>
          <cell r="FK123">
            <v>0</v>
          </cell>
          <cell r="FL123">
            <v>0</v>
          </cell>
          <cell r="FM123">
            <v>0</v>
          </cell>
          <cell r="FN123">
            <v>0</v>
          </cell>
          <cell r="FO123">
            <v>0</v>
          </cell>
          <cell r="FP123">
            <v>0</v>
          </cell>
          <cell r="FQ123">
            <v>0</v>
          </cell>
          <cell r="FR123">
            <v>0</v>
          </cell>
          <cell r="FS123">
            <v>0</v>
          </cell>
          <cell r="FT123">
            <v>0</v>
          </cell>
          <cell r="FU123">
            <v>0</v>
          </cell>
          <cell r="FV123">
            <v>0</v>
          </cell>
          <cell r="FW123">
            <v>0</v>
          </cell>
          <cell r="FX123">
            <v>0</v>
          </cell>
          <cell r="FY123">
            <v>0</v>
          </cell>
          <cell r="FZ123">
            <v>0</v>
          </cell>
          <cell r="GA123">
            <v>0</v>
          </cell>
          <cell r="GB123">
            <v>0</v>
          </cell>
          <cell r="GC123">
            <v>0</v>
          </cell>
          <cell r="GD123">
            <v>0</v>
          </cell>
          <cell r="GE123">
            <v>0</v>
          </cell>
          <cell r="GF123">
            <v>0</v>
          </cell>
          <cell r="GG123">
            <v>0</v>
          </cell>
          <cell r="GH123">
            <v>0</v>
          </cell>
          <cell r="GI123">
            <v>0</v>
          </cell>
          <cell r="GJ123">
            <v>0</v>
          </cell>
          <cell r="GK123">
            <v>0</v>
          </cell>
          <cell r="GL123">
            <v>0</v>
          </cell>
          <cell r="GM123">
            <v>0</v>
          </cell>
          <cell r="GN123">
            <v>0</v>
          </cell>
          <cell r="GO123">
            <v>0</v>
          </cell>
          <cell r="GP123">
            <v>0</v>
          </cell>
          <cell r="GQ123">
            <v>0</v>
          </cell>
          <cell r="GR123">
            <v>0</v>
          </cell>
          <cell r="GS123">
            <v>0</v>
          </cell>
          <cell r="GT123">
            <v>0</v>
          </cell>
          <cell r="GU123">
            <v>0</v>
          </cell>
          <cell r="GV123">
            <v>0</v>
          </cell>
          <cell r="GW123">
            <v>0</v>
          </cell>
          <cell r="GX123">
            <v>0</v>
          </cell>
          <cell r="GY123">
            <v>0</v>
          </cell>
          <cell r="GZ123">
            <v>0</v>
          </cell>
          <cell r="HA123">
            <v>0</v>
          </cell>
          <cell r="HB123">
            <v>0</v>
          </cell>
          <cell r="HC123">
            <v>0</v>
          </cell>
          <cell r="HD123">
            <v>0</v>
          </cell>
          <cell r="HE123">
            <v>0</v>
          </cell>
          <cell r="HF123">
            <v>0</v>
          </cell>
          <cell r="HG123">
            <v>0</v>
          </cell>
          <cell r="HH123">
            <v>0</v>
          </cell>
          <cell r="HI123">
            <v>0</v>
          </cell>
          <cell r="HJ123">
            <v>0</v>
          </cell>
          <cell r="HK123">
            <v>0</v>
          </cell>
          <cell r="HL123">
            <v>0</v>
          </cell>
          <cell r="HM123">
            <v>0</v>
          </cell>
          <cell r="HN123">
            <v>0</v>
          </cell>
          <cell r="HO123">
            <v>0</v>
          </cell>
          <cell r="HP123">
            <v>0</v>
          </cell>
          <cell r="HQ123">
            <v>0</v>
          </cell>
          <cell r="HR123">
            <v>0</v>
          </cell>
          <cell r="HS123">
            <v>0</v>
          </cell>
        </row>
        <row r="124">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cell r="BM124">
            <v>0</v>
          </cell>
          <cell r="BN124">
            <v>0</v>
          </cell>
          <cell r="BO124">
            <v>0</v>
          </cell>
          <cell r="BP124">
            <v>0</v>
          </cell>
          <cell r="BQ124">
            <v>0</v>
          </cell>
          <cell r="BR124">
            <v>0</v>
          </cell>
          <cell r="BS124">
            <v>0</v>
          </cell>
          <cell r="BT124">
            <v>0</v>
          </cell>
          <cell r="BU124">
            <v>0</v>
          </cell>
          <cell r="BV124">
            <v>0</v>
          </cell>
          <cell r="BW124">
            <v>0</v>
          </cell>
          <cell r="BX124">
            <v>0</v>
          </cell>
          <cell r="BY124">
            <v>0</v>
          </cell>
          <cell r="BZ124">
            <v>0</v>
          </cell>
          <cell r="CA124">
            <v>0</v>
          </cell>
          <cell r="CB124">
            <v>0</v>
          </cell>
          <cell r="CC124">
            <v>0</v>
          </cell>
          <cell r="CD124">
            <v>0</v>
          </cell>
          <cell r="CE124">
            <v>0</v>
          </cell>
          <cell r="CF124">
            <v>0</v>
          </cell>
          <cell r="CG124">
            <v>0</v>
          </cell>
          <cell r="CH124">
            <v>0</v>
          </cell>
          <cell r="CI124">
            <v>0</v>
          </cell>
          <cell r="CJ124">
            <v>0</v>
          </cell>
          <cell r="CK124">
            <v>0</v>
          </cell>
          <cell r="CL124">
            <v>0</v>
          </cell>
          <cell r="CM124">
            <v>0</v>
          </cell>
          <cell r="CN124">
            <v>0</v>
          </cell>
          <cell r="CO124">
            <v>0</v>
          </cell>
          <cell r="CP124">
            <v>0</v>
          </cell>
          <cell r="CQ124">
            <v>0</v>
          </cell>
          <cell r="CR124">
            <v>0</v>
          </cell>
          <cell r="CS124">
            <v>0</v>
          </cell>
          <cell r="CT124">
            <v>0</v>
          </cell>
          <cell r="CU124">
            <v>0</v>
          </cell>
          <cell r="CV124">
            <v>0</v>
          </cell>
          <cell r="CW124">
            <v>0</v>
          </cell>
          <cell r="CX124">
            <v>0</v>
          </cell>
          <cell r="CY124">
            <v>0</v>
          </cell>
          <cell r="CZ124">
            <v>0</v>
          </cell>
          <cell r="DA124">
            <v>0</v>
          </cell>
          <cell r="DB124">
            <v>0</v>
          </cell>
          <cell r="DC124">
            <v>0</v>
          </cell>
          <cell r="DD124">
            <v>0</v>
          </cell>
          <cell r="DE124">
            <v>0</v>
          </cell>
          <cell r="DF124">
            <v>0</v>
          </cell>
          <cell r="DG124">
            <v>0</v>
          </cell>
          <cell r="DH124">
            <v>0</v>
          </cell>
          <cell r="DI124">
            <v>0</v>
          </cell>
          <cell r="DJ124">
            <v>0</v>
          </cell>
          <cell r="DK124">
            <v>0</v>
          </cell>
          <cell r="DL124">
            <v>0</v>
          </cell>
          <cell r="DM124">
            <v>0</v>
          </cell>
          <cell r="DN124">
            <v>0</v>
          </cell>
          <cell r="DO124">
            <v>0</v>
          </cell>
          <cell r="DP124">
            <v>0</v>
          </cell>
          <cell r="DQ124">
            <v>0</v>
          </cell>
          <cell r="DR124">
            <v>0</v>
          </cell>
          <cell r="DS124">
            <v>0</v>
          </cell>
          <cell r="DT124">
            <v>8127</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cell r="EW124">
            <v>0</v>
          </cell>
          <cell r="EX124">
            <v>0</v>
          </cell>
          <cell r="EY124">
            <v>0</v>
          </cell>
          <cell r="EZ124">
            <v>0</v>
          </cell>
          <cell r="FA124">
            <v>0</v>
          </cell>
          <cell r="FB124">
            <v>0</v>
          </cell>
          <cell r="FC124">
            <v>0</v>
          </cell>
          <cell r="FD124">
            <v>0</v>
          </cell>
          <cell r="FE124">
            <v>0</v>
          </cell>
          <cell r="FF124">
            <v>0</v>
          </cell>
          <cell r="FG124">
            <v>0</v>
          </cell>
          <cell r="FH124">
            <v>0</v>
          </cell>
          <cell r="FI124">
            <v>0</v>
          </cell>
          <cell r="FJ124">
            <v>0</v>
          </cell>
          <cell r="FK124">
            <v>0</v>
          </cell>
          <cell r="FL124">
            <v>0</v>
          </cell>
          <cell r="FM124">
            <v>0</v>
          </cell>
          <cell r="FN124">
            <v>0</v>
          </cell>
          <cell r="FO124">
            <v>0</v>
          </cell>
          <cell r="FP124">
            <v>0</v>
          </cell>
          <cell r="FQ124">
            <v>0</v>
          </cell>
          <cell r="FR124">
            <v>0</v>
          </cell>
          <cell r="FS124">
            <v>0</v>
          </cell>
          <cell r="FT124">
            <v>0</v>
          </cell>
          <cell r="FU124">
            <v>0</v>
          </cell>
          <cell r="FV124">
            <v>0</v>
          </cell>
          <cell r="FW124">
            <v>0</v>
          </cell>
          <cell r="FX124">
            <v>0</v>
          </cell>
          <cell r="FY124">
            <v>0</v>
          </cell>
          <cell r="FZ124">
            <v>0</v>
          </cell>
          <cell r="GA124">
            <v>0</v>
          </cell>
          <cell r="GB124">
            <v>0</v>
          </cell>
          <cell r="GC124">
            <v>0</v>
          </cell>
          <cell r="GD124">
            <v>0</v>
          </cell>
          <cell r="GE124">
            <v>0</v>
          </cell>
          <cell r="GF124">
            <v>0</v>
          </cell>
          <cell r="GG124">
            <v>0</v>
          </cell>
          <cell r="GH124">
            <v>0</v>
          </cell>
          <cell r="GI124">
            <v>0</v>
          </cell>
          <cell r="GJ124">
            <v>0</v>
          </cell>
          <cell r="GK124">
            <v>0</v>
          </cell>
          <cell r="GL124">
            <v>0</v>
          </cell>
          <cell r="GM124">
            <v>0</v>
          </cell>
          <cell r="GN124">
            <v>0</v>
          </cell>
          <cell r="GO124">
            <v>0</v>
          </cell>
          <cell r="GP124">
            <v>0</v>
          </cell>
          <cell r="GQ124">
            <v>0</v>
          </cell>
          <cell r="GR124">
            <v>0</v>
          </cell>
          <cell r="GS124">
            <v>0</v>
          </cell>
          <cell r="GT124">
            <v>0</v>
          </cell>
          <cell r="GU124">
            <v>0</v>
          </cell>
          <cell r="GV124">
            <v>0</v>
          </cell>
          <cell r="GW124">
            <v>0</v>
          </cell>
          <cell r="GX124">
            <v>0</v>
          </cell>
          <cell r="GY124">
            <v>0</v>
          </cell>
          <cell r="GZ124">
            <v>0</v>
          </cell>
          <cell r="HA124">
            <v>0</v>
          </cell>
          <cell r="HB124">
            <v>0</v>
          </cell>
          <cell r="HC124">
            <v>0</v>
          </cell>
          <cell r="HD124">
            <v>0</v>
          </cell>
          <cell r="HE124">
            <v>0</v>
          </cell>
          <cell r="HF124">
            <v>0</v>
          </cell>
          <cell r="HG124">
            <v>0</v>
          </cell>
          <cell r="HH124">
            <v>0</v>
          </cell>
          <cell r="HI124">
            <v>0</v>
          </cell>
          <cell r="HJ124">
            <v>0</v>
          </cell>
          <cell r="HK124">
            <v>0</v>
          </cell>
          <cell r="HL124">
            <v>0</v>
          </cell>
          <cell r="HM124">
            <v>0</v>
          </cell>
          <cell r="HN124">
            <v>0</v>
          </cell>
          <cell r="HO124">
            <v>0</v>
          </cell>
          <cell r="HP124">
            <v>0</v>
          </cell>
          <cell r="HQ124">
            <v>0</v>
          </cell>
          <cell r="HR124">
            <v>0</v>
          </cell>
          <cell r="HS124">
            <v>0</v>
          </cell>
        </row>
        <row r="125">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cell r="AB125">
            <v>0</v>
          </cell>
          <cell r="AC125">
            <v>0</v>
          </cell>
          <cell r="AD125">
            <v>0</v>
          </cell>
          <cell r="AE125">
            <v>0</v>
          </cell>
          <cell r="AF125">
            <v>0</v>
          </cell>
          <cell r="AG125">
            <v>0</v>
          </cell>
          <cell r="AH125">
            <v>0</v>
          </cell>
          <cell r="AI125">
            <v>0</v>
          </cell>
          <cell r="AJ125">
            <v>0</v>
          </cell>
          <cell r="AK125">
            <v>0</v>
          </cell>
          <cell r="AL125">
            <v>54.48</v>
          </cell>
          <cell r="AM125">
            <v>0</v>
          </cell>
          <cell r="AN125">
            <v>0</v>
          </cell>
          <cell r="AO125">
            <v>0</v>
          </cell>
          <cell r="AP125">
            <v>0</v>
          </cell>
          <cell r="AQ125">
            <v>0</v>
          </cell>
          <cell r="AR125">
            <v>0</v>
          </cell>
          <cell r="AS125">
            <v>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I125">
            <v>0</v>
          </cell>
          <cell r="BJ125">
            <v>0</v>
          </cell>
          <cell r="BK125">
            <v>0</v>
          </cell>
          <cell r="BL125">
            <v>15705</v>
          </cell>
          <cell r="BM125">
            <v>0</v>
          </cell>
          <cell r="BN125">
            <v>0</v>
          </cell>
          <cell r="BO125">
            <v>0</v>
          </cell>
          <cell r="BP125">
            <v>848.92</v>
          </cell>
          <cell r="BQ125">
            <v>0</v>
          </cell>
          <cell r="BR125">
            <v>249.44</v>
          </cell>
          <cell r="BS125">
            <v>0</v>
          </cell>
          <cell r="BT125">
            <v>0</v>
          </cell>
          <cell r="BU125">
            <v>0</v>
          </cell>
          <cell r="BV125">
            <v>0</v>
          </cell>
          <cell r="BW125">
            <v>0</v>
          </cell>
          <cell r="BX125">
            <v>0</v>
          </cell>
          <cell r="BY125">
            <v>0</v>
          </cell>
          <cell r="BZ125">
            <v>0</v>
          </cell>
          <cell r="CA125">
            <v>0</v>
          </cell>
          <cell r="CB125">
            <v>0</v>
          </cell>
          <cell r="CC125">
            <v>0</v>
          </cell>
          <cell r="CD125">
            <v>0</v>
          </cell>
          <cell r="CE125">
            <v>0</v>
          </cell>
          <cell r="CF125">
            <v>0</v>
          </cell>
          <cell r="CG125">
            <v>0</v>
          </cell>
          <cell r="CH125">
            <v>0</v>
          </cell>
          <cell r="CI125">
            <v>0</v>
          </cell>
          <cell r="CJ125">
            <v>0</v>
          </cell>
          <cell r="CK125">
            <v>0</v>
          </cell>
          <cell r="CL125">
            <v>0</v>
          </cell>
          <cell r="CM125">
            <v>5466.31</v>
          </cell>
          <cell r="CN125">
            <v>0</v>
          </cell>
          <cell r="CO125">
            <v>0</v>
          </cell>
          <cell r="CP125">
            <v>1788.88</v>
          </cell>
          <cell r="CQ125">
            <v>0</v>
          </cell>
          <cell r="CR125">
            <v>0</v>
          </cell>
          <cell r="CS125">
            <v>0</v>
          </cell>
          <cell r="CT125">
            <v>0</v>
          </cell>
          <cell r="CU125">
            <v>0</v>
          </cell>
          <cell r="CV125">
            <v>0</v>
          </cell>
          <cell r="CW125">
            <v>0</v>
          </cell>
          <cell r="CX125">
            <v>0</v>
          </cell>
          <cell r="CY125">
            <v>0</v>
          </cell>
          <cell r="CZ125">
            <v>0</v>
          </cell>
          <cell r="DA125">
            <v>0</v>
          </cell>
          <cell r="DB125">
            <v>0</v>
          </cell>
          <cell r="DC125">
            <v>94565.04</v>
          </cell>
          <cell r="DD125">
            <v>9892.65</v>
          </cell>
          <cell r="DE125">
            <v>0</v>
          </cell>
          <cell r="DF125">
            <v>16311</v>
          </cell>
          <cell r="DG125">
            <v>0</v>
          </cell>
          <cell r="DH125">
            <v>0</v>
          </cell>
          <cell r="DI125">
            <v>0</v>
          </cell>
          <cell r="DJ125">
            <v>0</v>
          </cell>
          <cell r="DK125">
            <v>0</v>
          </cell>
          <cell r="DL125">
            <v>0</v>
          </cell>
          <cell r="DM125">
            <v>0</v>
          </cell>
          <cell r="DN125">
            <v>0</v>
          </cell>
          <cell r="DO125">
            <v>0</v>
          </cell>
          <cell r="DP125">
            <v>0</v>
          </cell>
          <cell r="DQ125">
            <v>0</v>
          </cell>
          <cell r="DR125">
            <v>0</v>
          </cell>
          <cell r="DS125">
            <v>0</v>
          </cell>
          <cell r="DT125">
            <v>0</v>
          </cell>
          <cell r="DU125">
            <v>0</v>
          </cell>
          <cell r="DV125">
            <v>0</v>
          </cell>
          <cell r="DW125">
            <v>0</v>
          </cell>
          <cell r="DX125">
            <v>0</v>
          </cell>
          <cell r="DY125">
            <v>0</v>
          </cell>
          <cell r="DZ125">
            <v>0</v>
          </cell>
          <cell r="EA125">
            <v>0</v>
          </cell>
          <cell r="EB125">
            <v>0</v>
          </cell>
          <cell r="EC125">
            <v>0</v>
          </cell>
          <cell r="ED125">
            <v>0</v>
          </cell>
          <cell r="EE125">
            <v>0</v>
          </cell>
          <cell r="EF125">
            <v>0</v>
          </cell>
          <cell r="EG125">
            <v>0</v>
          </cell>
          <cell r="EH125">
            <v>0</v>
          </cell>
          <cell r="EI125">
            <v>0</v>
          </cell>
          <cell r="EJ125">
            <v>0</v>
          </cell>
          <cell r="EK125">
            <v>0</v>
          </cell>
          <cell r="EL125">
            <v>0</v>
          </cell>
          <cell r="EM125">
            <v>0</v>
          </cell>
          <cell r="EN125">
            <v>0</v>
          </cell>
          <cell r="EO125">
            <v>0</v>
          </cell>
          <cell r="EP125">
            <v>0</v>
          </cell>
          <cell r="EQ125">
            <v>0</v>
          </cell>
          <cell r="ER125">
            <v>0</v>
          </cell>
          <cell r="ES125">
            <v>0</v>
          </cell>
          <cell r="ET125">
            <v>0</v>
          </cell>
          <cell r="EU125">
            <v>0</v>
          </cell>
          <cell r="EV125">
            <v>0</v>
          </cell>
          <cell r="EW125">
            <v>0</v>
          </cell>
          <cell r="EX125">
            <v>0</v>
          </cell>
          <cell r="EY125">
            <v>0</v>
          </cell>
          <cell r="EZ125">
            <v>0</v>
          </cell>
          <cell r="FA125">
            <v>0</v>
          </cell>
          <cell r="FB125">
            <v>0</v>
          </cell>
          <cell r="FC125">
            <v>0</v>
          </cell>
          <cell r="FD125">
            <v>0</v>
          </cell>
          <cell r="FE125">
            <v>0</v>
          </cell>
          <cell r="FF125">
            <v>0</v>
          </cell>
          <cell r="FG125">
            <v>0</v>
          </cell>
          <cell r="FH125">
            <v>0</v>
          </cell>
          <cell r="FI125">
            <v>0</v>
          </cell>
          <cell r="FJ125">
            <v>0</v>
          </cell>
          <cell r="FK125">
            <v>0</v>
          </cell>
          <cell r="FL125">
            <v>0</v>
          </cell>
          <cell r="FM125">
            <v>0</v>
          </cell>
          <cell r="FN125">
            <v>0</v>
          </cell>
          <cell r="FO125">
            <v>0</v>
          </cell>
          <cell r="FP125">
            <v>0</v>
          </cell>
          <cell r="FQ125">
            <v>0</v>
          </cell>
          <cell r="FR125">
            <v>0</v>
          </cell>
          <cell r="FS125">
            <v>0</v>
          </cell>
          <cell r="FT125">
            <v>0</v>
          </cell>
          <cell r="FU125">
            <v>0</v>
          </cell>
          <cell r="FV125">
            <v>0</v>
          </cell>
          <cell r="FW125">
            <v>0</v>
          </cell>
          <cell r="FX125">
            <v>0</v>
          </cell>
          <cell r="FY125">
            <v>0</v>
          </cell>
          <cell r="FZ125">
            <v>0</v>
          </cell>
          <cell r="GA125">
            <v>0</v>
          </cell>
          <cell r="GB125">
            <v>0</v>
          </cell>
          <cell r="GC125">
            <v>0</v>
          </cell>
          <cell r="GD125">
            <v>0</v>
          </cell>
          <cell r="GE125">
            <v>0</v>
          </cell>
          <cell r="GF125">
            <v>0</v>
          </cell>
          <cell r="GG125">
            <v>0</v>
          </cell>
          <cell r="GH125">
            <v>0</v>
          </cell>
          <cell r="GI125">
            <v>0</v>
          </cell>
          <cell r="GJ125">
            <v>0</v>
          </cell>
          <cell r="GK125">
            <v>0</v>
          </cell>
          <cell r="GL125">
            <v>0</v>
          </cell>
          <cell r="GM125">
            <v>0</v>
          </cell>
          <cell r="GN125">
            <v>0</v>
          </cell>
          <cell r="GO125">
            <v>0</v>
          </cell>
          <cell r="GP125">
            <v>0</v>
          </cell>
          <cell r="GQ125">
            <v>0</v>
          </cell>
          <cell r="GR125">
            <v>0</v>
          </cell>
          <cell r="GS125">
            <v>0</v>
          </cell>
          <cell r="GT125">
            <v>0</v>
          </cell>
          <cell r="GU125">
            <v>0</v>
          </cell>
          <cell r="GV125">
            <v>0</v>
          </cell>
          <cell r="GW125">
            <v>0</v>
          </cell>
          <cell r="GX125">
            <v>0</v>
          </cell>
          <cell r="GY125">
            <v>0</v>
          </cell>
          <cell r="GZ125">
            <v>0</v>
          </cell>
          <cell r="HA125">
            <v>0</v>
          </cell>
          <cell r="HB125">
            <v>0</v>
          </cell>
          <cell r="HC125">
            <v>0</v>
          </cell>
          <cell r="HD125">
            <v>0</v>
          </cell>
          <cell r="HE125">
            <v>0</v>
          </cell>
          <cell r="HF125">
            <v>0</v>
          </cell>
          <cell r="HG125">
            <v>0</v>
          </cell>
          <cell r="HH125">
            <v>0</v>
          </cell>
          <cell r="HI125">
            <v>0</v>
          </cell>
          <cell r="HJ125">
            <v>0</v>
          </cell>
          <cell r="HK125">
            <v>0</v>
          </cell>
          <cell r="HL125">
            <v>0</v>
          </cell>
          <cell r="HM125">
            <v>0</v>
          </cell>
          <cell r="HN125">
            <v>0</v>
          </cell>
          <cell r="HO125">
            <v>0</v>
          </cell>
          <cell r="HP125">
            <v>0</v>
          </cell>
          <cell r="HQ125">
            <v>0</v>
          </cell>
          <cell r="HR125">
            <v>0</v>
          </cell>
          <cell r="HS125">
            <v>0</v>
          </cell>
        </row>
        <row r="126">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cell r="AO126">
            <v>0</v>
          </cell>
          <cell r="AP126">
            <v>68.8</v>
          </cell>
          <cell r="AQ126">
            <v>217.9</v>
          </cell>
          <cell r="AR126">
            <v>0</v>
          </cell>
          <cell r="AS126">
            <v>0</v>
          </cell>
          <cell r="AT126">
            <v>302.5</v>
          </cell>
          <cell r="AU126">
            <v>0</v>
          </cell>
          <cell r="AV126">
            <v>0</v>
          </cell>
          <cell r="AW126">
            <v>0</v>
          </cell>
          <cell r="AX126">
            <v>0</v>
          </cell>
          <cell r="AY126">
            <v>0</v>
          </cell>
          <cell r="AZ126">
            <v>1457.07</v>
          </cell>
          <cell r="BA126">
            <v>0</v>
          </cell>
          <cell r="BB126">
            <v>0</v>
          </cell>
          <cell r="BC126">
            <v>809.24</v>
          </cell>
          <cell r="BD126">
            <v>0</v>
          </cell>
          <cell r="BE126">
            <v>0</v>
          </cell>
          <cell r="BF126">
            <v>0</v>
          </cell>
          <cell r="BG126">
            <v>0</v>
          </cell>
          <cell r="BH126">
            <v>0</v>
          </cell>
          <cell r="BI126">
            <v>0</v>
          </cell>
          <cell r="BJ126">
            <v>0</v>
          </cell>
          <cell r="BK126">
            <v>0</v>
          </cell>
          <cell r="BL126">
            <v>0</v>
          </cell>
          <cell r="BM126">
            <v>0</v>
          </cell>
          <cell r="BN126">
            <v>0</v>
          </cell>
          <cell r="BO126">
            <v>0</v>
          </cell>
          <cell r="BP126">
            <v>848.92</v>
          </cell>
          <cell r="BQ126">
            <v>2315.4499999999998</v>
          </cell>
          <cell r="BR126">
            <v>0</v>
          </cell>
          <cell r="BS126">
            <v>0</v>
          </cell>
          <cell r="BT126">
            <v>0</v>
          </cell>
          <cell r="BU126">
            <v>0</v>
          </cell>
          <cell r="BV126">
            <v>0</v>
          </cell>
          <cell r="BW126">
            <v>0</v>
          </cell>
          <cell r="BX126">
            <v>0</v>
          </cell>
          <cell r="BY126">
            <v>0</v>
          </cell>
          <cell r="BZ126">
            <v>0</v>
          </cell>
          <cell r="CA126">
            <v>0</v>
          </cell>
          <cell r="CB126">
            <v>0</v>
          </cell>
          <cell r="CC126">
            <v>0</v>
          </cell>
          <cell r="CD126">
            <v>0</v>
          </cell>
          <cell r="CE126">
            <v>0</v>
          </cell>
          <cell r="CF126">
            <v>0</v>
          </cell>
          <cell r="CG126">
            <v>0</v>
          </cell>
          <cell r="CH126">
            <v>0</v>
          </cell>
          <cell r="CI126">
            <v>0</v>
          </cell>
          <cell r="CJ126">
            <v>0</v>
          </cell>
          <cell r="CK126">
            <v>12516.2</v>
          </cell>
          <cell r="CL126">
            <v>0</v>
          </cell>
          <cell r="CM126">
            <v>0</v>
          </cell>
          <cell r="CN126">
            <v>0</v>
          </cell>
          <cell r="CO126">
            <v>0</v>
          </cell>
          <cell r="CP126">
            <v>0</v>
          </cell>
          <cell r="CQ126">
            <v>0</v>
          </cell>
          <cell r="CR126">
            <v>0</v>
          </cell>
          <cell r="CS126">
            <v>0</v>
          </cell>
          <cell r="CT126">
            <v>0</v>
          </cell>
          <cell r="CU126">
            <v>0</v>
          </cell>
          <cell r="CV126">
            <v>0</v>
          </cell>
          <cell r="CW126">
            <v>0</v>
          </cell>
          <cell r="CX126">
            <v>0</v>
          </cell>
          <cell r="CY126">
            <v>0</v>
          </cell>
          <cell r="CZ126">
            <v>0</v>
          </cell>
          <cell r="DA126">
            <v>0</v>
          </cell>
          <cell r="DB126">
            <v>0</v>
          </cell>
          <cell r="DC126">
            <v>945.88</v>
          </cell>
          <cell r="DD126">
            <v>0</v>
          </cell>
          <cell r="DE126">
            <v>0</v>
          </cell>
          <cell r="DF126">
            <v>0</v>
          </cell>
          <cell r="DG126">
            <v>0</v>
          </cell>
          <cell r="DH126">
            <v>0</v>
          </cell>
          <cell r="DI126">
            <v>0</v>
          </cell>
          <cell r="DJ126">
            <v>0</v>
          </cell>
          <cell r="DK126">
            <v>0</v>
          </cell>
          <cell r="DL126">
            <v>0</v>
          </cell>
          <cell r="DM126">
            <v>0</v>
          </cell>
          <cell r="DN126">
            <v>0</v>
          </cell>
          <cell r="DO126">
            <v>0</v>
          </cell>
          <cell r="DP126">
            <v>0</v>
          </cell>
          <cell r="DQ126">
            <v>0</v>
          </cell>
          <cell r="DR126">
            <v>0</v>
          </cell>
          <cell r="DS126">
            <v>33.119999999999997</v>
          </cell>
          <cell r="DT126">
            <v>0</v>
          </cell>
          <cell r="DU126">
            <v>22868.65</v>
          </cell>
          <cell r="DV126">
            <v>0</v>
          </cell>
          <cell r="DW126">
            <v>0</v>
          </cell>
          <cell r="DX126">
            <v>0</v>
          </cell>
          <cell r="DY126">
            <v>0</v>
          </cell>
          <cell r="DZ126">
            <v>0</v>
          </cell>
          <cell r="EA126">
            <v>0</v>
          </cell>
          <cell r="EB126">
            <v>0</v>
          </cell>
          <cell r="EC126">
            <v>0</v>
          </cell>
          <cell r="ED126">
            <v>0</v>
          </cell>
          <cell r="EE126">
            <v>0</v>
          </cell>
          <cell r="EF126">
            <v>0</v>
          </cell>
          <cell r="EG126">
            <v>0</v>
          </cell>
          <cell r="EH126">
            <v>0</v>
          </cell>
          <cell r="EI126">
            <v>0</v>
          </cell>
          <cell r="EJ126">
            <v>0</v>
          </cell>
          <cell r="EK126">
            <v>0</v>
          </cell>
          <cell r="EL126">
            <v>0</v>
          </cell>
          <cell r="EM126">
            <v>0</v>
          </cell>
          <cell r="EN126">
            <v>0</v>
          </cell>
          <cell r="EO126">
            <v>0</v>
          </cell>
          <cell r="EP126">
            <v>0</v>
          </cell>
          <cell r="EQ126">
            <v>0</v>
          </cell>
          <cell r="ER126">
            <v>0</v>
          </cell>
          <cell r="ES126">
            <v>0</v>
          </cell>
          <cell r="ET126">
            <v>0</v>
          </cell>
          <cell r="EU126">
            <v>0</v>
          </cell>
          <cell r="EV126">
            <v>0</v>
          </cell>
          <cell r="EW126">
            <v>0</v>
          </cell>
          <cell r="EX126">
            <v>0</v>
          </cell>
          <cell r="EY126">
            <v>0</v>
          </cell>
          <cell r="EZ126">
            <v>0</v>
          </cell>
          <cell r="FA126">
            <v>0</v>
          </cell>
          <cell r="FB126">
            <v>0</v>
          </cell>
          <cell r="FC126">
            <v>0</v>
          </cell>
          <cell r="FD126">
            <v>0</v>
          </cell>
          <cell r="FE126">
            <v>0</v>
          </cell>
          <cell r="FF126">
            <v>0</v>
          </cell>
          <cell r="FG126">
            <v>0</v>
          </cell>
          <cell r="FH126">
            <v>0</v>
          </cell>
          <cell r="FI126">
            <v>0</v>
          </cell>
          <cell r="FJ126">
            <v>0</v>
          </cell>
          <cell r="FK126">
            <v>0</v>
          </cell>
          <cell r="FL126">
            <v>0</v>
          </cell>
          <cell r="FM126">
            <v>0</v>
          </cell>
          <cell r="FN126">
            <v>0</v>
          </cell>
          <cell r="FO126">
            <v>0</v>
          </cell>
          <cell r="FP126">
            <v>0</v>
          </cell>
          <cell r="FQ126">
            <v>0</v>
          </cell>
          <cell r="FR126">
            <v>0</v>
          </cell>
          <cell r="FS126">
            <v>0</v>
          </cell>
          <cell r="FT126">
            <v>0</v>
          </cell>
          <cell r="FU126">
            <v>0</v>
          </cell>
          <cell r="FV126">
            <v>0</v>
          </cell>
          <cell r="FW126">
            <v>0</v>
          </cell>
          <cell r="FX126">
            <v>0</v>
          </cell>
          <cell r="FY126">
            <v>0</v>
          </cell>
          <cell r="FZ126">
            <v>0</v>
          </cell>
          <cell r="GA126">
            <v>0</v>
          </cell>
          <cell r="GB126">
            <v>0</v>
          </cell>
          <cell r="GC126">
            <v>0</v>
          </cell>
          <cell r="GD126">
            <v>0</v>
          </cell>
          <cell r="GE126">
            <v>0</v>
          </cell>
          <cell r="GF126">
            <v>0</v>
          </cell>
          <cell r="GG126">
            <v>0</v>
          </cell>
          <cell r="GH126">
            <v>0</v>
          </cell>
          <cell r="GI126">
            <v>0</v>
          </cell>
          <cell r="GJ126">
            <v>0</v>
          </cell>
          <cell r="GK126">
            <v>0</v>
          </cell>
          <cell r="GL126">
            <v>0</v>
          </cell>
          <cell r="GM126">
            <v>0</v>
          </cell>
          <cell r="GN126">
            <v>0</v>
          </cell>
          <cell r="GO126">
            <v>0</v>
          </cell>
          <cell r="GP126">
            <v>0</v>
          </cell>
          <cell r="GQ126">
            <v>0</v>
          </cell>
          <cell r="GR126">
            <v>0</v>
          </cell>
          <cell r="GS126">
            <v>0</v>
          </cell>
          <cell r="GT126">
            <v>0</v>
          </cell>
          <cell r="GU126">
            <v>0</v>
          </cell>
          <cell r="GV126">
            <v>0</v>
          </cell>
          <cell r="GW126">
            <v>0</v>
          </cell>
          <cell r="GX126">
            <v>0</v>
          </cell>
          <cell r="GY126">
            <v>0</v>
          </cell>
          <cell r="GZ126">
            <v>0</v>
          </cell>
          <cell r="HA126">
            <v>0</v>
          </cell>
          <cell r="HB126">
            <v>0</v>
          </cell>
          <cell r="HC126">
            <v>0</v>
          </cell>
          <cell r="HD126">
            <v>0</v>
          </cell>
          <cell r="HE126">
            <v>0</v>
          </cell>
          <cell r="HF126">
            <v>0</v>
          </cell>
          <cell r="HG126">
            <v>0</v>
          </cell>
          <cell r="HH126">
            <v>0</v>
          </cell>
          <cell r="HI126">
            <v>0</v>
          </cell>
          <cell r="HJ126">
            <v>0</v>
          </cell>
          <cell r="HK126">
            <v>0</v>
          </cell>
          <cell r="HL126">
            <v>0</v>
          </cell>
          <cell r="HM126">
            <v>0</v>
          </cell>
          <cell r="HN126">
            <v>0</v>
          </cell>
          <cell r="HO126">
            <v>0</v>
          </cell>
          <cell r="HP126">
            <v>0</v>
          </cell>
          <cell r="HQ126">
            <v>0</v>
          </cell>
          <cell r="HR126">
            <v>0</v>
          </cell>
          <cell r="HS126">
            <v>0</v>
          </cell>
        </row>
        <row r="127">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v>0</v>
          </cell>
          <cell r="AC127">
            <v>0</v>
          </cell>
          <cell r="AD127">
            <v>0</v>
          </cell>
          <cell r="AE127">
            <v>0</v>
          </cell>
          <cell r="AF127">
            <v>0</v>
          </cell>
          <cell r="AG127">
            <v>0</v>
          </cell>
          <cell r="AH127">
            <v>0</v>
          </cell>
          <cell r="AI127">
            <v>0</v>
          </cell>
          <cell r="AJ127">
            <v>0</v>
          </cell>
          <cell r="AK127">
            <v>0</v>
          </cell>
          <cell r="AL127">
            <v>54.48</v>
          </cell>
          <cell r="AM127">
            <v>207.26</v>
          </cell>
          <cell r="AN127">
            <v>0</v>
          </cell>
          <cell r="AO127">
            <v>0</v>
          </cell>
          <cell r="AP127">
            <v>0</v>
          </cell>
          <cell r="AQ127">
            <v>0</v>
          </cell>
          <cell r="AR127">
            <v>0</v>
          </cell>
          <cell r="AS127">
            <v>0</v>
          </cell>
          <cell r="AT127">
            <v>0</v>
          </cell>
          <cell r="AU127">
            <v>0</v>
          </cell>
          <cell r="AV127">
            <v>0</v>
          </cell>
          <cell r="AW127">
            <v>0</v>
          </cell>
          <cell r="AX127">
            <v>0</v>
          </cell>
          <cell r="AY127">
            <v>104.47</v>
          </cell>
          <cell r="AZ127">
            <v>0</v>
          </cell>
          <cell r="BA127">
            <v>0</v>
          </cell>
          <cell r="BB127">
            <v>0</v>
          </cell>
          <cell r="BC127">
            <v>0</v>
          </cell>
          <cell r="BD127">
            <v>0</v>
          </cell>
          <cell r="BE127">
            <v>0</v>
          </cell>
          <cell r="BF127">
            <v>0</v>
          </cell>
          <cell r="BG127">
            <v>0</v>
          </cell>
          <cell r="BH127">
            <v>0</v>
          </cell>
          <cell r="BI127">
            <v>0</v>
          </cell>
          <cell r="BJ127">
            <v>0</v>
          </cell>
          <cell r="BK127">
            <v>0</v>
          </cell>
          <cell r="BL127">
            <v>0</v>
          </cell>
          <cell r="BM127">
            <v>0</v>
          </cell>
          <cell r="BN127">
            <v>0</v>
          </cell>
          <cell r="BO127">
            <v>0</v>
          </cell>
          <cell r="BP127">
            <v>848.92</v>
          </cell>
          <cell r="BQ127">
            <v>3672.43</v>
          </cell>
          <cell r="BR127">
            <v>249.44</v>
          </cell>
          <cell r="BS127">
            <v>655.17999999999995</v>
          </cell>
          <cell r="BT127">
            <v>0</v>
          </cell>
          <cell r="BU127">
            <v>20.07</v>
          </cell>
          <cell r="BV127">
            <v>0</v>
          </cell>
          <cell r="BW127">
            <v>0</v>
          </cell>
          <cell r="BX127">
            <v>0</v>
          </cell>
          <cell r="BY127">
            <v>25.44</v>
          </cell>
          <cell r="BZ127">
            <v>0</v>
          </cell>
          <cell r="CA127">
            <v>0</v>
          </cell>
          <cell r="CB127">
            <v>0</v>
          </cell>
          <cell r="CC127">
            <v>0</v>
          </cell>
          <cell r="CD127">
            <v>0</v>
          </cell>
          <cell r="CE127">
            <v>3181.73</v>
          </cell>
          <cell r="CF127">
            <v>404.48</v>
          </cell>
          <cell r="CG127">
            <v>884.55</v>
          </cell>
          <cell r="CH127">
            <v>0</v>
          </cell>
          <cell r="CI127">
            <v>7963.5</v>
          </cell>
          <cell r="CJ127">
            <v>2418.84</v>
          </cell>
          <cell r="CK127">
            <v>1353.89</v>
          </cell>
          <cell r="CL127">
            <v>3944.3</v>
          </cell>
          <cell r="CM127">
            <v>10036.41</v>
          </cell>
          <cell r="CN127">
            <v>21738.5</v>
          </cell>
          <cell r="CO127">
            <v>3521.63</v>
          </cell>
          <cell r="CP127">
            <v>12809.48</v>
          </cell>
          <cell r="CQ127">
            <v>286.64999999999998</v>
          </cell>
          <cell r="CR127">
            <v>615.5</v>
          </cell>
          <cell r="CS127">
            <v>0</v>
          </cell>
          <cell r="CT127">
            <v>8197.14</v>
          </cell>
          <cell r="CU127">
            <v>6586</v>
          </cell>
          <cell r="CV127">
            <v>0</v>
          </cell>
          <cell r="CW127">
            <v>77.19</v>
          </cell>
          <cell r="CX127">
            <v>0</v>
          </cell>
          <cell r="CY127">
            <v>3585.96</v>
          </cell>
          <cell r="CZ127">
            <v>1000.23</v>
          </cell>
          <cell r="DA127">
            <v>0</v>
          </cell>
          <cell r="DB127">
            <v>701.37</v>
          </cell>
          <cell r="DC127">
            <v>4920.8</v>
          </cell>
          <cell r="DD127">
            <v>8350.51</v>
          </cell>
          <cell r="DE127">
            <v>1904.8</v>
          </cell>
          <cell r="DF127">
            <v>2687.4</v>
          </cell>
          <cell r="DG127">
            <v>107.79</v>
          </cell>
          <cell r="DH127">
            <v>0</v>
          </cell>
          <cell r="DI127">
            <v>795.44</v>
          </cell>
          <cell r="DJ127">
            <v>0</v>
          </cell>
          <cell r="DK127">
            <v>3090.8</v>
          </cell>
          <cell r="DL127">
            <v>2817.6</v>
          </cell>
          <cell r="DM127">
            <v>7334.6</v>
          </cell>
          <cell r="DN127">
            <v>31.23</v>
          </cell>
          <cell r="DO127">
            <v>734.72</v>
          </cell>
          <cell r="DP127">
            <v>0</v>
          </cell>
          <cell r="DQ127">
            <v>0</v>
          </cell>
          <cell r="DR127">
            <v>321.25</v>
          </cell>
          <cell r="DS127">
            <v>0</v>
          </cell>
          <cell r="DT127">
            <v>580.5</v>
          </cell>
          <cell r="DU127">
            <v>0</v>
          </cell>
          <cell r="DV127">
            <v>0</v>
          </cell>
          <cell r="DW127">
            <v>0</v>
          </cell>
          <cell r="DX127">
            <v>0</v>
          </cell>
          <cell r="DY127">
            <v>0</v>
          </cell>
          <cell r="DZ127">
            <v>0</v>
          </cell>
          <cell r="EA127">
            <v>0</v>
          </cell>
          <cell r="EB127">
            <v>0</v>
          </cell>
          <cell r="EC127">
            <v>0</v>
          </cell>
          <cell r="ED127">
            <v>0</v>
          </cell>
          <cell r="EE127">
            <v>0</v>
          </cell>
          <cell r="EF127">
            <v>0</v>
          </cell>
          <cell r="EG127">
            <v>0</v>
          </cell>
          <cell r="EH127">
            <v>0</v>
          </cell>
          <cell r="EI127">
            <v>0</v>
          </cell>
          <cell r="EJ127">
            <v>0</v>
          </cell>
          <cell r="EK127">
            <v>0</v>
          </cell>
          <cell r="EL127">
            <v>0</v>
          </cell>
          <cell r="EM127">
            <v>0</v>
          </cell>
          <cell r="EN127">
            <v>0</v>
          </cell>
          <cell r="EO127">
            <v>0</v>
          </cell>
          <cell r="EP127">
            <v>0</v>
          </cell>
          <cell r="EQ127">
            <v>0</v>
          </cell>
          <cell r="ER127">
            <v>0</v>
          </cell>
          <cell r="ES127">
            <v>0</v>
          </cell>
          <cell r="ET127">
            <v>0</v>
          </cell>
          <cell r="EU127">
            <v>0</v>
          </cell>
          <cell r="EV127">
            <v>0</v>
          </cell>
          <cell r="EW127">
            <v>0</v>
          </cell>
          <cell r="EX127">
            <v>0</v>
          </cell>
          <cell r="EY127">
            <v>0</v>
          </cell>
          <cell r="EZ127">
            <v>0</v>
          </cell>
          <cell r="FA127">
            <v>0</v>
          </cell>
          <cell r="FB127">
            <v>0</v>
          </cell>
          <cell r="FC127">
            <v>0</v>
          </cell>
          <cell r="FD127">
            <v>0</v>
          </cell>
          <cell r="FE127">
            <v>0</v>
          </cell>
          <cell r="FF127">
            <v>0</v>
          </cell>
          <cell r="FG127">
            <v>0</v>
          </cell>
          <cell r="FH127">
            <v>0</v>
          </cell>
          <cell r="FI127">
            <v>0</v>
          </cell>
          <cell r="FJ127">
            <v>0</v>
          </cell>
          <cell r="FK127">
            <v>0</v>
          </cell>
          <cell r="FL127">
            <v>0</v>
          </cell>
          <cell r="FM127">
            <v>0</v>
          </cell>
          <cell r="FN127">
            <v>0</v>
          </cell>
          <cell r="FO127">
            <v>0</v>
          </cell>
          <cell r="FP127">
            <v>0</v>
          </cell>
          <cell r="FQ127">
            <v>0</v>
          </cell>
          <cell r="FR127">
            <v>0</v>
          </cell>
          <cell r="FS127">
            <v>0</v>
          </cell>
          <cell r="FT127">
            <v>0</v>
          </cell>
          <cell r="FU127">
            <v>0</v>
          </cell>
          <cell r="FV127">
            <v>0</v>
          </cell>
          <cell r="FW127">
            <v>0</v>
          </cell>
          <cell r="FX127">
            <v>0</v>
          </cell>
          <cell r="FY127">
            <v>0</v>
          </cell>
          <cell r="FZ127">
            <v>0</v>
          </cell>
          <cell r="GA127">
            <v>0</v>
          </cell>
          <cell r="GB127">
            <v>0</v>
          </cell>
          <cell r="GC127">
            <v>0</v>
          </cell>
          <cell r="GD127">
            <v>0</v>
          </cell>
          <cell r="GE127">
            <v>0</v>
          </cell>
          <cell r="GF127">
            <v>0</v>
          </cell>
          <cell r="GG127">
            <v>0</v>
          </cell>
          <cell r="GH127">
            <v>0</v>
          </cell>
          <cell r="GI127">
            <v>731.5</v>
          </cell>
          <cell r="GJ127">
            <v>0</v>
          </cell>
          <cell r="GK127">
            <v>0</v>
          </cell>
          <cell r="GL127">
            <v>0</v>
          </cell>
          <cell r="GM127">
            <v>0</v>
          </cell>
          <cell r="GN127">
            <v>0</v>
          </cell>
          <cell r="GO127">
            <v>0</v>
          </cell>
          <cell r="GP127">
            <v>0</v>
          </cell>
          <cell r="GQ127">
            <v>0</v>
          </cell>
          <cell r="GR127">
            <v>0</v>
          </cell>
          <cell r="GS127">
            <v>0</v>
          </cell>
          <cell r="GT127">
            <v>0</v>
          </cell>
          <cell r="GU127">
            <v>0</v>
          </cell>
          <cell r="GV127">
            <v>0</v>
          </cell>
          <cell r="GW127">
            <v>0</v>
          </cell>
          <cell r="GX127">
            <v>0</v>
          </cell>
          <cell r="GY127">
            <v>0</v>
          </cell>
          <cell r="GZ127">
            <v>0</v>
          </cell>
          <cell r="HA127">
            <v>0</v>
          </cell>
          <cell r="HB127">
            <v>0</v>
          </cell>
          <cell r="HC127">
            <v>0</v>
          </cell>
          <cell r="HD127">
            <v>0</v>
          </cell>
          <cell r="HE127">
            <v>0</v>
          </cell>
          <cell r="HF127">
            <v>0</v>
          </cell>
          <cell r="HG127">
            <v>0</v>
          </cell>
          <cell r="HH127">
            <v>0</v>
          </cell>
          <cell r="HI127">
            <v>0</v>
          </cell>
          <cell r="HJ127">
            <v>0</v>
          </cell>
          <cell r="HK127">
            <v>0</v>
          </cell>
          <cell r="HL127">
            <v>0</v>
          </cell>
          <cell r="HM127">
            <v>0</v>
          </cell>
          <cell r="HN127">
            <v>0</v>
          </cell>
          <cell r="HO127">
            <v>0</v>
          </cell>
          <cell r="HP127">
            <v>0</v>
          </cell>
          <cell r="HQ127">
            <v>0</v>
          </cell>
          <cell r="HR127">
            <v>0</v>
          </cell>
          <cell r="HS127">
            <v>0</v>
          </cell>
        </row>
        <row r="128">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I128">
            <v>0</v>
          </cell>
          <cell r="BJ128">
            <v>0</v>
          </cell>
          <cell r="BK128">
            <v>0</v>
          </cell>
          <cell r="BL128">
            <v>0</v>
          </cell>
          <cell r="BM128">
            <v>0</v>
          </cell>
          <cell r="BN128">
            <v>0</v>
          </cell>
          <cell r="BO128">
            <v>0</v>
          </cell>
          <cell r="BP128">
            <v>0</v>
          </cell>
          <cell r="BQ128">
            <v>12212.82</v>
          </cell>
          <cell r="BR128">
            <v>748.32</v>
          </cell>
          <cell r="BS128">
            <v>0</v>
          </cell>
          <cell r="BT128">
            <v>0</v>
          </cell>
          <cell r="BU128">
            <v>180.63</v>
          </cell>
          <cell r="BV128">
            <v>0</v>
          </cell>
          <cell r="BW128">
            <v>0</v>
          </cell>
          <cell r="BX128">
            <v>0</v>
          </cell>
          <cell r="BY128">
            <v>101.76</v>
          </cell>
          <cell r="BZ128">
            <v>0</v>
          </cell>
          <cell r="CA128">
            <v>0</v>
          </cell>
          <cell r="CB128">
            <v>0</v>
          </cell>
          <cell r="CC128">
            <v>0</v>
          </cell>
          <cell r="CD128">
            <v>0</v>
          </cell>
          <cell r="CE128">
            <v>11544.16</v>
          </cell>
          <cell r="CF128">
            <v>236.98</v>
          </cell>
          <cell r="CG128">
            <v>294.85000000000002</v>
          </cell>
          <cell r="CH128">
            <v>0</v>
          </cell>
          <cell r="CI128">
            <v>0</v>
          </cell>
          <cell r="CJ128">
            <v>2977.25</v>
          </cell>
          <cell r="CK128">
            <v>11500.99</v>
          </cell>
          <cell r="CL128">
            <v>14160.1</v>
          </cell>
          <cell r="CM128">
            <v>14841.83</v>
          </cell>
          <cell r="CN128">
            <v>0</v>
          </cell>
          <cell r="CO128">
            <v>6633.61</v>
          </cell>
          <cell r="CP128">
            <v>17357.099999999999</v>
          </cell>
          <cell r="CQ128">
            <v>57.33</v>
          </cell>
          <cell r="CR128">
            <v>615.5</v>
          </cell>
          <cell r="CS128">
            <v>1652.45</v>
          </cell>
          <cell r="CT128">
            <v>13661.9</v>
          </cell>
          <cell r="CU128">
            <v>6586</v>
          </cell>
          <cell r="CV128">
            <v>0</v>
          </cell>
          <cell r="CW128">
            <v>308.76</v>
          </cell>
          <cell r="CX128">
            <v>0</v>
          </cell>
          <cell r="CY128">
            <v>1536.84</v>
          </cell>
          <cell r="CZ128">
            <v>0</v>
          </cell>
          <cell r="DA128">
            <v>9332.1</v>
          </cell>
          <cell r="DB128">
            <v>467.58</v>
          </cell>
          <cell r="DC128">
            <v>10736.85</v>
          </cell>
          <cell r="DD128">
            <v>6608.38</v>
          </cell>
          <cell r="DE128">
            <v>17143.2</v>
          </cell>
          <cell r="DF128">
            <v>109.4</v>
          </cell>
          <cell r="DG128">
            <v>0</v>
          </cell>
          <cell r="DH128">
            <v>0</v>
          </cell>
          <cell r="DI128">
            <v>0</v>
          </cell>
          <cell r="DJ128">
            <v>0</v>
          </cell>
          <cell r="DK128">
            <v>0</v>
          </cell>
          <cell r="DL128">
            <v>0</v>
          </cell>
          <cell r="DM128">
            <v>0</v>
          </cell>
          <cell r="DN128">
            <v>0</v>
          </cell>
          <cell r="DO128">
            <v>0</v>
          </cell>
          <cell r="DP128">
            <v>0</v>
          </cell>
          <cell r="DQ128">
            <v>0</v>
          </cell>
          <cell r="DR128">
            <v>0</v>
          </cell>
          <cell r="DS128">
            <v>132.47999999999999</v>
          </cell>
          <cell r="DT128">
            <v>580.5</v>
          </cell>
          <cell r="DU128">
            <v>0</v>
          </cell>
          <cell r="DV128">
            <v>0</v>
          </cell>
          <cell r="DW128">
            <v>0</v>
          </cell>
          <cell r="DX128">
            <v>0</v>
          </cell>
          <cell r="DY128">
            <v>0</v>
          </cell>
          <cell r="DZ128">
            <v>0</v>
          </cell>
          <cell r="EA128">
            <v>0</v>
          </cell>
          <cell r="EB128">
            <v>0</v>
          </cell>
          <cell r="EC128">
            <v>0</v>
          </cell>
          <cell r="ED128">
            <v>0</v>
          </cell>
          <cell r="EE128">
            <v>0</v>
          </cell>
          <cell r="EF128">
            <v>0</v>
          </cell>
          <cell r="EG128">
            <v>0</v>
          </cell>
          <cell r="EH128">
            <v>0</v>
          </cell>
          <cell r="EI128">
            <v>0</v>
          </cell>
          <cell r="EJ128">
            <v>0</v>
          </cell>
          <cell r="EK128">
            <v>0</v>
          </cell>
          <cell r="EL128">
            <v>0</v>
          </cell>
          <cell r="EM128">
            <v>0</v>
          </cell>
          <cell r="EN128">
            <v>0</v>
          </cell>
          <cell r="EO128">
            <v>0</v>
          </cell>
          <cell r="EP128">
            <v>0</v>
          </cell>
          <cell r="EQ128">
            <v>0</v>
          </cell>
          <cell r="ER128">
            <v>0</v>
          </cell>
          <cell r="ES128">
            <v>0</v>
          </cell>
          <cell r="ET128">
            <v>0</v>
          </cell>
          <cell r="EU128">
            <v>0</v>
          </cell>
          <cell r="EV128">
            <v>0</v>
          </cell>
          <cell r="EW128">
            <v>0</v>
          </cell>
          <cell r="EX128">
            <v>0</v>
          </cell>
          <cell r="EY128">
            <v>0</v>
          </cell>
          <cell r="EZ128">
            <v>0</v>
          </cell>
          <cell r="FA128">
            <v>0</v>
          </cell>
          <cell r="FB128">
            <v>0</v>
          </cell>
          <cell r="FC128">
            <v>0</v>
          </cell>
          <cell r="FD128">
            <v>0</v>
          </cell>
          <cell r="FE128">
            <v>0</v>
          </cell>
          <cell r="FF128">
            <v>0</v>
          </cell>
          <cell r="FG128">
            <v>0</v>
          </cell>
          <cell r="FH128">
            <v>0</v>
          </cell>
          <cell r="FI128">
            <v>0</v>
          </cell>
          <cell r="FJ128">
            <v>0</v>
          </cell>
          <cell r="FK128">
            <v>0</v>
          </cell>
          <cell r="FL128">
            <v>0</v>
          </cell>
          <cell r="FM128">
            <v>0</v>
          </cell>
          <cell r="FN128">
            <v>0</v>
          </cell>
          <cell r="FO128">
            <v>0</v>
          </cell>
          <cell r="FP128">
            <v>0</v>
          </cell>
          <cell r="FQ128">
            <v>0</v>
          </cell>
          <cell r="FR128">
            <v>0</v>
          </cell>
          <cell r="FS128">
            <v>0</v>
          </cell>
          <cell r="FT128">
            <v>0</v>
          </cell>
          <cell r="FU128">
            <v>0</v>
          </cell>
          <cell r="FV128">
            <v>0</v>
          </cell>
          <cell r="FW128">
            <v>0</v>
          </cell>
          <cell r="FX128">
            <v>0</v>
          </cell>
          <cell r="FY128">
            <v>0</v>
          </cell>
          <cell r="FZ128">
            <v>0</v>
          </cell>
          <cell r="GA128">
            <v>0</v>
          </cell>
          <cell r="GB128">
            <v>0</v>
          </cell>
          <cell r="GC128">
            <v>0</v>
          </cell>
          <cell r="GD128">
            <v>0</v>
          </cell>
          <cell r="GE128">
            <v>0</v>
          </cell>
          <cell r="GF128">
            <v>0</v>
          </cell>
          <cell r="GG128">
            <v>0</v>
          </cell>
          <cell r="GH128">
            <v>0</v>
          </cell>
          <cell r="GI128">
            <v>0</v>
          </cell>
          <cell r="GJ128">
            <v>0</v>
          </cell>
          <cell r="GK128">
            <v>0</v>
          </cell>
          <cell r="GL128">
            <v>0</v>
          </cell>
          <cell r="GM128">
            <v>0</v>
          </cell>
          <cell r="GN128">
            <v>0</v>
          </cell>
          <cell r="GO128">
            <v>0</v>
          </cell>
          <cell r="GP128">
            <v>0</v>
          </cell>
          <cell r="GQ128">
            <v>0</v>
          </cell>
          <cell r="GR128">
            <v>0</v>
          </cell>
          <cell r="GS128">
            <v>0</v>
          </cell>
          <cell r="GT128">
            <v>0</v>
          </cell>
          <cell r="GU128">
            <v>0</v>
          </cell>
          <cell r="GV128">
            <v>0</v>
          </cell>
          <cell r="GW128">
            <v>0</v>
          </cell>
          <cell r="GX128">
            <v>0</v>
          </cell>
          <cell r="GY128">
            <v>0</v>
          </cell>
          <cell r="GZ128">
            <v>0</v>
          </cell>
          <cell r="HA128">
            <v>0</v>
          </cell>
          <cell r="HB128">
            <v>0</v>
          </cell>
          <cell r="HC128">
            <v>0</v>
          </cell>
          <cell r="HD128">
            <v>0</v>
          </cell>
          <cell r="HE128">
            <v>0</v>
          </cell>
          <cell r="HF128">
            <v>0</v>
          </cell>
          <cell r="HG128">
            <v>0</v>
          </cell>
          <cell r="HH128">
            <v>0</v>
          </cell>
          <cell r="HI128">
            <v>0</v>
          </cell>
          <cell r="HJ128">
            <v>0</v>
          </cell>
          <cell r="HK128">
            <v>0</v>
          </cell>
          <cell r="HL128">
            <v>0</v>
          </cell>
          <cell r="HM128">
            <v>0</v>
          </cell>
          <cell r="HN128">
            <v>0</v>
          </cell>
          <cell r="HO128">
            <v>0</v>
          </cell>
          <cell r="HP128">
            <v>0</v>
          </cell>
          <cell r="HQ128">
            <v>0</v>
          </cell>
          <cell r="HR128">
            <v>0</v>
          </cell>
          <cell r="HS128">
            <v>0</v>
          </cell>
        </row>
        <row r="129">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0</v>
          </cell>
          <cell r="AV129">
            <v>0</v>
          </cell>
          <cell r="AW129">
            <v>0</v>
          </cell>
          <cell r="AX129">
            <v>0</v>
          </cell>
          <cell r="AY129">
            <v>0</v>
          </cell>
          <cell r="AZ129">
            <v>0</v>
          </cell>
          <cell r="BA129">
            <v>0</v>
          </cell>
          <cell r="BB129">
            <v>0</v>
          </cell>
          <cell r="BC129">
            <v>0</v>
          </cell>
          <cell r="BD129">
            <v>0</v>
          </cell>
          <cell r="BE129">
            <v>0</v>
          </cell>
          <cell r="BF129">
            <v>0</v>
          </cell>
          <cell r="BG129">
            <v>0</v>
          </cell>
          <cell r="BH129">
            <v>0</v>
          </cell>
          <cell r="BI129">
            <v>0</v>
          </cell>
          <cell r="BJ129">
            <v>0</v>
          </cell>
          <cell r="BK129">
            <v>0</v>
          </cell>
          <cell r="BL129">
            <v>0</v>
          </cell>
          <cell r="BM129">
            <v>0</v>
          </cell>
          <cell r="BN129">
            <v>0</v>
          </cell>
          <cell r="BO129">
            <v>0</v>
          </cell>
          <cell r="BP129">
            <v>0</v>
          </cell>
          <cell r="BQ129">
            <v>0</v>
          </cell>
          <cell r="BR129">
            <v>0</v>
          </cell>
          <cell r="BS129">
            <v>0</v>
          </cell>
          <cell r="BT129">
            <v>0</v>
          </cell>
          <cell r="BU129">
            <v>0</v>
          </cell>
          <cell r="BV129">
            <v>0</v>
          </cell>
          <cell r="BW129">
            <v>0</v>
          </cell>
          <cell r="BX129">
            <v>0</v>
          </cell>
          <cell r="BY129">
            <v>0</v>
          </cell>
          <cell r="BZ129">
            <v>0</v>
          </cell>
          <cell r="CA129">
            <v>0</v>
          </cell>
          <cell r="CB129">
            <v>0</v>
          </cell>
          <cell r="CC129">
            <v>0</v>
          </cell>
          <cell r="CD129">
            <v>0</v>
          </cell>
          <cell r="CE129">
            <v>0</v>
          </cell>
          <cell r="CF129">
            <v>0</v>
          </cell>
          <cell r="CG129">
            <v>0</v>
          </cell>
          <cell r="CH129">
            <v>0</v>
          </cell>
          <cell r="CI129">
            <v>0</v>
          </cell>
          <cell r="CJ129">
            <v>0</v>
          </cell>
          <cell r="CK129">
            <v>0</v>
          </cell>
          <cell r="CL129">
            <v>0</v>
          </cell>
          <cell r="CM129">
            <v>0</v>
          </cell>
          <cell r="CN129">
            <v>0</v>
          </cell>
          <cell r="CO129">
            <v>0</v>
          </cell>
          <cell r="CP129">
            <v>0</v>
          </cell>
          <cell r="CQ129">
            <v>0</v>
          </cell>
          <cell r="CR129">
            <v>0</v>
          </cell>
          <cell r="CS129">
            <v>0</v>
          </cell>
          <cell r="CT129">
            <v>0</v>
          </cell>
          <cell r="CU129">
            <v>0</v>
          </cell>
          <cell r="CV129">
            <v>0</v>
          </cell>
          <cell r="CW129">
            <v>0</v>
          </cell>
          <cell r="CX129">
            <v>0</v>
          </cell>
          <cell r="CY129">
            <v>0</v>
          </cell>
          <cell r="CZ129">
            <v>0</v>
          </cell>
          <cell r="DA129">
            <v>0</v>
          </cell>
          <cell r="DB129">
            <v>0</v>
          </cell>
          <cell r="DC129">
            <v>0</v>
          </cell>
          <cell r="DD129">
            <v>0</v>
          </cell>
          <cell r="DE129">
            <v>0</v>
          </cell>
          <cell r="DF129">
            <v>0</v>
          </cell>
          <cell r="DG129">
            <v>0</v>
          </cell>
          <cell r="DH129">
            <v>0</v>
          </cell>
          <cell r="DI129">
            <v>0</v>
          </cell>
          <cell r="DJ129">
            <v>0</v>
          </cell>
          <cell r="DK129">
            <v>0</v>
          </cell>
          <cell r="DL129">
            <v>0</v>
          </cell>
          <cell r="DM129">
            <v>0</v>
          </cell>
          <cell r="DN129">
            <v>0</v>
          </cell>
          <cell r="DO129">
            <v>0</v>
          </cell>
          <cell r="DP129">
            <v>0</v>
          </cell>
          <cell r="DQ129">
            <v>0</v>
          </cell>
          <cell r="DR129">
            <v>0</v>
          </cell>
          <cell r="DS129">
            <v>0</v>
          </cell>
          <cell r="DT129">
            <v>0</v>
          </cell>
          <cell r="DU129">
            <v>0</v>
          </cell>
          <cell r="DV129">
            <v>0</v>
          </cell>
          <cell r="DW129">
            <v>0</v>
          </cell>
          <cell r="DX129">
            <v>189820.55</v>
          </cell>
          <cell r="DY129">
            <v>0</v>
          </cell>
          <cell r="DZ129">
            <v>0</v>
          </cell>
          <cell r="EA129">
            <v>0</v>
          </cell>
          <cell r="EB129">
            <v>0</v>
          </cell>
          <cell r="EC129">
            <v>0</v>
          </cell>
          <cell r="ED129">
            <v>0</v>
          </cell>
          <cell r="EE129">
            <v>0</v>
          </cell>
          <cell r="EF129">
            <v>0</v>
          </cell>
          <cell r="EG129">
            <v>0</v>
          </cell>
          <cell r="EH129">
            <v>0</v>
          </cell>
          <cell r="EI129">
            <v>0</v>
          </cell>
          <cell r="EJ129">
            <v>0</v>
          </cell>
          <cell r="EK129">
            <v>0</v>
          </cell>
          <cell r="EL129">
            <v>0</v>
          </cell>
          <cell r="EM129">
            <v>0</v>
          </cell>
          <cell r="EN129">
            <v>0</v>
          </cell>
          <cell r="EO129">
            <v>0</v>
          </cell>
          <cell r="EP129">
            <v>0</v>
          </cell>
          <cell r="EQ129">
            <v>0</v>
          </cell>
          <cell r="ER129">
            <v>0</v>
          </cell>
          <cell r="ES129">
            <v>0</v>
          </cell>
          <cell r="ET129">
            <v>0</v>
          </cell>
          <cell r="EU129">
            <v>0</v>
          </cell>
          <cell r="EV129">
            <v>0</v>
          </cell>
          <cell r="EW129">
            <v>0</v>
          </cell>
          <cell r="EX129">
            <v>0</v>
          </cell>
          <cell r="EY129">
            <v>0</v>
          </cell>
          <cell r="EZ129">
            <v>0</v>
          </cell>
          <cell r="FA129">
            <v>0</v>
          </cell>
          <cell r="FB129">
            <v>0</v>
          </cell>
          <cell r="FC129">
            <v>0</v>
          </cell>
          <cell r="FD129">
            <v>0</v>
          </cell>
          <cell r="FE129">
            <v>0</v>
          </cell>
          <cell r="FF129">
            <v>0</v>
          </cell>
          <cell r="FG129">
            <v>0</v>
          </cell>
          <cell r="FH129">
            <v>0</v>
          </cell>
          <cell r="FI129">
            <v>0</v>
          </cell>
          <cell r="FJ129">
            <v>0</v>
          </cell>
          <cell r="FK129">
            <v>0</v>
          </cell>
          <cell r="FL129">
            <v>0</v>
          </cell>
          <cell r="FM129">
            <v>0</v>
          </cell>
          <cell r="FN129">
            <v>0</v>
          </cell>
          <cell r="FO129">
            <v>0</v>
          </cell>
          <cell r="FP129">
            <v>0</v>
          </cell>
          <cell r="FQ129">
            <v>0</v>
          </cell>
          <cell r="FR129">
            <v>0</v>
          </cell>
          <cell r="FS129">
            <v>0</v>
          </cell>
          <cell r="FT129">
            <v>0</v>
          </cell>
          <cell r="FU129">
            <v>0</v>
          </cell>
          <cell r="FV129">
            <v>0</v>
          </cell>
          <cell r="FW129">
            <v>0</v>
          </cell>
          <cell r="FX129">
            <v>0</v>
          </cell>
          <cell r="FY129">
            <v>0</v>
          </cell>
          <cell r="FZ129">
            <v>0</v>
          </cell>
          <cell r="GA129">
            <v>0</v>
          </cell>
          <cell r="GB129">
            <v>0</v>
          </cell>
          <cell r="GC129">
            <v>0</v>
          </cell>
          <cell r="GD129">
            <v>0</v>
          </cell>
          <cell r="GE129">
            <v>0</v>
          </cell>
          <cell r="GF129">
            <v>0</v>
          </cell>
          <cell r="GG129">
            <v>0</v>
          </cell>
          <cell r="GH129">
            <v>0</v>
          </cell>
          <cell r="GI129">
            <v>0</v>
          </cell>
          <cell r="GJ129">
            <v>0</v>
          </cell>
          <cell r="GK129">
            <v>0</v>
          </cell>
          <cell r="GL129">
            <v>0</v>
          </cell>
          <cell r="GM129">
            <v>0</v>
          </cell>
          <cell r="GN129">
            <v>0</v>
          </cell>
          <cell r="GO129">
            <v>0</v>
          </cell>
          <cell r="GP129">
            <v>0</v>
          </cell>
          <cell r="GQ129">
            <v>0</v>
          </cell>
          <cell r="GR129">
            <v>0</v>
          </cell>
          <cell r="GS129">
            <v>0</v>
          </cell>
          <cell r="GT129">
            <v>0</v>
          </cell>
          <cell r="GU129">
            <v>0</v>
          </cell>
          <cell r="GV129">
            <v>0</v>
          </cell>
          <cell r="GW129">
            <v>0</v>
          </cell>
          <cell r="GX129">
            <v>0</v>
          </cell>
          <cell r="GY129">
            <v>0</v>
          </cell>
          <cell r="GZ129">
            <v>0</v>
          </cell>
          <cell r="HA129">
            <v>0</v>
          </cell>
          <cell r="HB129">
            <v>0</v>
          </cell>
          <cell r="HC129">
            <v>0</v>
          </cell>
          <cell r="HD129">
            <v>0</v>
          </cell>
          <cell r="HE129">
            <v>0</v>
          </cell>
          <cell r="HF129">
            <v>0</v>
          </cell>
          <cell r="HG129">
            <v>0</v>
          </cell>
          <cell r="HH129">
            <v>0</v>
          </cell>
          <cell r="HI129">
            <v>0</v>
          </cell>
          <cell r="HJ129">
            <v>0</v>
          </cell>
          <cell r="HK129">
            <v>0</v>
          </cell>
          <cell r="HL129">
            <v>0</v>
          </cell>
          <cell r="HM129">
            <v>0</v>
          </cell>
          <cell r="HN129">
            <v>0</v>
          </cell>
          <cell r="HO129">
            <v>0</v>
          </cell>
          <cell r="HP129">
            <v>0</v>
          </cell>
          <cell r="HQ129">
            <v>0</v>
          </cell>
          <cell r="HR129">
            <v>0</v>
          </cell>
          <cell r="HS129">
            <v>0</v>
          </cell>
        </row>
        <row r="130">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0</v>
          </cell>
          <cell r="AS130">
            <v>0</v>
          </cell>
          <cell r="AT130">
            <v>0</v>
          </cell>
          <cell r="AU130">
            <v>0</v>
          </cell>
          <cell r="AV130">
            <v>0</v>
          </cell>
          <cell r="AW130">
            <v>0</v>
          </cell>
          <cell r="AX130">
            <v>0</v>
          </cell>
          <cell r="AY130">
            <v>0</v>
          </cell>
          <cell r="AZ130">
            <v>0</v>
          </cell>
          <cell r="BA130">
            <v>0</v>
          </cell>
          <cell r="BB130">
            <v>0</v>
          </cell>
          <cell r="BC130">
            <v>0</v>
          </cell>
          <cell r="BD130">
            <v>0</v>
          </cell>
          <cell r="BE130">
            <v>0</v>
          </cell>
          <cell r="BF130">
            <v>0</v>
          </cell>
          <cell r="BG130">
            <v>0</v>
          </cell>
          <cell r="BH130">
            <v>0</v>
          </cell>
          <cell r="BI130">
            <v>0</v>
          </cell>
          <cell r="BJ130">
            <v>0</v>
          </cell>
          <cell r="BK130">
            <v>0</v>
          </cell>
          <cell r="BL130">
            <v>0</v>
          </cell>
          <cell r="BM130">
            <v>0</v>
          </cell>
          <cell r="BN130">
            <v>0</v>
          </cell>
          <cell r="BO130">
            <v>0</v>
          </cell>
          <cell r="BP130">
            <v>0</v>
          </cell>
          <cell r="BQ130">
            <v>0</v>
          </cell>
          <cell r="BR130">
            <v>0</v>
          </cell>
          <cell r="BS130">
            <v>0</v>
          </cell>
          <cell r="BT130">
            <v>0</v>
          </cell>
          <cell r="BU130">
            <v>0</v>
          </cell>
          <cell r="BV130">
            <v>0</v>
          </cell>
          <cell r="BW130">
            <v>0</v>
          </cell>
          <cell r="BX130">
            <v>0</v>
          </cell>
          <cell r="BY130">
            <v>0</v>
          </cell>
          <cell r="BZ130">
            <v>0</v>
          </cell>
          <cell r="CA130">
            <v>0</v>
          </cell>
          <cell r="CB130">
            <v>0</v>
          </cell>
          <cell r="CC130">
            <v>0</v>
          </cell>
          <cell r="CD130">
            <v>0</v>
          </cell>
          <cell r="CE130">
            <v>0</v>
          </cell>
          <cell r="CF130">
            <v>0</v>
          </cell>
          <cell r="CG130">
            <v>0</v>
          </cell>
          <cell r="CH130">
            <v>0</v>
          </cell>
          <cell r="CI130">
            <v>0</v>
          </cell>
          <cell r="CJ130">
            <v>0</v>
          </cell>
          <cell r="CK130">
            <v>0</v>
          </cell>
          <cell r="CL130">
            <v>0</v>
          </cell>
          <cell r="CM130">
            <v>0</v>
          </cell>
          <cell r="CN130">
            <v>0</v>
          </cell>
          <cell r="CO130">
            <v>0</v>
          </cell>
          <cell r="CP130">
            <v>0</v>
          </cell>
          <cell r="CQ130">
            <v>0</v>
          </cell>
          <cell r="CR130">
            <v>0</v>
          </cell>
          <cell r="CS130">
            <v>0</v>
          </cell>
          <cell r="CT130">
            <v>0</v>
          </cell>
          <cell r="CU130">
            <v>0</v>
          </cell>
          <cell r="CV130">
            <v>0</v>
          </cell>
          <cell r="CW130">
            <v>0</v>
          </cell>
          <cell r="CX130">
            <v>0</v>
          </cell>
          <cell r="CY130">
            <v>0</v>
          </cell>
          <cell r="CZ130">
            <v>0</v>
          </cell>
          <cell r="DA130">
            <v>0</v>
          </cell>
          <cell r="DB130">
            <v>0</v>
          </cell>
          <cell r="DC130">
            <v>0</v>
          </cell>
          <cell r="DD130">
            <v>0</v>
          </cell>
          <cell r="DE130">
            <v>0</v>
          </cell>
          <cell r="DF130">
            <v>0</v>
          </cell>
          <cell r="DG130">
            <v>0</v>
          </cell>
          <cell r="DH130">
            <v>0</v>
          </cell>
          <cell r="DI130">
            <v>0</v>
          </cell>
          <cell r="DJ130">
            <v>0</v>
          </cell>
          <cell r="DK130">
            <v>0</v>
          </cell>
          <cell r="DL130">
            <v>0</v>
          </cell>
          <cell r="DM130">
            <v>0</v>
          </cell>
          <cell r="DN130">
            <v>0</v>
          </cell>
          <cell r="DO130">
            <v>0</v>
          </cell>
          <cell r="DP130">
            <v>0</v>
          </cell>
          <cell r="DQ130">
            <v>0</v>
          </cell>
          <cell r="DR130">
            <v>0</v>
          </cell>
          <cell r="DS130">
            <v>0</v>
          </cell>
          <cell r="DT130">
            <v>0</v>
          </cell>
          <cell r="DU130">
            <v>0</v>
          </cell>
          <cell r="DV130">
            <v>0</v>
          </cell>
          <cell r="DW130">
            <v>0</v>
          </cell>
          <cell r="DX130">
            <v>0</v>
          </cell>
          <cell r="DY130">
            <v>17614</v>
          </cell>
          <cell r="DZ130">
            <v>0</v>
          </cell>
          <cell r="EA130">
            <v>0</v>
          </cell>
          <cell r="EB130">
            <v>0</v>
          </cell>
          <cell r="EC130">
            <v>0</v>
          </cell>
          <cell r="ED130">
            <v>0</v>
          </cell>
          <cell r="EE130">
            <v>0</v>
          </cell>
          <cell r="EF130">
            <v>0</v>
          </cell>
          <cell r="EG130">
            <v>0</v>
          </cell>
          <cell r="EH130">
            <v>0</v>
          </cell>
          <cell r="EI130">
            <v>0</v>
          </cell>
          <cell r="EJ130">
            <v>0</v>
          </cell>
          <cell r="EK130">
            <v>0</v>
          </cell>
          <cell r="EL130">
            <v>0</v>
          </cell>
          <cell r="EM130">
            <v>0</v>
          </cell>
          <cell r="EN130">
            <v>0</v>
          </cell>
          <cell r="EO130">
            <v>0</v>
          </cell>
          <cell r="EP130">
            <v>0</v>
          </cell>
          <cell r="EQ130">
            <v>0</v>
          </cell>
          <cell r="ER130">
            <v>0</v>
          </cell>
          <cell r="ES130">
            <v>0</v>
          </cell>
          <cell r="ET130">
            <v>0</v>
          </cell>
          <cell r="EU130">
            <v>0</v>
          </cell>
          <cell r="EV130">
            <v>0</v>
          </cell>
          <cell r="EW130">
            <v>0</v>
          </cell>
          <cell r="EX130">
            <v>0</v>
          </cell>
          <cell r="EY130">
            <v>0</v>
          </cell>
          <cell r="EZ130">
            <v>0</v>
          </cell>
          <cell r="FA130">
            <v>0</v>
          </cell>
          <cell r="FB130">
            <v>0</v>
          </cell>
          <cell r="FC130">
            <v>0</v>
          </cell>
          <cell r="FD130">
            <v>0</v>
          </cell>
          <cell r="FE130">
            <v>0</v>
          </cell>
          <cell r="FF130">
            <v>0</v>
          </cell>
          <cell r="FG130">
            <v>0</v>
          </cell>
          <cell r="FH130">
            <v>0</v>
          </cell>
          <cell r="FI130">
            <v>0</v>
          </cell>
          <cell r="FJ130">
            <v>0</v>
          </cell>
          <cell r="FK130">
            <v>0</v>
          </cell>
          <cell r="FL130">
            <v>0</v>
          </cell>
          <cell r="FM130">
            <v>0</v>
          </cell>
          <cell r="FN130">
            <v>0</v>
          </cell>
          <cell r="FO130">
            <v>0</v>
          </cell>
          <cell r="FP130">
            <v>0</v>
          </cell>
          <cell r="FQ130">
            <v>0</v>
          </cell>
          <cell r="FR130">
            <v>0</v>
          </cell>
          <cell r="FS130">
            <v>0</v>
          </cell>
          <cell r="FT130">
            <v>0</v>
          </cell>
          <cell r="FU130">
            <v>0</v>
          </cell>
          <cell r="FV130">
            <v>0</v>
          </cell>
          <cell r="FW130">
            <v>0</v>
          </cell>
          <cell r="FX130">
            <v>0</v>
          </cell>
          <cell r="FY130">
            <v>0</v>
          </cell>
          <cell r="FZ130">
            <v>0</v>
          </cell>
          <cell r="GA130">
            <v>0</v>
          </cell>
          <cell r="GB130">
            <v>0</v>
          </cell>
          <cell r="GC130">
            <v>0</v>
          </cell>
          <cell r="GD130">
            <v>0</v>
          </cell>
          <cell r="GE130">
            <v>0</v>
          </cell>
          <cell r="GF130">
            <v>0</v>
          </cell>
          <cell r="GG130">
            <v>0</v>
          </cell>
          <cell r="GH130">
            <v>0</v>
          </cell>
          <cell r="GI130">
            <v>0</v>
          </cell>
          <cell r="GJ130">
            <v>0</v>
          </cell>
          <cell r="GK130">
            <v>0</v>
          </cell>
          <cell r="GL130">
            <v>0</v>
          </cell>
          <cell r="GM130">
            <v>0</v>
          </cell>
          <cell r="GN130">
            <v>0</v>
          </cell>
          <cell r="GO130">
            <v>0</v>
          </cell>
          <cell r="GP130">
            <v>0</v>
          </cell>
          <cell r="GQ130">
            <v>0</v>
          </cell>
          <cell r="GR130">
            <v>0</v>
          </cell>
          <cell r="GS130">
            <v>0</v>
          </cell>
          <cell r="GT130">
            <v>0</v>
          </cell>
          <cell r="GU130">
            <v>0</v>
          </cell>
          <cell r="GV130">
            <v>0</v>
          </cell>
          <cell r="GW130">
            <v>0</v>
          </cell>
          <cell r="GX130">
            <v>0</v>
          </cell>
          <cell r="GY130">
            <v>0</v>
          </cell>
          <cell r="GZ130">
            <v>0</v>
          </cell>
          <cell r="HA130">
            <v>0</v>
          </cell>
          <cell r="HB130">
            <v>0</v>
          </cell>
          <cell r="HC130">
            <v>0</v>
          </cell>
          <cell r="HD130">
            <v>0</v>
          </cell>
          <cell r="HE130">
            <v>0</v>
          </cell>
          <cell r="HF130">
            <v>0</v>
          </cell>
          <cell r="HG130">
            <v>0</v>
          </cell>
          <cell r="HH130">
            <v>0</v>
          </cell>
          <cell r="HI130">
            <v>0</v>
          </cell>
          <cell r="HJ130">
            <v>0</v>
          </cell>
          <cell r="HK130">
            <v>0</v>
          </cell>
          <cell r="HL130">
            <v>0</v>
          </cell>
          <cell r="HM130">
            <v>0</v>
          </cell>
          <cell r="HN130">
            <v>0</v>
          </cell>
          <cell r="HO130">
            <v>0</v>
          </cell>
          <cell r="HP130">
            <v>0</v>
          </cell>
          <cell r="HQ130">
            <v>0</v>
          </cell>
          <cell r="HR130">
            <v>0</v>
          </cell>
          <cell r="HS130">
            <v>0</v>
          </cell>
        </row>
        <row r="131">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0</v>
          </cell>
          <cell r="BE131">
            <v>0</v>
          </cell>
          <cell r="BF131">
            <v>0</v>
          </cell>
          <cell r="BG131">
            <v>0</v>
          </cell>
          <cell r="BH131">
            <v>0</v>
          </cell>
          <cell r="BI131">
            <v>0</v>
          </cell>
          <cell r="BJ131">
            <v>0</v>
          </cell>
          <cell r="BK131">
            <v>0</v>
          </cell>
          <cell r="BL131">
            <v>0</v>
          </cell>
          <cell r="BM131">
            <v>0</v>
          </cell>
          <cell r="BN131">
            <v>0</v>
          </cell>
          <cell r="BO131">
            <v>0</v>
          </cell>
          <cell r="BP131">
            <v>0</v>
          </cell>
          <cell r="BQ131">
            <v>0</v>
          </cell>
          <cell r="BR131">
            <v>0</v>
          </cell>
          <cell r="BS131">
            <v>0</v>
          </cell>
          <cell r="BT131">
            <v>0</v>
          </cell>
          <cell r="BU131">
            <v>0</v>
          </cell>
          <cell r="BV131">
            <v>0</v>
          </cell>
          <cell r="BW131">
            <v>0</v>
          </cell>
          <cell r="BX131">
            <v>0</v>
          </cell>
          <cell r="BY131">
            <v>0</v>
          </cell>
          <cell r="BZ131">
            <v>0</v>
          </cell>
          <cell r="CA131">
            <v>0</v>
          </cell>
          <cell r="CB131">
            <v>0</v>
          </cell>
          <cell r="CC131">
            <v>0</v>
          </cell>
          <cell r="CD131">
            <v>0</v>
          </cell>
          <cell r="CE131">
            <v>0</v>
          </cell>
          <cell r="CF131">
            <v>0</v>
          </cell>
          <cell r="CG131">
            <v>0</v>
          </cell>
          <cell r="CH131">
            <v>0</v>
          </cell>
          <cell r="CI131">
            <v>0</v>
          </cell>
          <cell r="CJ131">
            <v>0</v>
          </cell>
          <cell r="CK131">
            <v>0</v>
          </cell>
          <cell r="CL131">
            <v>0</v>
          </cell>
          <cell r="CM131">
            <v>0</v>
          </cell>
          <cell r="CN131">
            <v>0</v>
          </cell>
          <cell r="CO131">
            <v>0</v>
          </cell>
          <cell r="CP131">
            <v>0</v>
          </cell>
          <cell r="CQ131">
            <v>0</v>
          </cell>
          <cell r="CR131">
            <v>0</v>
          </cell>
          <cell r="CS131">
            <v>0</v>
          </cell>
          <cell r="CT131">
            <v>0</v>
          </cell>
          <cell r="CU131">
            <v>0</v>
          </cell>
          <cell r="CV131">
            <v>0</v>
          </cell>
          <cell r="CW131">
            <v>0</v>
          </cell>
          <cell r="CX131">
            <v>0</v>
          </cell>
          <cell r="CY131">
            <v>0</v>
          </cell>
          <cell r="CZ131">
            <v>0</v>
          </cell>
          <cell r="DA131">
            <v>0</v>
          </cell>
          <cell r="DB131">
            <v>0</v>
          </cell>
          <cell r="DC131">
            <v>0</v>
          </cell>
          <cell r="DD131">
            <v>0</v>
          </cell>
          <cell r="DE131">
            <v>0</v>
          </cell>
          <cell r="DF131">
            <v>0</v>
          </cell>
          <cell r="DG131">
            <v>0</v>
          </cell>
          <cell r="DH131">
            <v>0</v>
          </cell>
          <cell r="DI131">
            <v>0</v>
          </cell>
          <cell r="DJ131">
            <v>0</v>
          </cell>
          <cell r="DK131">
            <v>0</v>
          </cell>
          <cell r="DL131">
            <v>0</v>
          </cell>
          <cell r="DM131">
            <v>0</v>
          </cell>
          <cell r="DN131">
            <v>0</v>
          </cell>
          <cell r="DO131">
            <v>0</v>
          </cell>
          <cell r="DP131">
            <v>0</v>
          </cell>
          <cell r="DQ131">
            <v>0</v>
          </cell>
          <cell r="DR131">
            <v>0</v>
          </cell>
          <cell r="DS131">
            <v>0</v>
          </cell>
          <cell r="DT131">
            <v>0</v>
          </cell>
          <cell r="DU131">
            <v>0</v>
          </cell>
          <cell r="DV131">
            <v>0</v>
          </cell>
          <cell r="DW131">
            <v>0</v>
          </cell>
          <cell r="DX131">
            <v>0</v>
          </cell>
          <cell r="DY131">
            <v>0</v>
          </cell>
          <cell r="DZ131">
            <v>8108</v>
          </cell>
          <cell r="EA131">
            <v>0</v>
          </cell>
          <cell r="EB131">
            <v>0</v>
          </cell>
          <cell r="EC131">
            <v>0</v>
          </cell>
          <cell r="ED131">
            <v>0</v>
          </cell>
          <cell r="EE131">
            <v>0</v>
          </cell>
          <cell r="EF131">
            <v>0</v>
          </cell>
          <cell r="EG131">
            <v>0</v>
          </cell>
          <cell r="EH131">
            <v>0</v>
          </cell>
          <cell r="EI131">
            <v>0</v>
          </cell>
          <cell r="EJ131">
            <v>0</v>
          </cell>
          <cell r="EK131">
            <v>0</v>
          </cell>
          <cell r="EL131">
            <v>0</v>
          </cell>
          <cell r="EM131">
            <v>0</v>
          </cell>
          <cell r="EN131">
            <v>0</v>
          </cell>
          <cell r="EO131">
            <v>0</v>
          </cell>
          <cell r="EP131">
            <v>0</v>
          </cell>
          <cell r="EQ131">
            <v>0</v>
          </cell>
          <cell r="ER131">
            <v>0</v>
          </cell>
          <cell r="ES131">
            <v>0</v>
          </cell>
          <cell r="ET131">
            <v>0</v>
          </cell>
          <cell r="EU131">
            <v>0</v>
          </cell>
          <cell r="EV131">
            <v>0</v>
          </cell>
          <cell r="EW131">
            <v>0</v>
          </cell>
          <cell r="EX131">
            <v>0</v>
          </cell>
          <cell r="EY131">
            <v>0</v>
          </cell>
          <cell r="EZ131">
            <v>0</v>
          </cell>
          <cell r="FA131">
            <v>0</v>
          </cell>
          <cell r="FB131">
            <v>0</v>
          </cell>
          <cell r="FC131">
            <v>0</v>
          </cell>
          <cell r="FD131">
            <v>0</v>
          </cell>
          <cell r="FE131">
            <v>0</v>
          </cell>
          <cell r="FF131">
            <v>0</v>
          </cell>
          <cell r="FG131">
            <v>0</v>
          </cell>
          <cell r="FH131">
            <v>0</v>
          </cell>
          <cell r="FI131">
            <v>0</v>
          </cell>
          <cell r="FJ131">
            <v>0</v>
          </cell>
          <cell r="FK131">
            <v>0</v>
          </cell>
          <cell r="FL131">
            <v>0</v>
          </cell>
          <cell r="FM131">
            <v>0</v>
          </cell>
          <cell r="FN131">
            <v>0</v>
          </cell>
          <cell r="FO131">
            <v>0</v>
          </cell>
          <cell r="FP131">
            <v>0</v>
          </cell>
          <cell r="FQ131">
            <v>0</v>
          </cell>
          <cell r="FR131">
            <v>0</v>
          </cell>
          <cell r="FS131">
            <v>0</v>
          </cell>
          <cell r="FT131">
            <v>0</v>
          </cell>
          <cell r="FU131">
            <v>0</v>
          </cell>
          <cell r="FV131">
            <v>0</v>
          </cell>
          <cell r="FW131">
            <v>0</v>
          </cell>
          <cell r="FX131">
            <v>0</v>
          </cell>
          <cell r="FY131">
            <v>0</v>
          </cell>
          <cell r="FZ131">
            <v>0</v>
          </cell>
          <cell r="GA131">
            <v>0</v>
          </cell>
          <cell r="GB131">
            <v>0</v>
          </cell>
          <cell r="GC131">
            <v>0</v>
          </cell>
          <cell r="GD131">
            <v>0</v>
          </cell>
          <cell r="GE131">
            <v>0</v>
          </cell>
          <cell r="GF131">
            <v>0</v>
          </cell>
          <cell r="GG131">
            <v>0</v>
          </cell>
          <cell r="GH131">
            <v>0</v>
          </cell>
          <cell r="GI131">
            <v>0</v>
          </cell>
          <cell r="GJ131">
            <v>0</v>
          </cell>
          <cell r="GK131">
            <v>0</v>
          </cell>
          <cell r="GL131">
            <v>0</v>
          </cell>
          <cell r="GM131">
            <v>0</v>
          </cell>
          <cell r="GN131">
            <v>0</v>
          </cell>
          <cell r="GO131">
            <v>0</v>
          </cell>
          <cell r="GP131">
            <v>0</v>
          </cell>
          <cell r="GQ131">
            <v>0</v>
          </cell>
          <cell r="GR131">
            <v>0</v>
          </cell>
          <cell r="GS131">
            <v>0</v>
          </cell>
          <cell r="GT131">
            <v>0</v>
          </cell>
          <cell r="GU131">
            <v>0</v>
          </cell>
          <cell r="GV131">
            <v>0</v>
          </cell>
          <cell r="GW131">
            <v>0</v>
          </cell>
          <cell r="GX131">
            <v>0</v>
          </cell>
          <cell r="GY131">
            <v>0</v>
          </cell>
          <cell r="GZ131">
            <v>0</v>
          </cell>
          <cell r="HA131">
            <v>0</v>
          </cell>
          <cell r="HB131">
            <v>0</v>
          </cell>
          <cell r="HC131">
            <v>0</v>
          </cell>
          <cell r="HD131">
            <v>0</v>
          </cell>
          <cell r="HE131">
            <v>0</v>
          </cell>
          <cell r="HF131">
            <v>0</v>
          </cell>
          <cell r="HG131">
            <v>0</v>
          </cell>
          <cell r="HH131">
            <v>0</v>
          </cell>
          <cell r="HI131">
            <v>0</v>
          </cell>
          <cell r="HJ131">
            <v>0</v>
          </cell>
          <cell r="HK131">
            <v>0</v>
          </cell>
          <cell r="HL131">
            <v>0</v>
          </cell>
          <cell r="HM131">
            <v>0</v>
          </cell>
          <cell r="HN131">
            <v>0</v>
          </cell>
          <cell r="HO131">
            <v>0</v>
          </cell>
          <cell r="HP131">
            <v>0</v>
          </cell>
          <cell r="HQ131">
            <v>0</v>
          </cell>
          <cell r="HR131">
            <v>0</v>
          </cell>
          <cell r="HS131">
            <v>0</v>
          </cell>
        </row>
        <row r="132">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cell r="AB132">
            <v>0</v>
          </cell>
          <cell r="AC132">
            <v>0</v>
          </cell>
          <cell r="AD132">
            <v>0</v>
          </cell>
          <cell r="AE132">
            <v>0</v>
          </cell>
          <cell r="AF132">
            <v>0</v>
          </cell>
          <cell r="AG132">
            <v>0</v>
          </cell>
          <cell r="AH132">
            <v>0</v>
          </cell>
          <cell r="AI132">
            <v>0</v>
          </cell>
          <cell r="AJ132">
            <v>0</v>
          </cell>
          <cell r="AK132">
            <v>0</v>
          </cell>
          <cell r="AL132">
            <v>0</v>
          </cell>
          <cell r="AM132">
            <v>0</v>
          </cell>
          <cell r="AN132">
            <v>0</v>
          </cell>
          <cell r="AO132">
            <v>0</v>
          </cell>
          <cell r="AP132">
            <v>0</v>
          </cell>
          <cell r="AQ132">
            <v>0</v>
          </cell>
          <cell r="AR132">
            <v>0</v>
          </cell>
          <cell r="AS132">
            <v>0</v>
          </cell>
          <cell r="AT132">
            <v>0</v>
          </cell>
          <cell r="AU132">
            <v>0</v>
          </cell>
          <cell r="AV132">
            <v>0</v>
          </cell>
          <cell r="AW132">
            <v>0</v>
          </cell>
          <cell r="AX132">
            <v>0</v>
          </cell>
          <cell r="AY132">
            <v>0</v>
          </cell>
          <cell r="AZ132">
            <v>0</v>
          </cell>
          <cell r="BA132">
            <v>0</v>
          </cell>
          <cell r="BB132">
            <v>0</v>
          </cell>
          <cell r="BC132">
            <v>0</v>
          </cell>
          <cell r="BD132">
            <v>0</v>
          </cell>
          <cell r="BE132">
            <v>0</v>
          </cell>
          <cell r="BF132">
            <v>0</v>
          </cell>
          <cell r="BG132">
            <v>0</v>
          </cell>
          <cell r="BH132">
            <v>0</v>
          </cell>
          <cell r="BI132">
            <v>0</v>
          </cell>
          <cell r="BJ132">
            <v>0</v>
          </cell>
          <cell r="BK132">
            <v>0</v>
          </cell>
          <cell r="BL132">
            <v>0</v>
          </cell>
          <cell r="BM132">
            <v>0</v>
          </cell>
          <cell r="BN132">
            <v>0</v>
          </cell>
          <cell r="BO132">
            <v>0</v>
          </cell>
          <cell r="BP132">
            <v>0</v>
          </cell>
          <cell r="BQ132">
            <v>0</v>
          </cell>
          <cell r="BR132">
            <v>0</v>
          </cell>
          <cell r="BS132">
            <v>0</v>
          </cell>
          <cell r="BT132">
            <v>0</v>
          </cell>
          <cell r="BU132">
            <v>0</v>
          </cell>
          <cell r="BV132">
            <v>0</v>
          </cell>
          <cell r="BW132">
            <v>0</v>
          </cell>
          <cell r="BX132">
            <v>0</v>
          </cell>
          <cell r="BY132">
            <v>0</v>
          </cell>
          <cell r="BZ132">
            <v>0</v>
          </cell>
          <cell r="CA132">
            <v>0</v>
          </cell>
          <cell r="CB132">
            <v>0</v>
          </cell>
          <cell r="CC132">
            <v>0</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0</v>
          </cell>
          <cell r="CR132">
            <v>0</v>
          </cell>
          <cell r="CS132">
            <v>0</v>
          </cell>
          <cell r="CT132">
            <v>0</v>
          </cell>
          <cell r="CU132">
            <v>0</v>
          </cell>
          <cell r="CV132">
            <v>0</v>
          </cell>
          <cell r="CW132">
            <v>0</v>
          </cell>
          <cell r="CX132">
            <v>0</v>
          </cell>
          <cell r="CY132">
            <v>0</v>
          </cell>
          <cell r="CZ132">
            <v>0</v>
          </cell>
          <cell r="DA132">
            <v>0</v>
          </cell>
          <cell r="DB132">
            <v>0</v>
          </cell>
          <cell r="DC132">
            <v>0</v>
          </cell>
          <cell r="DD132">
            <v>0</v>
          </cell>
          <cell r="DE132">
            <v>0</v>
          </cell>
          <cell r="DF132">
            <v>0</v>
          </cell>
          <cell r="DG132">
            <v>0</v>
          </cell>
          <cell r="DH132">
            <v>0</v>
          </cell>
          <cell r="DI132">
            <v>0</v>
          </cell>
          <cell r="DJ132">
            <v>0</v>
          </cell>
          <cell r="DK132">
            <v>0</v>
          </cell>
          <cell r="DL132">
            <v>0</v>
          </cell>
          <cell r="DM132">
            <v>0</v>
          </cell>
          <cell r="DN132">
            <v>0</v>
          </cell>
          <cell r="DO132">
            <v>0</v>
          </cell>
          <cell r="DP132">
            <v>0</v>
          </cell>
          <cell r="DQ132">
            <v>0</v>
          </cell>
          <cell r="DR132">
            <v>0</v>
          </cell>
          <cell r="DS132">
            <v>0</v>
          </cell>
          <cell r="DT132">
            <v>0</v>
          </cell>
          <cell r="DU132">
            <v>0</v>
          </cell>
          <cell r="DV132">
            <v>0</v>
          </cell>
          <cell r="DW132">
            <v>0</v>
          </cell>
          <cell r="DX132">
            <v>0</v>
          </cell>
          <cell r="DY132">
            <v>0</v>
          </cell>
          <cell r="DZ132">
            <v>0</v>
          </cell>
          <cell r="EA132">
            <v>32070</v>
          </cell>
          <cell r="EB132">
            <v>0</v>
          </cell>
          <cell r="EC132">
            <v>0</v>
          </cell>
          <cell r="ED132">
            <v>0</v>
          </cell>
          <cell r="EE132">
            <v>0</v>
          </cell>
          <cell r="EF132">
            <v>0</v>
          </cell>
          <cell r="EG132">
            <v>0</v>
          </cell>
          <cell r="EH132">
            <v>0</v>
          </cell>
          <cell r="EI132">
            <v>0</v>
          </cell>
          <cell r="EJ132">
            <v>0</v>
          </cell>
          <cell r="EK132">
            <v>0</v>
          </cell>
          <cell r="EL132">
            <v>0</v>
          </cell>
          <cell r="EM132">
            <v>0</v>
          </cell>
          <cell r="EN132">
            <v>0</v>
          </cell>
          <cell r="EO132">
            <v>0</v>
          </cell>
          <cell r="EP132">
            <v>0</v>
          </cell>
          <cell r="EQ132">
            <v>0</v>
          </cell>
          <cell r="ER132">
            <v>0</v>
          </cell>
          <cell r="ES132">
            <v>0</v>
          </cell>
          <cell r="ET132">
            <v>0</v>
          </cell>
          <cell r="EU132">
            <v>0</v>
          </cell>
          <cell r="EV132">
            <v>0</v>
          </cell>
          <cell r="EW132">
            <v>0</v>
          </cell>
          <cell r="EX132">
            <v>0</v>
          </cell>
          <cell r="EY132">
            <v>0</v>
          </cell>
          <cell r="EZ132">
            <v>0</v>
          </cell>
          <cell r="FA132">
            <v>0</v>
          </cell>
          <cell r="FB132">
            <v>0</v>
          </cell>
          <cell r="FC132">
            <v>0</v>
          </cell>
          <cell r="FD132">
            <v>0</v>
          </cell>
          <cell r="FE132">
            <v>0</v>
          </cell>
          <cell r="FF132">
            <v>0</v>
          </cell>
          <cell r="FG132">
            <v>0</v>
          </cell>
          <cell r="FH132">
            <v>0</v>
          </cell>
          <cell r="FI132">
            <v>0</v>
          </cell>
          <cell r="FJ132">
            <v>0</v>
          </cell>
          <cell r="FK132">
            <v>0</v>
          </cell>
          <cell r="FL132">
            <v>0</v>
          </cell>
          <cell r="FM132">
            <v>0</v>
          </cell>
          <cell r="FN132">
            <v>0</v>
          </cell>
          <cell r="FO132">
            <v>0</v>
          </cell>
          <cell r="FP132">
            <v>0</v>
          </cell>
          <cell r="FQ132">
            <v>0</v>
          </cell>
          <cell r="FR132">
            <v>0</v>
          </cell>
          <cell r="FS132">
            <v>0</v>
          </cell>
          <cell r="FT132">
            <v>0</v>
          </cell>
          <cell r="FU132">
            <v>0</v>
          </cell>
          <cell r="FV132">
            <v>0</v>
          </cell>
          <cell r="FW132">
            <v>0</v>
          </cell>
          <cell r="FX132">
            <v>0</v>
          </cell>
          <cell r="FY132">
            <v>0</v>
          </cell>
          <cell r="FZ132">
            <v>0</v>
          </cell>
          <cell r="GA132">
            <v>0</v>
          </cell>
          <cell r="GB132">
            <v>0</v>
          </cell>
          <cell r="GC132">
            <v>0</v>
          </cell>
          <cell r="GD132">
            <v>0</v>
          </cell>
          <cell r="GE132">
            <v>0</v>
          </cell>
          <cell r="GF132">
            <v>0</v>
          </cell>
          <cell r="GG132">
            <v>0</v>
          </cell>
          <cell r="GH132">
            <v>0</v>
          </cell>
          <cell r="GI132">
            <v>0</v>
          </cell>
          <cell r="GJ132">
            <v>0</v>
          </cell>
          <cell r="GK132">
            <v>0</v>
          </cell>
          <cell r="GL132">
            <v>0</v>
          </cell>
          <cell r="GM132">
            <v>0</v>
          </cell>
          <cell r="GN132">
            <v>0</v>
          </cell>
          <cell r="GO132">
            <v>0</v>
          </cell>
          <cell r="GP132">
            <v>0</v>
          </cell>
          <cell r="GQ132">
            <v>0</v>
          </cell>
          <cell r="GR132">
            <v>0</v>
          </cell>
          <cell r="GS132">
            <v>0</v>
          </cell>
          <cell r="GT132">
            <v>0</v>
          </cell>
          <cell r="GU132">
            <v>0</v>
          </cell>
          <cell r="GV132">
            <v>0</v>
          </cell>
          <cell r="GW132">
            <v>0</v>
          </cell>
          <cell r="GX132">
            <v>0</v>
          </cell>
          <cell r="GY132">
            <v>0</v>
          </cell>
          <cell r="GZ132">
            <v>0</v>
          </cell>
          <cell r="HA132">
            <v>0</v>
          </cell>
          <cell r="HB132">
            <v>0</v>
          </cell>
          <cell r="HC132">
            <v>0</v>
          </cell>
          <cell r="HD132">
            <v>0</v>
          </cell>
          <cell r="HE132">
            <v>0</v>
          </cell>
          <cell r="HF132">
            <v>0</v>
          </cell>
          <cell r="HG132">
            <v>0</v>
          </cell>
          <cell r="HH132">
            <v>0</v>
          </cell>
          <cell r="HI132">
            <v>0</v>
          </cell>
          <cell r="HJ132">
            <v>0</v>
          </cell>
          <cell r="HK132">
            <v>0</v>
          </cell>
          <cell r="HL132">
            <v>0</v>
          </cell>
          <cell r="HM132">
            <v>0</v>
          </cell>
          <cell r="HN132">
            <v>0</v>
          </cell>
          <cell r="HO132">
            <v>0</v>
          </cell>
          <cell r="HP132">
            <v>0</v>
          </cell>
          <cell r="HQ132">
            <v>0</v>
          </cell>
          <cell r="HR132">
            <v>0</v>
          </cell>
          <cell r="HS132">
            <v>0</v>
          </cell>
        </row>
        <row r="133">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0</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cell r="BW133">
            <v>0</v>
          </cell>
          <cell r="BX133">
            <v>0</v>
          </cell>
          <cell r="BY133">
            <v>0</v>
          </cell>
          <cell r="BZ133">
            <v>0</v>
          </cell>
          <cell r="CA133">
            <v>0</v>
          </cell>
          <cell r="CB133">
            <v>0</v>
          </cell>
          <cell r="CC133">
            <v>0</v>
          </cell>
          <cell r="CD133">
            <v>0</v>
          </cell>
          <cell r="CE133">
            <v>0</v>
          </cell>
          <cell r="CF133">
            <v>0</v>
          </cell>
          <cell r="CG133">
            <v>0</v>
          </cell>
          <cell r="CH133">
            <v>0</v>
          </cell>
          <cell r="CI133">
            <v>0</v>
          </cell>
          <cell r="CJ133">
            <v>0</v>
          </cell>
          <cell r="CK133">
            <v>0</v>
          </cell>
          <cell r="CL133">
            <v>0</v>
          </cell>
          <cell r="CM133">
            <v>0</v>
          </cell>
          <cell r="CN133">
            <v>0</v>
          </cell>
          <cell r="CO133">
            <v>0</v>
          </cell>
          <cell r="CP133">
            <v>0</v>
          </cell>
          <cell r="CQ133">
            <v>0</v>
          </cell>
          <cell r="CR133">
            <v>0</v>
          </cell>
          <cell r="CS133">
            <v>0</v>
          </cell>
          <cell r="CT133">
            <v>0</v>
          </cell>
          <cell r="CU133">
            <v>0</v>
          </cell>
          <cell r="CV133">
            <v>0</v>
          </cell>
          <cell r="CW133">
            <v>0</v>
          </cell>
          <cell r="CX133">
            <v>0</v>
          </cell>
          <cell r="CY133">
            <v>0</v>
          </cell>
          <cell r="CZ133">
            <v>0</v>
          </cell>
          <cell r="DA133">
            <v>0</v>
          </cell>
          <cell r="DB133">
            <v>0</v>
          </cell>
          <cell r="DC133">
            <v>0</v>
          </cell>
          <cell r="DD133">
            <v>0</v>
          </cell>
          <cell r="DE133">
            <v>0</v>
          </cell>
          <cell r="DF133">
            <v>0</v>
          </cell>
          <cell r="DG133">
            <v>0</v>
          </cell>
          <cell r="DH133">
            <v>0</v>
          </cell>
          <cell r="DI133">
            <v>0</v>
          </cell>
          <cell r="DJ133">
            <v>0</v>
          </cell>
          <cell r="DK133">
            <v>0</v>
          </cell>
          <cell r="DL133">
            <v>0</v>
          </cell>
          <cell r="DM133">
            <v>0</v>
          </cell>
          <cell r="DN133">
            <v>0</v>
          </cell>
          <cell r="DO133">
            <v>0</v>
          </cell>
          <cell r="DP133">
            <v>0</v>
          </cell>
          <cell r="DQ133">
            <v>0</v>
          </cell>
          <cell r="DR133">
            <v>0</v>
          </cell>
          <cell r="DS133">
            <v>0</v>
          </cell>
          <cell r="DT133">
            <v>0</v>
          </cell>
          <cell r="DU133">
            <v>0</v>
          </cell>
          <cell r="DV133">
            <v>0</v>
          </cell>
          <cell r="DW133">
            <v>0</v>
          </cell>
          <cell r="DX133">
            <v>0</v>
          </cell>
          <cell r="DY133">
            <v>0</v>
          </cell>
          <cell r="DZ133">
            <v>0</v>
          </cell>
          <cell r="EA133">
            <v>0</v>
          </cell>
          <cell r="EB133">
            <v>0</v>
          </cell>
          <cell r="EC133">
            <v>0</v>
          </cell>
          <cell r="ED133">
            <v>0</v>
          </cell>
          <cell r="EE133">
            <v>0</v>
          </cell>
          <cell r="EF133">
            <v>0</v>
          </cell>
          <cell r="EG133">
            <v>0</v>
          </cell>
          <cell r="EH133">
            <v>0</v>
          </cell>
          <cell r="EI133">
            <v>0</v>
          </cell>
          <cell r="EJ133">
            <v>0</v>
          </cell>
          <cell r="EK133">
            <v>0</v>
          </cell>
          <cell r="EL133">
            <v>0</v>
          </cell>
          <cell r="EM133">
            <v>0</v>
          </cell>
          <cell r="EN133">
            <v>0</v>
          </cell>
          <cell r="EO133">
            <v>0</v>
          </cell>
          <cell r="EP133">
            <v>0</v>
          </cell>
          <cell r="EQ133">
            <v>0</v>
          </cell>
          <cell r="ER133">
            <v>0</v>
          </cell>
          <cell r="ES133">
            <v>0</v>
          </cell>
          <cell r="ET133">
            <v>0</v>
          </cell>
          <cell r="EU133">
            <v>0</v>
          </cell>
          <cell r="EV133">
            <v>0</v>
          </cell>
          <cell r="EW133">
            <v>0</v>
          </cell>
          <cell r="EX133">
            <v>0</v>
          </cell>
          <cell r="EY133">
            <v>0</v>
          </cell>
          <cell r="EZ133">
            <v>0</v>
          </cell>
          <cell r="FA133">
            <v>0</v>
          </cell>
          <cell r="FB133">
            <v>0</v>
          </cell>
          <cell r="FC133">
            <v>0</v>
          </cell>
          <cell r="FD133">
            <v>0</v>
          </cell>
          <cell r="FE133">
            <v>0</v>
          </cell>
          <cell r="FF133">
            <v>0</v>
          </cell>
          <cell r="FG133">
            <v>0</v>
          </cell>
          <cell r="FH133">
            <v>0</v>
          </cell>
          <cell r="FI133">
            <v>0</v>
          </cell>
          <cell r="FJ133">
            <v>0</v>
          </cell>
          <cell r="FK133">
            <v>0</v>
          </cell>
          <cell r="FL133">
            <v>0</v>
          </cell>
          <cell r="FM133">
            <v>0</v>
          </cell>
          <cell r="FN133">
            <v>0</v>
          </cell>
          <cell r="FO133">
            <v>0</v>
          </cell>
          <cell r="FP133">
            <v>0</v>
          </cell>
          <cell r="FQ133">
            <v>0</v>
          </cell>
          <cell r="FR133">
            <v>0</v>
          </cell>
          <cell r="FS133">
            <v>0</v>
          </cell>
          <cell r="FT133">
            <v>0</v>
          </cell>
          <cell r="FU133">
            <v>0</v>
          </cell>
          <cell r="FV133">
            <v>0</v>
          </cell>
          <cell r="FW133">
            <v>0</v>
          </cell>
          <cell r="FX133">
            <v>0</v>
          </cell>
          <cell r="FY133">
            <v>0</v>
          </cell>
          <cell r="FZ133">
            <v>0</v>
          </cell>
          <cell r="GA133">
            <v>0</v>
          </cell>
          <cell r="GB133">
            <v>0</v>
          </cell>
          <cell r="GC133">
            <v>0</v>
          </cell>
          <cell r="GD133">
            <v>0</v>
          </cell>
          <cell r="GE133">
            <v>0</v>
          </cell>
          <cell r="GF133">
            <v>0</v>
          </cell>
          <cell r="GG133">
            <v>0</v>
          </cell>
          <cell r="GH133">
            <v>0</v>
          </cell>
          <cell r="GI133">
            <v>0</v>
          </cell>
          <cell r="GJ133">
            <v>0</v>
          </cell>
          <cell r="GK133">
            <v>0</v>
          </cell>
          <cell r="GL133">
            <v>0</v>
          </cell>
          <cell r="GM133">
            <v>0</v>
          </cell>
          <cell r="GN133">
            <v>0</v>
          </cell>
          <cell r="GO133">
            <v>0</v>
          </cell>
          <cell r="GP133">
            <v>0</v>
          </cell>
          <cell r="GQ133">
            <v>0</v>
          </cell>
          <cell r="GR133">
            <v>0</v>
          </cell>
          <cell r="GS133">
            <v>0</v>
          </cell>
          <cell r="GT133">
            <v>0</v>
          </cell>
          <cell r="GU133">
            <v>0</v>
          </cell>
          <cell r="GV133">
            <v>0</v>
          </cell>
          <cell r="GW133">
            <v>0</v>
          </cell>
          <cell r="GX133">
            <v>0</v>
          </cell>
          <cell r="GY133">
            <v>0</v>
          </cell>
          <cell r="GZ133">
            <v>0</v>
          </cell>
          <cell r="HA133">
            <v>0</v>
          </cell>
          <cell r="HB133">
            <v>0</v>
          </cell>
          <cell r="HC133">
            <v>0</v>
          </cell>
          <cell r="HD133">
            <v>0</v>
          </cell>
          <cell r="HE133">
            <v>22174</v>
          </cell>
          <cell r="HF133">
            <v>0</v>
          </cell>
          <cell r="HG133">
            <v>0</v>
          </cell>
          <cell r="HH133">
            <v>0</v>
          </cell>
          <cell r="HI133">
            <v>0</v>
          </cell>
          <cell r="HJ133">
            <v>0</v>
          </cell>
          <cell r="HK133">
            <v>0</v>
          </cell>
          <cell r="HL133">
            <v>0</v>
          </cell>
          <cell r="HM133">
            <v>0</v>
          </cell>
          <cell r="HN133">
            <v>0</v>
          </cell>
          <cell r="HO133">
            <v>0</v>
          </cell>
          <cell r="HP133">
            <v>0</v>
          </cell>
          <cell r="HQ133">
            <v>0</v>
          </cell>
          <cell r="HR133">
            <v>0</v>
          </cell>
          <cell r="HS133">
            <v>0</v>
          </cell>
        </row>
        <row r="134">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0</v>
          </cell>
          <cell r="AR134">
            <v>0</v>
          </cell>
          <cell r="AS134">
            <v>0</v>
          </cell>
          <cell r="AT134">
            <v>0</v>
          </cell>
          <cell r="AU134">
            <v>0</v>
          </cell>
          <cell r="AV134">
            <v>0</v>
          </cell>
          <cell r="AW134">
            <v>0</v>
          </cell>
          <cell r="AX134">
            <v>0</v>
          </cell>
          <cell r="AY134">
            <v>0</v>
          </cell>
          <cell r="AZ134">
            <v>0</v>
          </cell>
          <cell r="BA134">
            <v>0</v>
          </cell>
          <cell r="BB134">
            <v>0</v>
          </cell>
          <cell r="BC134">
            <v>0</v>
          </cell>
          <cell r="BD134">
            <v>0</v>
          </cell>
          <cell r="BE134">
            <v>0</v>
          </cell>
          <cell r="BF134">
            <v>0</v>
          </cell>
          <cell r="BG134">
            <v>0</v>
          </cell>
          <cell r="BH134">
            <v>504</v>
          </cell>
          <cell r="BI134">
            <v>0</v>
          </cell>
          <cell r="BJ134">
            <v>0</v>
          </cell>
          <cell r="BK134">
            <v>0</v>
          </cell>
          <cell r="BL134">
            <v>0</v>
          </cell>
          <cell r="BM134">
            <v>0</v>
          </cell>
          <cell r="BN134">
            <v>0</v>
          </cell>
          <cell r="BO134">
            <v>0</v>
          </cell>
          <cell r="BP134">
            <v>0</v>
          </cell>
          <cell r="BQ134">
            <v>0</v>
          </cell>
          <cell r="BR134">
            <v>0</v>
          </cell>
          <cell r="BS134">
            <v>0</v>
          </cell>
          <cell r="BT134">
            <v>0</v>
          </cell>
          <cell r="BU134">
            <v>0</v>
          </cell>
          <cell r="BV134">
            <v>0</v>
          </cell>
          <cell r="BW134">
            <v>0</v>
          </cell>
          <cell r="BX134">
            <v>0</v>
          </cell>
          <cell r="BY134">
            <v>0</v>
          </cell>
          <cell r="BZ134">
            <v>0</v>
          </cell>
          <cell r="CA134">
            <v>0</v>
          </cell>
          <cell r="CB134">
            <v>0</v>
          </cell>
          <cell r="CC134">
            <v>0</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0</v>
          </cell>
          <cell r="CR134">
            <v>0</v>
          </cell>
          <cell r="CS134">
            <v>0</v>
          </cell>
          <cell r="CT134">
            <v>0</v>
          </cell>
          <cell r="CU134">
            <v>0</v>
          </cell>
          <cell r="CV134">
            <v>0</v>
          </cell>
          <cell r="CW134">
            <v>0</v>
          </cell>
          <cell r="CX134">
            <v>0</v>
          </cell>
          <cell r="CY134">
            <v>0</v>
          </cell>
          <cell r="CZ134">
            <v>0</v>
          </cell>
          <cell r="DA134">
            <v>0</v>
          </cell>
          <cell r="DB134">
            <v>0</v>
          </cell>
          <cell r="DC134">
            <v>0</v>
          </cell>
          <cell r="DD134">
            <v>0</v>
          </cell>
          <cell r="DE134">
            <v>0</v>
          </cell>
          <cell r="DF134">
            <v>0</v>
          </cell>
          <cell r="DG134">
            <v>0</v>
          </cell>
          <cell r="DH134">
            <v>0</v>
          </cell>
          <cell r="DI134">
            <v>0</v>
          </cell>
          <cell r="DJ134">
            <v>0</v>
          </cell>
          <cell r="DK134">
            <v>0</v>
          </cell>
          <cell r="DL134">
            <v>0</v>
          </cell>
          <cell r="DM134">
            <v>0</v>
          </cell>
          <cell r="DN134">
            <v>0</v>
          </cell>
          <cell r="DO134">
            <v>0</v>
          </cell>
          <cell r="DP134">
            <v>0</v>
          </cell>
          <cell r="DQ134">
            <v>0</v>
          </cell>
          <cell r="DR134">
            <v>0</v>
          </cell>
          <cell r="DS134">
            <v>0</v>
          </cell>
          <cell r="DT134">
            <v>0</v>
          </cell>
          <cell r="DU134">
            <v>0</v>
          </cell>
          <cell r="DV134">
            <v>0</v>
          </cell>
          <cell r="DW134">
            <v>0</v>
          </cell>
          <cell r="DX134">
            <v>2331.4499999999998</v>
          </cell>
          <cell r="DY134">
            <v>0</v>
          </cell>
          <cell r="DZ134">
            <v>0</v>
          </cell>
          <cell r="EA134">
            <v>0</v>
          </cell>
          <cell r="EB134">
            <v>0</v>
          </cell>
          <cell r="EC134">
            <v>0</v>
          </cell>
          <cell r="ED134">
            <v>0</v>
          </cell>
          <cell r="EE134">
            <v>0</v>
          </cell>
          <cell r="EF134">
            <v>0</v>
          </cell>
          <cell r="EG134">
            <v>0</v>
          </cell>
          <cell r="EH134">
            <v>0</v>
          </cell>
          <cell r="EI134">
            <v>0</v>
          </cell>
          <cell r="EJ134">
            <v>0</v>
          </cell>
          <cell r="EK134">
            <v>0</v>
          </cell>
          <cell r="EL134">
            <v>0</v>
          </cell>
          <cell r="EM134">
            <v>0</v>
          </cell>
          <cell r="EN134">
            <v>0</v>
          </cell>
          <cell r="EO134">
            <v>0</v>
          </cell>
          <cell r="EP134">
            <v>0</v>
          </cell>
          <cell r="EQ134">
            <v>0</v>
          </cell>
          <cell r="ER134">
            <v>0</v>
          </cell>
          <cell r="ES134">
            <v>0</v>
          </cell>
          <cell r="ET134">
            <v>0</v>
          </cell>
          <cell r="EU134">
            <v>0</v>
          </cell>
          <cell r="EV134">
            <v>0</v>
          </cell>
          <cell r="EW134">
            <v>0</v>
          </cell>
          <cell r="EX134">
            <v>0</v>
          </cell>
          <cell r="EY134">
            <v>0</v>
          </cell>
          <cell r="EZ134">
            <v>0</v>
          </cell>
          <cell r="FA134">
            <v>0</v>
          </cell>
          <cell r="FB134">
            <v>0</v>
          </cell>
          <cell r="FC134">
            <v>0</v>
          </cell>
          <cell r="FD134">
            <v>0</v>
          </cell>
          <cell r="FE134">
            <v>0</v>
          </cell>
          <cell r="FF134">
            <v>0</v>
          </cell>
          <cell r="FG134">
            <v>0</v>
          </cell>
          <cell r="FH134">
            <v>0</v>
          </cell>
          <cell r="FI134">
            <v>0</v>
          </cell>
          <cell r="FJ134">
            <v>0</v>
          </cell>
          <cell r="FK134">
            <v>0</v>
          </cell>
          <cell r="FL134">
            <v>0</v>
          </cell>
          <cell r="FM134">
            <v>0</v>
          </cell>
          <cell r="FN134">
            <v>0</v>
          </cell>
          <cell r="FO134">
            <v>0</v>
          </cell>
          <cell r="FP134">
            <v>0</v>
          </cell>
          <cell r="FQ134">
            <v>0</v>
          </cell>
          <cell r="FR134">
            <v>0</v>
          </cell>
          <cell r="FS134">
            <v>0</v>
          </cell>
          <cell r="FT134">
            <v>0</v>
          </cell>
          <cell r="FU134">
            <v>0</v>
          </cell>
          <cell r="FV134">
            <v>0</v>
          </cell>
          <cell r="FW134">
            <v>0</v>
          </cell>
          <cell r="FX134">
            <v>0</v>
          </cell>
          <cell r="FY134">
            <v>0</v>
          </cell>
          <cell r="FZ134">
            <v>0</v>
          </cell>
          <cell r="GA134">
            <v>0</v>
          </cell>
          <cell r="GB134">
            <v>0</v>
          </cell>
          <cell r="GC134">
            <v>0</v>
          </cell>
          <cell r="GD134">
            <v>0</v>
          </cell>
          <cell r="GE134">
            <v>0</v>
          </cell>
          <cell r="GF134">
            <v>0</v>
          </cell>
          <cell r="GG134">
            <v>0</v>
          </cell>
          <cell r="GH134">
            <v>0</v>
          </cell>
          <cell r="GI134">
            <v>0</v>
          </cell>
          <cell r="GJ134">
            <v>0</v>
          </cell>
          <cell r="GK134">
            <v>0</v>
          </cell>
          <cell r="GL134">
            <v>0</v>
          </cell>
          <cell r="GM134">
            <v>0</v>
          </cell>
          <cell r="GN134">
            <v>0</v>
          </cell>
          <cell r="GO134">
            <v>0</v>
          </cell>
          <cell r="GP134">
            <v>0</v>
          </cell>
          <cell r="GQ134">
            <v>0</v>
          </cell>
          <cell r="GR134">
            <v>0</v>
          </cell>
          <cell r="GS134">
            <v>0</v>
          </cell>
          <cell r="GT134">
            <v>0</v>
          </cell>
          <cell r="GU134">
            <v>0</v>
          </cell>
          <cell r="GV134">
            <v>0</v>
          </cell>
          <cell r="GW134">
            <v>0</v>
          </cell>
          <cell r="GX134">
            <v>0</v>
          </cell>
          <cell r="GY134">
            <v>0</v>
          </cell>
          <cell r="GZ134">
            <v>0</v>
          </cell>
          <cell r="HA134">
            <v>0</v>
          </cell>
          <cell r="HB134">
            <v>0</v>
          </cell>
          <cell r="HC134">
            <v>0</v>
          </cell>
          <cell r="HD134">
            <v>0</v>
          </cell>
          <cell r="HE134">
            <v>28490.5</v>
          </cell>
          <cell r="HF134">
            <v>0</v>
          </cell>
          <cell r="HG134">
            <v>0</v>
          </cell>
          <cell r="HH134">
            <v>0</v>
          </cell>
          <cell r="HI134">
            <v>0</v>
          </cell>
          <cell r="HJ134">
            <v>0</v>
          </cell>
          <cell r="HK134">
            <v>0</v>
          </cell>
          <cell r="HL134">
            <v>0</v>
          </cell>
          <cell r="HM134">
            <v>0</v>
          </cell>
          <cell r="HN134">
            <v>0</v>
          </cell>
          <cell r="HO134">
            <v>0</v>
          </cell>
          <cell r="HP134">
            <v>0</v>
          </cell>
          <cell r="HQ134">
            <v>0</v>
          </cell>
          <cell r="HR134">
            <v>0</v>
          </cell>
          <cell r="HS134">
            <v>0</v>
          </cell>
        </row>
        <row r="135">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352.4</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cell r="AS135">
            <v>0</v>
          </cell>
          <cell r="AT135">
            <v>0</v>
          </cell>
          <cell r="AU135">
            <v>0</v>
          </cell>
          <cell r="AV135">
            <v>0</v>
          </cell>
          <cell r="AW135">
            <v>0</v>
          </cell>
          <cell r="AX135">
            <v>0</v>
          </cell>
          <cell r="AY135">
            <v>0</v>
          </cell>
          <cell r="AZ135">
            <v>0</v>
          </cell>
          <cell r="BA135">
            <v>0</v>
          </cell>
          <cell r="BB135">
            <v>0</v>
          </cell>
          <cell r="BC135">
            <v>0</v>
          </cell>
          <cell r="BD135">
            <v>0</v>
          </cell>
          <cell r="BE135">
            <v>0</v>
          </cell>
          <cell r="BF135">
            <v>0</v>
          </cell>
          <cell r="BG135">
            <v>0</v>
          </cell>
          <cell r="BH135">
            <v>336</v>
          </cell>
          <cell r="BI135">
            <v>288.3</v>
          </cell>
          <cell r="BJ135">
            <v>0</v>
          </cell>
          <cell r="BK135">
            <v>0</v>
          </cell>
          <cell r="BL135">
            <v>0</v>
          </cell>
          <cell r="BM135">
            <v>0</v>
          </cell>
          <cell r="BN135">
            <v>0</v>
          </cell>
          <cell r="BO135">
            <v>0</v>
          </cell>
          <cell r="BP135">
            <v>0</v>
          </cell>
          <cell r="BQ135">
            <v>0</v>
          </cell>
          <cell r="BR135">
            <v>0</v>
          </cell>
          <cell r="BS135">
            <v>0</v>
          </cell>
          <cell r="BT135">
            <v>0</v>
          </cell>
          <cell r="BU135">
            <v>0</v>
          </cell>
          <cell r="BV135">
            <v>0</v>
          </cell>
          <cell r="BW135">
            <v>0</v>
          </cell>
          <cell r="BX135">
            <v>0</v>
          </cell>
          <cell r="BY135">
            <v>0</v>
          </cell>
          <cell r="BZ135">
            <v>0</v>
          </cell>
          <cell r="CA135">
            <v>0</v>
          </cell>
          <cell r="CB135">
            <v>0</v>
          </cell>
          <cell r="CC135">
            <v>0</v>
          </cell>
          <cell r="CD135">
            <v>0</v>
          </cell>
          <cell r="CE135">
            <v>0</v>
          </cell>
          <cell r="CF135">
            <v>0</v>
          </cell>
          <cell r="CG135">
            <v>0</v>
          </cell>
          <cell r="CH135">
            <v>0</v>
          </cell>
          <cell r="CI135">
            <v>0</v>
          </cell>
          <cell r="CJ135">
            <v>0</v>
          </cell>
          <cell r="CK135">
            <v>0</v>
          </cell>
          <cell r="CL135">
            <v>0</v>
          </cell>
          <cell r="CM135">
            <v>0</v>
          </cell>
          <cell r="CN135">
            <v>0</v>
          </cell>
          <cell r="CO135">
            <v>0</v>
          </cell>
          <cell r="CP135">
            <v>0</v>
          </cell>
          <cell r="CQ135">
            <v>0</v>
          </cell>
          <cell r="CR135">
            <v>0</v>
          </cell>
          <cell r="CS135">
            <v>0</v>
          </cell>
          <cell r="CT135">
            <v>0</v>
          </cell>
          <cell r="CU135">
            <v>0</v>
          </cell>
          <cell r="CV135">
            <v>0</v>
          </cell>
          <cell r="CW135">
            <v>0</v>
          </cell>
          <cell r="CX135">
            <v>0</v>
          </cell>
          <cell r="CY135">
            <v>0</v>
          </cell>
          <cell r="CZ135">
            <v>0</v>
          </cell>
          <cell r="DA135">
            <v>0</v>
          </cell>
          <cell r="DB135">
            <v>0</v>
          </cell>
          <cell r="DC135">
            <v>0</v>
          </cell>
          <cell r="DD135">
            <v>0</v>
          </cell>
          <cell r="DE135">
            <v>0</v>
          </cell>
          <cell r="DF135">
            <v>0</v>
          </cell>
          <cell r="DG135">
            <v>0</v>
          </cell>
          <cell r="DH135">
            <v>0</v>
          </cell>
          <cell r="DI135">
            <v>0</v>
          </cell>
          <cell r="DJ135">
            <v>0</v>
          </cell>
          <cell r="DK135">
            <v>0</v>
          </cell>
          <cell r="DL135">
            <v>0</v>
          </cell>
          <cell r="DM135">
            <v>0</v>
          </cell>
          <cell r="DN135">
            <v>0</v>
          </cell>
          <cell r="DO135">
            <v>0</v>
          </cell>
          <cell r="DP135">
            <v>0</v>
          </cell>
          <cell r="DQ135">
            <v>0</v>
          </cell>
          <cell r="DR135">
            <v>0</v>
          </cell>
          <cell r="DS135">
            <v>0</v>
          </cell>
          <cell r="DT135">
            <v>0</v>
          </cell>
          <cell r="DU135">
            <v>0</v>
          </cell>
          <cell r="DV135">
            <v>0</v>
          </cell>
          <cell r="DW135">
            <v>0</v>
          </cell>
          <cell r="DX135">
            <v>0</v>
          </cell>
          <cell r="DY135">
            <v>0</v>
          </cell>
          <cell r="DZ135">
            <v>0</v>
          </cell>
          <cell r="EA135">
            <v>0</v>
          </cell>
          <cell r="EB135">
            <v>0</v>
          </cell>
          <cell r="EC135">
            <v>0</v>
          </cell>
          <cell r="ED135">
            <v>0</v>
          </cell>
          <cell r="EE135">
            <v>0</v>
          </cell>
          <cell r="EF135">
            <v>0</v>
          </cell>
          <cell r="EG135">
            <v>0</v>
          </cell>
          <cell r="EH135">
            <v>0</v>
          </cell>
          <cell r="EI135">
            <v>0</v>
          </cell>
          <cell r="EJ135">
            <v>0</v>
          </cell>
          <cell r="EK135">
            <v>0</v>
          </cell>
          <cell r="EL135">
            <v>0</v>
          </cell>
          <cell r="EM135">
            <v>0</v>
          </cell>
          <cell r="EN135">
            <v>0</v>
          </cell>
          <cell r="EO135">
            <v>0</v>
          </cell>
          <cell r="EP135">
            <v>0</v>
          </cell>
          <cell r="EQ135">
            <v>0</v>
          </cell>
          <cell r="ER135">
            <v>0</v>
          </cell>
          <cell r="ES135">
            <v>0</v>
          </cell>
          <cell r="ET135">
            <v>0</v>
          </cell>
          <cell r="EU135">
            <v>0</v>
          </cell>
          <cell r="EV135">
            <v>0</v>
          </cell>
          <cell r="EW135">
            <v>0</v>
          </cell>
          <cell r="EX135">
            <v>0</v>
          </cell>
          <cell r="EY135">
            <v>0</v>
          </cell>
          <cell r="EZ135">
            <v>0</v>
          </cell>
          <cell r="FA135">
            <v>0</v>
          </cell>
          <cell r="FB135">
            <v>0</v>
          </cell>
          <cell r="FC135">
            <v>0</v>
          </cell>
          <cell r="FD135">
            <v>0</v>
          </cell>
          <cell r="FE135">
            <v>0</v>
          </cell>
          <cell r="FF135">
            <v>0</v>
          </cell>
          <cell r="FG135">
            <v>0</v>
          </cell>
          <cell r="FH135">
            <v>0</v>
          </cell>
          <cell r="FI135">
            <v>0</v>
          </cell>
          <cell r="FJ135">
            <v>0</v>
          </cell>
          <cell r="FK135">
            <v>0</v>
          </cell>
          <cell r="FL135">
            <v>0</v>
          </cell>
          <cell r="FM135">
            <v>0</v>
          </cell>
          <cell r="FN135">
            <v>0</v>
          </cell>
          <cell r="FO135">
            <v>0</v>
          </cell>
          <cell r="FP135">
            <v>0</v>
          </cell>
          <cell r="FQ135">
            <v>0</v>
          </cell>
          <cell r="FR135">
            <v>0</v>
          </cell>
          <cell r="FS135">
            <v>0</v>
          </cell>
          <cell r="FT135">
            <v>0</v>
          </cell>
          <cell r="FU135">
            <v>0</v>
          </cell>
          <cell r="FV135">
            <v>0</v>
          </cell>
          <cell r="FW135">
            <v>0</v>
          </cell>
          <cell r="FX135">
            <v>0</v>
          </cell>
          <cell r="FY135">
            <v>0</v>
          </cell>
          <cell r="FZ135">
            <v>0</v>
          </cell>
          <cell r="GA135">
            <v>0</v>
          </cell>
          <cell r="GB135">
            <v>0</v>
          </cell>
          <cell r="GC135">
            <v>0</v>
          </cell>
          <cell r="GD135">
            <v>0</v>
          </cell>
          <cell r="GE135">
            <v>0</v>
          </cell>
          <cell r="GF135">
            <v>0</v>
          </cell>
          <cell r="GG135">
            <v>0</v>
          </cell>
          <cell r="GH135">
            <v>0</v>
          </cell>
          <cell r="GI135">
            <v>0</v>
          </cell>
          <cell r="GJ135">
            <v>0</v>
          </cell>
          <cell r="GK135">
            <v>0</v>
          </cell>
          <cell r="GL135">
            <v>0</v>
          </cell>
          <cell r="GM135">
            <v>0</v>
          </cell>
          <cell r="GN135">
            <v>0</v>
          </cell>
          <cell r="GO135">
            <v>0</v>
          </cell>
          <cell r="GP135">
            <v>0</v>
          </cell>
          <cell r="GQ135">
            <v>0</v>
          </cell>
          <cell r="GR135">
            <v>0</v>
          </cell>
          <cell r="GS135">
            <v>0</v>
          </cell>
          <cell r="GT135">
            <v>0</v>
          </cell>
          <cell r="GU135">
            <v>0</v>
          </cell>
          <cell r="GV135">
            <v>0</v>
          </cell>
          <cell r="GW135">
            <v>0</v>
          </cell>
          <cell r="GX135">
            <v>0</v>
          </cell>
          <cell r="GY135">
            <v>0</v>
          </cell>
          <cell r="GZ135">
            <v>0</v>
          </cell>
          <cell r="HA135">
            <v>0</v>
          </cell>
          <cell r="HB135">
            <v>0</v>
          </cell>
          <cell r="HC135">
            <v>0</v>
          </cell>
          <cell r="HD135">
            <v>0</v>
          </cell>
          <cell r="HE135">
            <v>84082.5</v>
          </cell>
          <cell r="HF135">
            <v>0</v>
          </cell>
          <cell r="HG135">
            <v>0</v>
          </cell>
          <cell r="HH135">
            <v>0</v>
          </cell>
          <cell r="HI135">
            <v>0</v>
          </cell>
          <cell r="HJ135">
            <v>0</v>
          </cell>
          <cell r="HK135">
            <v>0</v>
          </cell>
          <cell r="HL135">
            <v>0</v>
          </cell>
          <cell r="HM135">
            <v>0</v>
          </cell>
          <cell r="HN135">
            <v>0</v>
          </cell>
          <cell r="HO135">
            <v>0</v>
          </cell>
          <cell r="HP135">
            <v>0</v>
          </cell>
          <cell r="HQ135">
            <v>0</v>
          </cell>
          <cell r="HR135">
            <v>0</v>
          </cell>
          <cell r="HS135">
            <v>0</v>
          </cell>
        </row>
        <row r="136">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V136">
            <v>0</v>
          </cell>
          <cell r="W136">
            <v>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I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cell r="BW136">
            <v>0</v>
          </cell>
          <cell r="BX136">
            <v>0</v>
          </cell>
          <cell r="BY136">
            <v>0</v>
          </cell>
          <cell r="BZ136">
            <v>0</v>
          </cell>
          <cell r="CA136">
            <v>0</v>
          </cell>
          <cell r="CB136">
            <v>0</v>
          </cell>
          <cell r="CC136">
            <v>0</v>
          </cell>
          <cell r="CD136">
            <v>0</v>
          </cell>
          <cell r="CE136">
            <v>0</v>
          </cell>
          <cell r="CF136">
            <v>0</v>
          </cell>
          <cell r="CG136">
            <v>0</v>
          </cell>
          <cell r="CH136">
            <v>0</v>
          </cell>
          <cell r="CI136">
            <v>0</v>
          </cell>
          <cell r="CJ136">
            <v>0</v>
          </cell>
          <cell r="CK136">
            <v>0</v>
          </cell>
          <cell r="CL136">
            <v>0</v>
          </cell>
          <cell r="CM136">
            <v>0</v>
          </cell>
          <cell r="CN136">
            <v>0</v>
          </cell>
          <cell r="CO136">
            <v>0</v>
          </cell>
          <cell r="CP136">
            <v>0</v>
          </cell>
          <cell r="CQ136">
            <v>0</v>
          </cell>
          <cell r="CR136">
            <v>0</v>
          </cell>
          <cell r="CS136">
            <v>0</v>
          </cell>
          <cell r="CT136">
            <v>0</v>
          </cell>
          <cell r="CU136">
            <v>0</v>
          </cell>
          <cell r="CV136">
            <v>0</v>
          </cell>
          <cell r="CW136">
            <v>0</v>
          </cell>
          <cell r="CX136">
            <v>0</v>
          </cell>
          <cell r="CY136">
            <v>0</v>
          </cell>
          <cell r="CZ136">
            <v>0</v>
          </cell>
          <cell r="DA136">
            <v>0</v>
          </cell>
          <cell r="DB136">
            <v>0</v>
          </cell>
          <cell r="DC136">
            <v>0</v>
          </cell>
          <cell r="DD136">
            <v>0</v>
          </cell>
          <cell r="DE136">
            <v>0</v>
          </cell>
          <cell r="DF136">
            <v>0</v>
          </cell>
          <cell r="DG136">
            <v>0</v>
          </cell>
          <cell r="DH136">
            <v>0</v>
          </cell>
          <cell r="DI136">
            <v>0</v>
          </cell>
          <cell r="DJ136">
            <v>0</v>
          </cell>
          <cell r="DK136">
            <v>0</v>
          </cell>
          <cell r="DL136">
            <v>0</v>
          </cell>
          <cell r="DM136">
            <v>0</v>
          </cell>
          <cell r="DN136">
            <v>0</v>
          </cell>
          <cell r="DO136">
            <v>0</v>
          </cell>
          <cell r="DP136">
            <v>0</v>
          </cell>
          <cell r="DQ136">
            <v>0</v>
          </cell>
          <cell r="DR136">
            <v>0</v>
          </cell>
          <cell r="DS136">
            <v>0</v>
          </cell>
          <cell r="DT136">
            <v>0</v>
          </cell>
          <cell r="DU136">
            <v>0</v>
          </cell>
          <cell r="DV136">
            <v>7603</v>
          </cell>
          <cell r="DW136">
            <v>29773</v>
          </cell>
          <cell r="DX136">
            <v>0</v>
          </cell>
          <cell r="DY136">
            <v>0</v>
          </cell>
          <cell r="DZ136">
            <v>0</v>
          </cell>
          <cell r="EA136">
            <v>0</v>
          </cell>
          <cell r="EB136">
            <v>0</v>
          </cell>
          <cell r="EC136">
            <v>0</v>
          </cell>
          <cell r="ED136">
            <v>0</v>
          </cell>
          <cell r="EE136">
            <v>0</v>
          </cell>
          <cell r="EF136">
            <v>0</v>
          </cell>
          <cell r="EG136">
            <v>0</v>
          </cell>
          <cell r="EH136">
            <v>0</v>
          </cell>
          <cell r="EI136">
            <v>0</v>
          </cell>
          <cell r="EJ136">
            <v>0</v>
          </cell>
          <cell r="EK136">
            <v>0</v>
          </cell>
          <cell r="EL136">
            <v>0</v>
          </cell>
          <cell r="EM136">
            <v>0</v>
          </cell>
          <cell r="EN136">
            <v>0</v>
          </cell>
          <cell r="EO136">
            <v>0</v>
          </cell>
          <cell r="EP136">
            <v>0</v>
          </cell>
          <cell r="EQ136">
            <v>0</v>
          </cell>
          <cell r="ER136">
            <v>0</v>
          </cell>
          <cell r="ES136">
            <v>0</v>
          </cell>
          <cell r="ET136">
            <v>0</v>
          </cell>
          <cell r="EU136">
            <v>0</v>
          </cell>
          <cell r="EV136">
            <v>0</v>
          </cell>
          <cell r="EW136">
            <v>0</v>
          </cell>
          <cell r="EX136">
            <v>0</v>
          </cell>
          <cell r="EY136">
            <v>0</v>
          </cell>
          <cell r="EZ136">
            <v>0</v>
          </cell>
          <cell r="FA136">
            <v>0</v>
          </cell>
          <cell r="FB136">
            <v>0</v>
          </cell>
          <cell r="FC136">
            <v>0</v>
          </cell>
          <cell r="FD136">
            <v>0</v>
          </cell>
          <cell r="FE136">
            <v>0</v>
          </cell>
          <cell r="FF136">
            <v>0</v>
          </cell>
          <cell r="FG136">
            <v>0</v>
          </cell>
          <cell r="FH136">
            <v>0</v>
          </cell>
          <cell r="FI136">
            <v>0</v>
          </cell>
          <cell r="FJ136">
            <v>0</v>
          </cell>
          <cell r="FK136">
            <v>0</v>
          </cell>
          <cell r="FL136">
            <v>0</v>
          </cell>
          <cell r="FM136">
            <v>0</v>
          </cell>
          <cell r="FN136">
            <v>0</v>
          </cell>
          <cell r="FO136">
            <v>0</v>
          </cell>
          <cell r="FP136">
            <v>0</v>
          </cell>
          <cell r="FQ136">
            <v>0</v>
          </cell>
          <cell r="FR136">
            <v>0</v>
          </cell>
          <cell r="FS136">
            <v>0</v>
          </cell>
          <cell r="FT136">
            <v>0</v>
          </cell>
          <cell r="FU136">
            <v>0</v>
          </cell>
          <cell r="FV136">
            <v>0</v>
          </cell>
          <cell r="FW136">
            <v>0</v>
          </cell>
          <cell r="FX136">
            <v>0</v>
          </cell>
          <cell r="FY136">
            <v>0</v>
          </cell>
          <cell r="FZ136">
            <v>0</v>
          </cell>
          <cell r="GA136">
            <v>0</v>
          </cell>
          <cell r="GB136">
            <v>0</v>
          </cell>
          <cell r="GC136">
            <v>0</v>
          </cell>
          <cell r="GD136">
            <v>0</v>
          </cell>
          <cell r="GE136">
            <v>0</v>
          </cell>
          <cell r="GF136">
            <v>0</v>
          </cell>
          <cell r="GG136">
            <v>0</v>
          </cell>
          <cell r="GH136">
            <v>0</v>
          </cell>
          <cell r="GI136">
            <v>0</v>
          </cell>
          <cell r="GJ136">
            <v>0</v>
          </cell>
          <cell r="GK136">
            <v>0</v>
          </cell>
          <cell r="GL136">
            <v>0</v>
          </cell>
          <cell r="GM136">
            <v>0</v>
          </cell>
          <cell r="GN136">
            <v>0</v>
          </cell>
          <cell r="GO136">
            <v>0</v>
          </cell>
          <cell r="GP136">
            <v>0</v>
          </cell>
          <cell r="GQ136">
            <v>0</v>
          </cell>
          <cell r="GR136">
            <v>0</v>
          </cell>
          <cell r="GS136">
            <v>0</v>
          </cell>
          <cell r="GT136">
            <v>0</v>
          </cell>
          <cell r="GU136">
            <v>0</v>
          </cell>
          <cell r="GV136">
            <v>0</v>
          </cell>
          <cell r="GW136">
            <v>0</v>
          </cell>
          <cell r="GX136">
            <v>0</v>
          </cell>
          <cell r="GY136">
            <v>0</v>
          </cell>
          <cell r="GZ136">
            <v>0</v>
          </cell>
          <cell r="HA136">
            <v>0</v>
          </cell>
          <cell r="HB136">
            <v>0</v>
          </cell>
          <cell r="HC136">
            <v>0</v>
          </cell>
          <cell r="HD136">
            <v>0</v>
          </cell>
          <cell r="HE136">
            <v>0</v>
          </cell>
          <cell r="HF136">
            <v>0</v>
          </cell>
          <cell r="HG136">
            <v>0</v>
          </cell>
          <cell r="HH136">
            <v>0</v>
          </cell>
          <cell r="HI136">
            <v>0</v>
          </cell>
          <cell r="HJ136">
            <v>0</v>
          </cell>
          <cell r="HK136">
            <v>0</v>
          </cell>
          <cell r="HL136">
            <v>0</v>
          </cell>
          <cell r="HM136">
            <v>0</v>
          </cell>
          <cell r="HN136">
            <v>0</v>
          </cell>
          <cell r="HO136">
            <v>0</v>
          </cell>
          <cell r="HP136">
            <v>0</v>
          </cell>
          <cell r="HQ136">
            <v>0</v>
          </cell>
          <cell r="HR136">
            <v>0</v>
          </cell>
          <cell r="HS136">
            <v>0</v>
          </cell>
        </row>
        <row r="137">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0</v>
          </cell>
          <cell r="AX137">
            <v>0</v>
          </cell>
          <cell r="AY137">
            <v>0</v>
          </cell>
          <cell r="AZ137">
            <v>0</v>
          </cell>
          <cell r="BA137">
            <v>0</v>
          </cell>
          <cell r="BB137">
            <v>0</v>
          </cell>
          <cell r="BC137">
            <v>0</v>
          </cell>
          <cell r="BD137">
            <v>0</v>
          </cell>
          <cell r="BE137">
            <v>0</v>
          </cell>
          <cell r="BF137">
            <v>0</v>
          </cell>
          <cell r="BG137">
            <v>0</v>
          </cell>
          <cell r="BH137">
            <v>0</v>
          </cell>
          <cell r="BI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cell r="CC137">
            <v>0</v>
          </cell>
          <cell r="CD137">
            <v>0</v>
          </cell>
          <cell r="CE137">
            <v>0</v>
          </cell>
          <cell r="CF137">
            <v>0</v>
          </cell>
          <cell r="CG137">
            <v>0</v>
          </cell>
          <cell r="CH137">
            <v>0</v>
          </cell>
          <cell r="CI137">
            <v>0</v>
          </cell>
          <cell r="CJ137">
            <v>0</v>
          </cell>
          <cell r="CK137">
            <v>0</v>
          </cell>
          <cell r="CL137">
            <v>0</v>
          </cell>
          <cell r="CM137">
            <v>0</v>
          </cell>
          <cell r="CN137">
            <v>0</v>
          </cell>
          <cell r="CO137">
            <v>0</v>
          </cell>
          <cell r="CP137">
            <v>0</v>
          </cell>
          <cell r="CQ137">
            <v>0</v>
          </cell>
          <cell r="CR137">
            <v>0</v>
          </cell>
          <cell r="CS137">
            <v>0</v>
          </cell>
          <cell r="CT137">
            <v>0</v>
          </cell>
          <cell r="CU137">
            <v>0</v>
          </cell>
          <cell r="CV137">
            <v>0</v>
          </cell>
          <cell r="CW137">
            <v>0</v>
          </cell>
          <cell r="CX137">
            <v>0</v>
          </cell>
          <cell r="CY137">
            <v>0</v>
          </cell>
          <cell r="CZ137">
            <v>0</v>
          </cell>
          <cell r="DA137">
            <v>0</v>
          </cell>
          <cell r="DB137">
            <v>0</v>
          </cell>
          <cell r="DC137">
            <v>0</v>
          </cell>
          <cell r="DD137">
            <v>0</v>
          </cell>
          <cell r="DE137">
            <v>0</v>
          </cell>
          <cell r="DF137">
            <v>0</v>
          </cell>
          <cell r="DG137">
            <v>0</v>
          </cell>
          <cell r="DH137">
            <v>0</v>
          </cell>
          <cell r="DI137">
            <v>0</v>
          </cell>
          <cell r="DJ137">
            <v>0</v>
          </cell>
          <cell r="DK137">
            <v>0</v>
          </cell>
          <cell r="DL137">
            <v>0</v>
          </cell>
          <cell r="DM137">
            <v>0</v>
          </cell>
          <cell r="DN137">
            <v>0</v>
          </cell>
          <cell r="DO137">
            <v>0</v>
          </cell>
          <cell r="DP137">
            <v>0</v>
          </cell>
          <cell r="DQ137">
            <v>0</v>
          </cell>
          <cell r="DR137">
            <v>0</v>
          </cell>
          <cell r="DS137">
            <v>0</v>
          </cell>
          <cell r="DT137">
            <v>0</v>
          </cell>
          <cell r="DU137">
            <v>0</v>
          </cell>
          <cell r="DV137">
            <v>0</v>
          </cell>
          <cell r="DW137">
            <v>0</v>
          </cell>
          <cell r="DX137">
            <v>0</v>
          </cell>
          <cell r="DY137">
            <v>0</v>
          </cell>
          <cell r="DZ137">
            <v>0</v>
          </cell>
          <cell r="EA137">
            <v>0</v>
          </cell>
          <cell r="EB137">
            <v>0</v>
          </cell>
          <cell r="EC137">
            <v>0</v>
          </cell>
          <cell r="ED137">
            <v>0</v>
          </cell>
          <cell r="EE137">
            <v>0</v>
          </cell>
          <cell r="EF137">
            <v>0</v>
          </cell>
          <cell r="EG137">
            <v>0</v>
          </cell>
          <cell r="EH137">
            <v>0</v>
          </cell>
          <cell r="EI137">
            <v>0</v>
          </cell>
          <cell r="EJ137">
            <v>0</v>
          </cell>
          <cell r="EK137">
            <v>0</v>
          </cell>
          <cell r="EL137">
            <v>0</v>
          </cell>
          <cell r="EM137">
            <v>0</v>
          </cell>
          <cell r="EN137">
            <v>0</v>
          </cell>
          <cell r="EO137">
            <v>0</v>
          </cell>
          <cell r="EP137">
            <v>0</v>
          </cell>
          <cell r="EQ137">
            <v>0</v>
          </cell>
          <cell r="ER137">
            <v>0</v>
          </cell>
          <cell r="ES137">
            <v>0</v>
          </cell>
          <cell r="ET137">
            <v>0</v>
          </cell>
          <cell r="EU137">
            <v>0</v>
          </cell>
          <cell r="EV137">
            <v>0</v>
          </cell>
          <cell r="EW137">
            <v>0</v>
          </cell>
          <cell r="EX137">
            <v>0</v>
          </cell>
          <cell r="EY137">
            <v>0</v>
          </cell>
          <cell r="EZ137">
            <v>0</v>
          </cell>
          <cell r="FA137">
            <v>0</v>
          </cell>
          <cell r="FB137">
            <v>0</v>
          </cell>
          <cell r="FC137">
            <v>0</v>
          </cell>
          <cell r="FD137">
            <v>0</v>
          </cell>
          <cell r="FE137">
            <v>0</v>
          </cell>
          <cell r="FF137">
            <v>0</v>
          </cell>
          <cell r="FG137">
            <v>0</v>
          </cell>
          <cell r="FH137">
            <v>0</v>
          </cell>
          <cell r="FI137">
            <v>0</v>
          </cell>
          <cell r="FJ137">
            <v>0</v>
          </cell>
          <cell r="FK137">
            <v>0</v>
          </cell>
          <cell r="FL137">
            <v>0</v>
          </cell>
          <cell r="FM137">
            <v>0</v>
          </cell>
          <cell r="FN137">
            <v>0</v>
          </cell>
          <cell r="FO137">
            <v>0</v>
          </cell>
          <cell r="FP137">
            <v>0</v>
          </cell>
          <cell r="FQ137">
            <v>0</v>
          </cell>
          <cell r="FR137">
            <v>0</v>
          </cell>
          <cell r="FS137">
            <v>0</v>
          </cell>
          <cell r="FT137">
            <v>0</v>
          </cell>
          <cell r="FU137">
            <v>0</v>
          </cell>
          <cell r="FV137">
            <v>0</v>
          </cell>
          <cell r="FW137">
            <v>0</v>
          </cell>
          <cell r="FX137">
            <v>0</v>
          </cell>
          <cell r="FY137">
            <v>0</v>
          </cell>
          <cell r="FZ137">
            <v>0</v>
          </cell>
          <cell r="GA137">
            <v>0</v>
          </cell>
          <cell r="GB137">
            <v>0</v>
          </cell>
          <cell r="GC137">
            <v>0</v>
          </cell>
          <cell r="GD137">
            <v>0</v>
          </cell>
          <cell r="GE137">
            <v>0</v>
          </cell>
          <cell r="GF137">
            <v>0</v>
          </cell>
          <cell r="GG137">
            <v>0</v>
          </cell>
          <cell r="GH137">
            <v>0</v>
          </cell>
          <cell r="GI137">
            <v>0</v>
          </cell>
          <cell r="GJ137">
            <v>0</v>
          </cell>
          <cell r="GK137">
            <v>0</v>
          </cell>
          <cell r="GL137">
            <v>0</v>
          </cell>
          <cell r="GM137">
            <v>0</v>
          </cell>
          <cell r="GN137">
            <v>0</v>
          </cell>
          <cell r="GO137">
            <v>0</v>
          </cell>
          <cell r="GP137">
            <v>0</v>
          </cell>
          <cell r="GQ137">
            <v>0</v>
          </cell>
          <cell r="GR137">
            <v>0</v>
          </cell>
          <cell r="GS137">
            <v>0</v>
          </cell>
          <cell r="GT137">
            <v>0</v>
          </cell>
          <cell r="GU137">
            <v>0</v>
          </cell>
          <cell r="GV137">
            <v>0</v>
          </cell>
          <cell r="GW137">
            <v>0</v>
          </cell>
          <cell r="GX137">
            <v>0</v>
          </cell>
          <cell r="GY137">
            <v>0</v>
          </cell>
          <cell r="GZ137">
            <v>0</v>
          </cell>
          <cell r="HA137">
            <v>0</v>
          </cell>
          <cell r="HB137">
            <v>0</v>
          </cell>
          <cell r="HC137">
            <v>0</v>
          </cell>
          <cell r="HD137">
            <v>0</v>
          </cell>
          <cell r="HE137">
            <v>600.5</v>
          </cell>
          <cell r="HF137">
            <v>0</v>
          </cell>
          <cell r="HG137">
            <v>0</v>
          </cell>
          <cell r="HH137">
            <v>0</v>
          </cell>
          <cell r="HI137">
            <v>0</v>
          </cell>
          <cell r="HJ137">
            <v>0</v>
          </cell>
          <cell r="HK137">
            <v>0</v>
          </cell>
          <cell r="HL137">
            <v>0</v>
          </cell>
          <cell r="HM137">
            <v>0</v>
          </cell>
          <cell r="HN137">
            <v>0</v>
          </cell>
          <cell r="HO137">
            <v>0</v>
          </cell>
          <cell r="HP137">
            <v>0</v>
          </cell>
          <cell r="HQ137">
            <v>0</v>
          </cell>
          <cell r="HR137">
            <v>0</v>
          </cell>
          <cell r="HS137">
            <v>0</v>
          </cell>
        </row>
        <row r="138">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cell r="BW138">
            <v>0</v>
          </cell>
          <cell r="BX138">
            <v>0</v>
          </cell>
          <cell r="BY138">
            <v>0</v>
          </cell>
          <cell r="BZ138">
            <v>0</v>
          </cell>
          <cell r="CA138">
            <v>0</v>
          </cell>
          <cell r="CB138">
            <v>0</v>
          </cell>
          <cell r="CC138">
            <v>0</v>
          </cell>
          <cell r="CD138">
            <v>0</v>
          </cell>
          <cell r="CE138">
            <v>0</v>
          </cell>
          <cell r="CF138">
            <v>0</v>
          </cell>
          <cell r="CG138">
            <v>0</v>
          </cell>
          <cell r="CH138">
            <v>0</v>
          </cell>
          <cell r="CI138">
            <v>0</v>
          </cell>
          <cell r="CJ138">
            <v>0</v>
          </cell>
          <cell r="CK138">
            <v>0</v>
          </cell>
          <cell r="CL138">
            <v>0</v>
          </cell>
          <cell r="CM138">
            <v>0</v>
          </cell>
          <cell r="CN138">
            <v>0</v>
          </cell>
          <cell r="CO138">
            <v>0</v>
          </cell>
          <cell r="CP138">
            <v>0</v>
          </cell>
          <cell r="CQ138">
            <v>0</v>
          </cell>
          <cell r="CR138">
            <v>0</v>
          </cell>
          <cell r="CS138">
            <v>0</v>
          </cell>
          <cell r="CT138">
            <v>0</v>
          </cell>
          <cell r="CU138">
            <v>0</v>
          </cell>
          <cell r="CV138">
            <v>0</v>
          </cell>
          <cell r="CW138">
            <v>0</v>
          </cell>
          <cell r="CX138">
            <v>0</v>
          </cell>
          <cell r="CY138">
            <v>0</v>
          </cell>
          <cell r="CZ138">
            <v>0</v>
          </cell>
          <cell r="DA138">
            <v>0</v>
          </cell>
          <cell r="DB138">
            <v>0</v>
          </cell>
          <cell r="DC138">
            <v>0</v>
          </cell>
          <cell r="DD138">
            <v>0</v>
          </cell>
          <cell r="DE138">
            <v>0</v>
          </cell>
          <cell r="DF138">
            <v>0</v>
          </cell>
          <cell r="DG138">
            <v>0</v>
          </cell>
          <cell r="DH138">
            <v>0</v>
          </cell>
          <cell r="DI138">
            <v>0</v>
          </cell>
          <cell r="DJ138">
            <v>0</v>
          </cell>
          <cell r="DK138">
            <v>0</v>
          </cell>
          <cell r="DL138">
            <v>0</v>
          </cell>
          <cell r="DM138">
            <v>0</v>
          </cell>
          <cell r="DN138">
            <v>0</v>
          </cell>
          <cell r="DO138">
            <v>0</v>
          </cell>
          <cell r="DP138">
            <v>0</v>
          </cell>
          <cell r="DQ138">
            <v>0</v>
          </cell>
          <cell r="DR138">
            <v>0</v>
          </cell>
          <cell r="DS138">
            <v>0</v>
          </cell>
          <cell r="DT138">
            <v>0</v>
          </cell>
          <cell r="DU138">
            <v>0</v>
          </cell>
          <cell r="DV138">
            <v>0</v>
          </cell>
          <cell r="DW138">
            <v>0</v>
          </cell>
          <cell r="DX138">
            <v>0</v>
          </cell>
          <cell r="DY138">
            <v>0</v>
          </cell>
          <cell r="DZ138">
            <v>0</v>
          </cell>
          <cell r="EA138">
            <v>0</v>
          </cell>
          <cell r="EB138">
            <v>0</v>
          </cell>
          <cell r="EC138">
            <v>0</v>
          </cell>
          <cell r="ED138">
            <v>0</v>
          </cell>
          <cell r="EE138">
            <v>0</v>
          </cell>
          <cell r="EF138">
            <v>0</v>
          </cell>
          <cell r="EG138">
            <v>0</v>
          </cell>
          <cell r="EH138">
            <v>0</v>
          </cell>
          <cell r="EI138">
            <v>0</v>
          </cell>
          <cell r="EJ138">
            <v>0</v>
          </cell>
          <cell r="EK138">
            <v>0</v>
          </cell>
          <cell r="EL138">
            <v>0</v>
          </cell>
          <cell r="EM138">
            <v>0</v>
          </cell>
          <cell r="EN138">
            <v>0</v>
          </cell>
          <cell r="EO138">
            <v>0</v>
          </cell>
          <cell r="EP138">
            <v>0</v>
          </cell>
          <cell r="EQ138">
            <v>0</v>
          </cell>
          <cell r="ER138">
            <v>0</v>
          </cell>
          <cell r="ES138">
            <v>0</v>
          </cell>
          <cell r="ET138">
            <v>0</v>
          </cell>
          <cell r="EU138">
            <v>0</v>
          </cell>
          <cell r="EV138">
            <v>0</v>
          </cell>
          <cell r="EW138">
            <v>0</v>
          </cell>
          <cell r="EX138">
            <v>0</v>
          </cell>
          <cell r="EY138">
            <v>0</v>
          </cell>
          <cell r="EZ138">
            <v>0</v>
          </cell>
          <cell r="FA138">
            <v>0</v>
          </cell>
          <cell r="FB138">
            <v>0</v>
          </cell>
          <cell r="FC138">
            <v>0</v>
          </cell>
          <cell r="FD138">
            <v>0</v>
          </cell>
          <cell r="FE138">
            <v>0</v>
          </cell>
          <cell r="FF138">
            <v>0</v>
          </cell>
          <cell r="FG138">
            <v>0</v>
          </cell>
          <cell r="FH138">
            <v>0</v>
          </cell>
          <cell r="FI138">
            <v>0</v>
          </cell>
          <cell r="FJ138">
            <v>0</v>
          </cell>
          <cell r="FK138">
            <v>0</v>
          </cell>
          <cell r="FL138">
            <v>0</v>
          </cell>
          <cell r="FM138">
            <v>0</v>
          </cell>
          <cell r="FN138">
            <v>0</v>
          </cell>
          <cell r="FO138">
            <v>0</v>
          </cell>
          <cell r="FP138">
            <v>0</v>
          </cell>
          <cell r="FQ138">
            <v>0</v>
          </cell>
          <cell r="FR138">
            <v>0</v>
          </cell>
          <cell r="FS138">
            <v>0</v>
          </cell>
          <cell r="FT138">
            <v>0</v>
          </cell>
          <cell r="FU138">
            <v>0</v>
          </cell>
          <cell r="FV138">
            <v>0</v>
          </cell>
          <cell r="FW138">
            <v>0</v>
          </cell>
          <cell r="FX138">
            <v>21069</v>
          </cell>
          <cell r="FY138">
            <v>0</v>
          </cell>
          <cell r="FZ138">
            <v>0</v>
          </cell>
          <cell r="GA138">
            <v>0</v>
          </cell>
          <cell r="GB138">
            <v>0</v>
          </cell>
          <cell r="GC138">
            <v>0</v>
          </cell>
          <cell r="GD138">
            <v>0</v>
          </cell>
          <cell r="GE138">
            <v>0</v>
          </cell>
          <cell r="GF138">
            <v>0</v>
          </cell>
          <cell r="GG138">
            <v>0</v>
          </cell>
          <cell r="GH138">
            <v>0</v>
          </cell>
          <cell r="GI138">
            <v>0</v>
          </cell>
          <cell r="GJ138">
            <v>0</v>
          </cell>
          <cell r="GK138">
            <v>0</v>
          </cell>
          <cell r="GL138">
            <v>0</v>
          </cell>
          <cell r="GM138">
            <v>0</v>
          </cell>
          <cell r="GN138">
            <v>0</v>
          </cell>
          <cell r="GO138">
            <v>0</v>
          </cell>
          <cell r="GP138">
            <v>0</v>
          </cell>
          <cell r="GQ138">
            <v>0</v>
          </cell>
          <cell r="GR138">
            <v>0</v>
          </cell>
          <cell r="GS138">
            <v>0</v>
          </cell>
          <cell r="GT138">
            <v>0</v>
          </cell>
          <cell r="GU138">
            <v>0</v>
          </cell>
          <cell r="GV138">
            <v>0</v>
          </cell>
          <cell r="GW138">
            <v>0</v>
          </cell>
          <cell r="GX138">
            <v>0</v>
          </cell>
          <cell r="GY138">
            <v>0</v>
          </cell>
          <cell r="GZ138">
            <v>0</v>
          </cell>
          <cell r="HA138">
            <v>0</v>
          </cell>
          <cell r="HB138">
            <v>0</v>
          </cell>
          <cell r="HC138">
            <v>0</v>
          </cell>
          <cell r="HD138">
            <v>0</v>
          </cell>
          <cell r="HE138">
            <v>0</v>
          </cell>
          <cell r="HF138">
            <v>0</v>
          </cell>
          <cell r="HG138">
            <v>0</v>
          </cell>
          <cell r="HH138">
            <v>0</v>
          </cell>
          <cell r="HI138">
            <v>0</v>
          </cell>
          <cell r="HJ138">
            <v>0</v>
          </cell>
          <cell r="HK138">
            <v>0</v>
          </cell>
          <cell r="HL138">
            <v>0</v>
          </cell>
          <cell r="HM138">
            <v>0</v>
          </cell>
          <cell r="HN138">
            <v>0</v>
          </cell>
          <cell r="HO138">
            <v>0</v>
          </cell>
          <cell r="HP138">
            <v>0</v>
          </cell>
          <cell r="HQ138">
            <v>0</v>
          </cell>
          <cell r="HR138">
            <v>0</v>
          </cell>
          <cell r="HS138">
            <v>0</v>
          </cell>
        </row>
        <row r="139">
          <cell r="E139">
            <v>0</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0</v>
          </cell>
          <cell r="AJ139">
            <v>0</v>
          </cell>
          <cell r="AK139">
            <v>0</v>
          </cell>
          <cell r="AL139">
            <v>0</v>
          </cell>
          <cell r="AM139">
            <v>0</v>
          </cell>
          <cell r="AN139">
            <v>0</v>
          </cell>
          <cell r="AO139">
            <v>0</v>
          </cell>
          <cell r="AP139">
            <v>0</v>
          </cell>
          <cell r="AQ139">
            <v>0</v>
          </cell>
          <cell r="AR139">
            <v>0</v>
          </cell>
          <cell r="AS139">
            <v>0</v>
          </cell>
          <cell r="AT139">
            <v>0</v>
          </cell>
          <cell r="AU139">
            <v>0</v>
          </cell>
          <cell r="AV139">
            <v>0</v>
          </cell>
          <cell r="AW139">
            <v>0</v>
          </cell>
          <cell r="AX139">
            <v>711.4</v>
          </cell>
          <cell r="AY139">
            <v>0</v>
          </cell>
          <cell r="AZ139">
            <v>0</v>
          </cell>
          <cell r="BA139">
            <v>0</v>
          </cell>
          <cell r="BB139">
            <v>0</v>
          </cell>
          <cell r="BC139">
            <v>0</v>
          </cell>
          <cell r="BD139">
            <v>0</v>
          </cell>
          <cell r="BE139">
            <v>0</v>
          </cell>
          <cell r="BF139">
            <v>0</v>
          </cell>
          <cell r="BG139">
            <v>0</v>
          </cell>
          <cell r="BH139">
            <v>0</v>
          </cell>
          <cell r="BI139">
            <v>0</v>
          </cell>
          <cell r="BJ139">
            <v>0</v>
          </cell>
          <cell r="BK139">
            <v>0</v>
          </cell>
          <cell r="BL139">
            <v>0</v>
          </cell>
          <cell r="BM139">
            <v>0</v>
          </cell>
          <cell r="BN139">
            <v>0</v>
          </cell>
          <cell r="BO139">
            <v>0</v>
          </cell>
          <cell r="BP139">
            <v>0</v>
          </cell>
          <cell r="BQ139">
            <v>1568.4</v>
          </cell>
          <cell r="BR139">
            <v>0</v>
          </cell>
          <cell r="BS139">
            <v>0</v>
          </cell>
          <cell r="BT139">
            <v>0</v>
          </cell>
          <cell r="BU139">
            <v>0</v>
          </cell>
          <cell r="BV139">
            <v>0</v>
          </cell>
          <cell r="BW139">
            <v>0</v>
          </cell>
          <cell r="BX139">
            <v>0</v>
          </cell>
          <cell r="BY139">
            <v>0</v>
          </cell>
          <cell r="BZ139">
            <v>0</v>
          </cell>
          <cell r="CA139">
            <v>0</v>
          </cell>
          <cell r="CB139">
            <v>0</v>
          </cell>
          <cell r="CC139">
            <v>0</v>
          </cell>
          <cell r="CD139">
            <v>0</v>
          </cell>
          <cell r="CE139">
            <v>7200.35</v>
          </cell>
          <cell r="CF139">
            <v>0</v>
          </cell>
          <cell r="CG139">
            <v>0</v>
          </cell>
          <cell r="CH139">
            <v>0</v>
          </cell>
          <cell r="CI139">
            <v>0</v>
          </cell>
          <cell r="CJ139">
            <v>0</v>
          </cell>
          <cell r="CK139">
            <v>0</v>
          </cell>
          <cell r="CL139">
            <v>0</v>
          </cell>
          <cell r="CM139">
            <v>0</v>
          </cell>
          <cell r="CN139">
            <v>0</v>
          </cell>
          <cell r="CO139">
            <v>0</v>
          </cell>
          <cell r="CP139">
            <v>0</v>
          </cell>
          <cell r="CQ139">
            <v>0</v>
          </cell>
          <cell r="CR139">
            <v>0</v>
          </cell>
          <cell r="CS139">
            <v>0</v>
          </cell>
          <cell r="CT139">
            <v>0</v>
          </cell>
          <cell r="CU139">
            <v>0</v>
          </cell>
          <cell r="CV139">
            <v>0</v>
          </cell>
          <cell r="CW139">
            <v>0</v>
          </cell>
          <cell r="CX139">
            <v>0</v>
          </cell>
          <cell r="CY139">
            <v>0</v>
          </cell>
          <cell r="CZ139">
            <v>0</v>
          </cell>
          <cell r="DA139">
            <v>0</v>
          </cell>
          <cell r="DB139">
            <v>0</v>
          </cell>
          <cell r="DC139">
            <v>0</v>
          </cell>
          <cell r="DD139">
            <v>0</v>
          </cell>
          <cell r="DE139">
            <v>0</v>
          </cell>
          <cell r="DF139">
            <v>0</v>
          </cell>
          <cell r="DG139">
            <v>0</v>
          </cell>
          <cell r="DH139">
            <v>0</v>
          </cell>
          <cell r="DI139">
            <v>0</v>
          </cell>
          <cell r="DJ139">
            <v>0</v>
          </cell>
          <cell r="DK139">
            <v>0</v>
          </cell>
          <cell r="DL139">
            <v>0</v>
          </cell>
          <cell r="DM139">
            <v>0</v>
          </cell>
          <cell r="DN139">
            <v>0</v>
          </cell>
          <cell r="DO139">
            <v>0</v>
          </cell>
          <cell r="DP139">
            <v>0</v>
          </cell>
          <cell r="DQ139">
            <v>0</v>
          </cell>
          <cell r="DR139">
            <v>0</v>
          </cell>
          <cell r="DS139">
            <v>0</v>
          </cell>
          <cell r="DT139">
            <v>0</v>
          </cell>
          <cell r="DU139">
            <v>0</v>
          </cell>
          <cell r="DV139">
            <v>0</v>
          </cell>
          <cell r="DW139">
            <v>0</v>
          </cell>
          <cell r="DX139">
            <v>0</v>
          </cell>
          <cell r="DY139">
            <v>0</v>
          </cell>
          <cell r="DZ139">
            <v>0</v>
          </cell>
          <cell r="EA139">
            <v>0</v>
          </cell>
          <cell r="EB139">
            <v>0</v>
          </cell>
          <cell r="EC139">
            <v>172591.35999999999</v>
          </cell>
          <cell r="ED139">
            <v>0</v>
          </cell>
          <cell r="EE139">
            <v>0</v>
          </cell>
          <cell r="EF139">
            <v>0</v>
          </cell>
          <cell r="EG139">
            <v>0</v>
          </cell>
          <cell r="EH139">
            <v>0</v>
          </cell>
          <cell r="EI139">
            <v>0</v>
          </cell>
          <cell r="EJ139">
            <v>0</v>
          </cell>
          <cell r="EK139">
            <v>0</v>
          </cell>
          <cell r="EL139">
            <v>0</v>
          </cell>
          <cell r="EM139">
            <v>0</v>
          </cell>
          <cell r="EN139">
            <v>0</v>
          </cell>
          <cell r="EO139">
            <v>0</v>
          </cell>
          <cell r="EP139">
            <v>0</v>
          </cell>
          <cell r="EQ139">
            <v>0</v>
          </cell>
          <cell r="ER139">
            <v>0</v>
          </cell>
          <cell r="ES139">
            <v>0</v>
          </cell>
          <cell r="ET139">
            <v>0</v>
          </cell>
          <cell r="EU139">
            <v>0</v>
          </cell>
          <cell r="EV139">
            <v>0</v>
          </cell>
          <cell r="EW139">
            <v>0</v>
          </cell>
          <cell r="EX139">
            <v>0</v>
          </cell>
          <cell r="EY139">
            <v>0</v>
          </cell>
          <cell r="EZ139">
            <v>0</v>
          </cell>
          <cell r="FA139">
            <v>0</v>
          </cell>
          <cell r="FB139">
            <v>0</v>
          </cell>
          <cell r="FC139">
            <v>0</v>
          </cell>
          <cell r="FD139">
            <v>0</v>
          </cell>
          <cell r="FE139">
            <v>0</v>
          </cell>
          <cell r="FF139">
            <v>0</v>
          </cell>
          <cell r="FG139">
            <v>0</v>
          </cell>
          <cell r="FH139">
            <v>0</v>
          </cell>
          <cell r="FI139">
            <v>0</v>
          </cell>
          <cell r="FJ139">
            <v>0</v>
          </cell>
          <cell r="FK139">
            <v>0</v>
          </cell>
          <cell r="FL139">
            <v>0</v>
          </cell>
          <cell r="FM139">
            <v>0</v>
          </cell>
          <cell r="FN139">
            <v>0</v>
          </cell>
          <cell r="FO139">
            <v>0</v>
          </cell>
          <cell r="FP139">
            <v>0</v>
          </cell>
          <cell r="FQ139">
            <v>0</v>
          </cell>
          <cell r="FR139">
            <v>0</v>
          </cell>
          <cell r="FS139">
            <v>0</v>
          </cell>
          <cell r="FT139">
            <v>0</v>
          </cell>
          <cell r="FU139">
            <v>0</v>
          </cell>
          <cell r="FV139">
            <v>0</v>
          </cell>
          <cell r="FW139">
            <v>0</v>
          </cell>
          <cell r="FX139">
            <v>0</v>
          </cell>
          <cell r="FY139">
            <v>0</v>
          </cell>
          <cell r="FZ139">
            <v>0</v>
          </cell>
          <cell r="GA139">
            <v>0</v>
          </cell>
          <cell r="GB139">
            <v>0</v>
          </cell>
          <cell r="GC139">
            <v>0</v>
          </cell>
          <cell r="GD139">
            <v>0</v>
          </cell>
          <cell r="GE139">
            <v>0</v>
          </cell>
          <cell r="GF139">
            <v>0</v>
          </cell>
          <cell r="GG139">
            <v>0</v>
          </cell>
          <cell r="GH139">
            <v>0</v>
          </cell>
          <cell r="GI139">
            <v>0</v>
          </cell>
          <cell r="GJ139">
            <v>0</v>
          </cell>
          <cell r="GK139">
            <v>0</v>
          </cell>
          <cell r="GL139">
            <v>0</v>
          </cell>
          <cell r="GM139">
            <v>0</v>
          </cell>
          <cell r="GN139">
            <v>0</v>
          </cell>
          <cell r="GO139">
            <v>0</v>
          </cell>
          <cell r="GP139">
            <v>0</v>
          </cell>
          <cell r="GQ139">
            <v>0</v>
          </cell>
          <cell r="GR139">
            <v>0</v>
          </cell>
          <cell r="GS139">
            <v>0</v>
          </cell>
          <cell r="GT139">
            <v>0</v>
          </cell>
          <cell r="GU139">
            <v>0</v>
          </cell>
          <cell r="GV139">
            <v>0</v>
          </cell>
          <cell r="GW139">
            <v>0</v>
          </cell>
          <cell r="GX139">
            <v>0</v>
          </cell>
          <cell r="GY139">
            <v>0</v>
          </cell>
          <cell r="GZ139">
            <v>0</v>
          </cell>
          <cell r="HA139">
            <v>0</v>
          </cell>
          <cell r="HB139">
            <v>0</v>
          </cell>
          <cell r="HC139">
            <v>0</v>
          </cell>
          <cell r="HD139">
            <v>0</v>
          </cell>
          <cell r="HE139">
            <v>0</v>
          </cell>
          <cell r="HF139">
            <v>0</v>
          </cell>
          <cell r="HG139">
            <v>0</v>
          </cell>
          <cell r="HH139">
            <v>0</v>
          </cell>
          <cell r="HI139">
            <v>0</v>
          </cell>
          <cell r="HJ139">
            <v>0</v>
          </cell>
          <cell r="HK139">
            <v>0</v>
          </cell>
          <cell r="HL139">
            <v>0</v>
          </cell>
          <cell r="HM139">
            <v>0</v>
          </cell>
          <cell r="HN139">
            <v>0</v>
          </cell>
          <cell r="HO139">
            <v>0</v>
          </cell>
          <cell r="HP139">
            <v>0</v>
          </cell>
          <cell r="HQ139">
            <v>0</v>
          </cell>
          <cell r="HR139">
            <v>0</v>
          </cell>
          <cell r="HS139">
            <v>0</v>
          </cell>
        </row>
        <row r="140">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cell r="AO140">
            <v>0</v>
          </cell>
          <cell r="AP140">
            <v>0</v>
          </cell>
          <cell r="AQ140">
            <v>0</v>
          </cell>
          <cell r="AR140">
            <v>0</v>
          </cell>
          <cell r="AS140">
            <v>0</v>
          </cell>
          <cell r="AT140">
            <v>0</v>
          </cell>
          <cell r="AU140">
            <v>0</v>
          </cell>
          <cell r="AV140">
            <v>0</v>
          </cell>
          <cell r="AW140">
            <v>0</v>
          </cell>
          <cell r="AX140">
            <v>0</v>
          </cell>
          <cell r="AY140">
            <v>0</v>
          </cell>
          <cell r="AZ140">
            <v>0</v>
          </cell>
          <cell r="BA140">
            <v>0</v>
          </cell>
          <cell r="BB140">
            <v>0</v>
          </cell>
          <cell r="BC140">
            <v>0</v>
          </cell>
          <cell r="BD140">
            <v>0</v>
          </cell>
          <cell r="BE140">
            <v>0</v>
          </cell>
          <cell r="BF140">
            <v>0</v>
          </cell>
          <cell r="BG140">
            <v>0</v>
          </cell>
          <cell r="BH140">
            <v>0</v>
          </cell>
          <cell r="BI140">
            <v>0</v>
          </cell>
          <cell r="BJ140">
            <v>0</v>
          </cell>
          <cell r="BK140">
            <v>0</v>
          </cell>
          <cell r="BL140">
            <v>0</v>
          </cell>
          <cell r="BM140">
            <v>0</v>
          </cell>
          <cell r="BN140">
            <v>0</v>
          </cell>
          <cell r="BO140">
            <v>0</v>
          </cell>
          <cell r="BP140">
            <v>0</v>
          </cell>
          <cell r="BQ140">
            <v>0</v>
          </cell>
          <cell r="BR140">
            <v>0</v>
          </cell>
          <cell r="BS140">
            <v>0</v>
          </cell>
          <cell r="BT140">
            <v>0</v>
          </cell>
          <cell r="BU140">
            <v>0</v>
          </cell>
          <cell r="BV140">
            <v>0</v>
          </cell>
          <cell r="BW140">
            <v>0</v>
          </cell>
          <cell r="BX140">
            <v>0</v>
          </cell>
          <cell r="BY140">
            <v>0</v>
          </cell>
          <cell r="BZ140">
            <v>0</v>
          </cell>
          <cell r="CA140">
            <v>0</v>
          </cell>
          <cell r="CB140">
            <v>0</v>
          </cell>
          <cell r="CC140">
            <v>0</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0</v>
          </cell>
          <cell r="CR140">
            <v>0</v>
          </cell>
          <cell r="CS140">
            <v>0</v>
          </cell>
          <cell r="CT140">
            <v>0</v>
          </cell>
          <cell r="CU140">
            <v>0</v>
          </cell>
          <cell r="CV140">
            <v>0</v>
          </cell>
          <cell r="CW140">
            <v>0</v>
          </cell>
          <cell r="CX140">
            <v>0</v>
          </cell>
          <cell r="CY140">
            <v>0</v>
          </cell>
          <cell r="CZ140">
            <v>0</v>
          </cell>
          <cell r="DA140">
            <v>0</v>
          </cell>
          <cell r="DB140">
            <v>0</v>
          </cell>
          <cell r="DC140">
            <v>0</v>
          </cell>
          <cell r="DD140">
            <v>0</v>
          </cell>
          <cell r="DE140">
            <v>0</v>
          </cell>
          <cell r="DF140">
            <v>0</v>
          </cell>
          <cell r="DG140">
            <v>0</v>
          </cell>
          <cell r="DH140">
            <v>0</v>
          </cell>
          <cell r="DI140">
            <v>0</v>
          </cell>
          <cell r="DJ140">
            <v>0</v>
          </cell>
          <cell r="DK140">
            <v>0</v>
          </cell>
          <cell r="DL140">
            <v>0</v>
          </cell>
          <cell r="DM140">
            <v>0</v>
          </cell>
          <cell r="DN140">
            <v>0</v>
          </cell>
          <cell r="DO140">
            <v>0</v>
          </cell>
          <cell r="DP140">
            <v>0</v>
          </cell>
          <cell r="DQ140">
            <v>0</v>
          </cell>
          <cell r="DR140">
            <v>0</v>
          </cell>
          <cell r="DS140">
            <v>0</v>
          </cell>
          <cell r="DT140">
            <v>0</v>
          </cell>
          <cell r="DU140">
            <v>0</v>
          </cell>
          <cell r="DV140">
            <v>0</v>
          </cell>
          <cell r="DW140">
            <v>0</v>
          </cell>
          <cell r="DX140">
            <v>0</v>
          </cell>
          <cell r="DY140">
            <v>0</v>
          </cell>
          <cell r="DZ140">
            <v>0</v>
          </cell>
          <cell r="EA140">
            <v>0</v>
          </cell>
          <cell r="EB140">
            <v>0</v>
          </cell>
          <cell r="EC140">
            <v>185462.12</v>
          </cell>
          <cell r="ED140">
            <v>0</v>
          </cell>
          <cell r="EE140">
            <v>0</v>
          </cell>
          <cell r="EF140">
            <v>0</v>
          </cell>
          <cell r="EG140">
            <v>0</v>
          </cell>
          <cell r="EH140">
            <v>0</v>
          </cell>
          <cell r="EI140">
            <v>0</v>
          </cell>
          <cell r="EJ140">
            <v>0</v>
          </cell>
          <cell r="EK140">
            <v>0</v>
          </cell>
          <cell r="EL140">
            <v>0</v>
          </cell>
          <cell r="EM140">
            <v>0</v>
          </cell>
          <cell r="EN140">
            <v>0</v>
          </cell>
          <cell r="EO140">
            <v>0</v>
          </cell>
          <cell r="EP140">
            <v>0</v>
          </cell>
          <cell r="EQ140">
            <v>0</v>
          </cell>
          <cell r="ER140">
            <v>0</v>
          </cell>
          <cell r="ES140">
            <v>0</v>
          </cell>
          <cell r="ET140">
            <v>0</v>
          </cell>
          <cell r="EU140">
            <v>0</v>
          </cell>
          <cell r="EV140">
            <v>0</v>
          </cell>
          <cell r="EW140">
            <v>0</v>
          </cell>
          <cell r="EX140">
            <v>0</v>
          </cell>
          <cell r="EY140">
            <v>0</v>
          </cell>
          <cell r="EZ140">
            <v>0</v>
          </cell>
          <cell r="FA140">
            <v>0</v>
          </cell>
          <cell r="FB140">
            <v>0</v>
          </cell>
          <cell r="FC140">
            <v>0</v>
          </cell>
          <cell r="FD140">
            <v>0</v>
          </cell>
          <cell r="FE140">
            <v>0</v>
          </cell>
          <cell r="FF140">
            <v>0</v>
          </cell>
          <cell r="FG140">
            <v>0</v>
          </cell>
          <cell r="FH140">
            <v>0</v>
          </cell>
          <cell r="FI140">
            <v>0</v>
          </cell>
          <cell r="FJ140">
            <v>0</v>
          </cell>
          <cell r="FK140">
            <v>0</v>
          </cell>
          <cell r="FL140">
            <v>0</v>
          </cell>
          <cell r="FM140">
            <v>0</v>
          </cell>
          <cell r="FN140">
            <v>0</v>
          </cell>
          <cell r="FO140">
            <v>0</v>
          </cell>
          <cell r="FP140">
            <v>0</v>
          </cell>
          <cell r="FQ140">
            <v>0</v>
          </cell>
          <cell r="FR140">
            <v>0</v>
          </cell>
          <cell r="FS140">
            <v>0</v>
          </cell>
          <cell r="FT140">
            <v>0</v>
          </cell>
          <cell r="FU140">
            <v>0</v>
          </cell>
          <cell r="FV140">
            <v>0</v>
          </cell>
          <cell r="FW140">
            <v>0</v>
          </cell>
          <cell r="FX140">
            <v>0</v>
          </cell>
          <cell r="FY140">
            <v>0</v>
          </cell>
          <cell r="FZ140">
            <v>0</v>
          </cell>
          <cell r="GA140">
            <v>0</v>
          </cell>
          <cell r="GB140">
            <v>0</v>
          </cell>
          <cell r="GC140">
            <v>0</v>
          </cell>
          <cell r="GD140">
            <v>0</v>
          </cell>
          <cell r="GE140">
            <v>0</v>
          </cell>
          <cell r="GF140">
            <v>0</v>
          </cell>
          <cell r="GG140">
            <v>0</v>
          </cell>
          <cell r="GH140">
            <v>0</v>
          </cell>
          <cell r="GI140">
            <v>0</v>
          </cell>
          <cell r="GJ140">
            <v>0</v>
          </cell>
          <cell r="GK140">
            <v>0</v>
          </cell>
          <cell r="GL140">
            <v>0</v>
          </cell>
          <cell r="GM140">
            <v>0</v>
          </cell>
          <cell r="GN140">
            <v>0</v>
          </cell>
          <cell r="GO140">
            <v>0</v>
          </cell>
          <cell r="GP140">
            <v>0</v>
          </cell>
          <cell r="GQ140">
            <v>0</v>
          </cell>
          <cell r="GR140">
            <v>0</v>
          </cell>
          <cell r="GS140">
            <v>0</v>
          </cell>
          <cell r="GT140">
            <v>0</v>
          </cell>
          <cell r="GU140">
            <v>0</v>
          </cell>
          <cell r="GV140">
            <v>0</v>
          </cell>
          <cell r="GW140">
            <v>0</v>
          </cell>
          <cell r="GX140">
            <v>0</v>
          </cell>
          <cell r="GY140">
            <v>0</v>
          </cell>
          <cell r="GZ140">
            <v>0</v>
          </cell>
          <cell r="HA140">
            <v>0</v>
          </cell>
          <cell r="HB140">
            <v>0</v>
          </cell>
          <cell r="HC140">
            <v>0</v>
          </cell>
          <cell r="HD140">
            <v>0</v>
          </cell>
          <cell r="HE140">
            <v>0</v>
          </cell>
          <cell r="HF140">
            <v>0</v>
          </cell>
          <cell r="HG140">
            <v>0</v>
          </cell>
          <cell r="HH140">
            <v>0</v>
          </cell>
          <cell r="HI140">
            <v>0</v>
          </cell>
          <cell r="HJ140">
            <v>0</v>
          </cell>
          <cell r="HK140">
            <v>0</v>
          </cell>
          <cell r="HL140">
            <v>0</v>
          </cell>
          <cell r="HM140">
            <v>0</v>
          </cell>
          <cell r="HN140">
            <v>0</v>
          </cell>
          <cell r="HO140">
            <v>0</v>
          </cell>
          <cell r="HP140">
            <v>0</v>
          </cell>
          <cell r="HQ140">
            <v>0</v>
          </cell>
          <cell r="HR140">
            <v>0</v>
          </cell>
          <cell r="HS140">
            <v>0</v>
          </cell>
        </row>
        <row r="141">
          <cell r="E141">
            <v>0</v>
          </cell>
          <cell r="F141">
            <v>0</v>
          </cell>
          <cell r="G141">
            <v>0</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0</v>
          </cell>
          <cell r="AT141">
            <v>0</v>
          </cell>
          <cell r="AU141">
            <v>0</v>
          </cell>
          <cell r="AV141">
            <v>0</v>
          </cell>
          <cell r="AW141">
            <v>0</v>
          </cell>
          <cell r="AX141">
            <v>0</v>
          </cell>
          <cell r="AY141">
            <v>0</v>
          </cell>
          <cell r="AZ141">
            <v>0</v>
          </cell>
          <cell r="BA141">
            <v>0</v>
          </cell>
          <cell r="BB141">
            <v>0</v>
          </cell>
          <cell r="BC141">
            <v>0</v>
          </cell>
          <cell r="BD141">
            <v>0</v>
          </cell>
          <cell r="BE141">
            <v>0</v>
          </cell>
          <cell r="BF141">
            <v>0</v>
          </cell>
          <cell r="BG141">
            <v>0</v>
          </cell>
          <cell r="BH141">
            <v>0</v>
          </cell>
          <cell r="BI141">
            <v>0</v>
          </cell>
          <cell r="BJ141">
            <v>0</v>
          </cell>
          <cell r="BK141">
            <v>0</v>
          </cell>
          <cell r="BL141">
            <v>0</v>
          </cell>
          <cell r="BM141">
            <v>0</v>
          </cell>
          <cell r="BN141">
            <v>0</v>
          </cell>
          <cell r="BO141">
            <v>0</v>
          </cell>
          <cell r="BP141">
            <v>0</v>
          </cell>
          <cell r="BQ141">
            <v>0</v>
          </cell>
          <cell r="BR141">
            <v>0</v>
          </cell>
          <cell r="BS141">
            <v>0</v>
          </cell>
          <cell r="BT141">
            <v>0</v>
          </cell>
          <cell r="BU141">
            <v>0</v>
          </cell>
          <cell r="BV141">
            <v>0</v>
          </cell>
          <cell r="BW141">
            <v>0</v>
          </cell>
          <cell r="BX141">
            <v>0</v>
          </cell>
          <cell r="BY141">
            <v>0</v>
          </cell>
          <cell r="BZ141">
            <v>0</v>
          </cell>
          <cell r="CA141">
            <v>0</v>
          </cell>
          <cell r="CB141">
            <v>0</v>
          </cell>
          <cell r="CC141">
            <v>0</v>
          </cell>
          <cell r="CD141">
            <v>0</v>
          </cell>
          <cell r="CE141">
            <v>0</v>
          </cell>
          <cell r="CF141">
            <v>0</v>
          </cell>
          <cell r="CG141">
            <v>0</v>
          </cell>
          <cell r="CH141">
            <v>0</v>
          </cell>
          <cell r="CI141">
            <v>0</v>
          </cell>
          <cell r="CJ141">
            <v>0</v>
          </cell>
          <cell r="CK141">
            <v>0</v>
          </cell>
          <cell r="CL141">
            <v>0</v>
          </cell>
          <cell r="CM141">
            <v>0</v>
          </cell>
          <cell r="CN141">
            <v>0</v>
          </cell>
          <cell r="CO141">
            <v>0</v>
          </cell>
          <cell r="CP141">
            <v>0</v>
          </cell>
          <cell r="CQ141">
            <v>0</v>
          </cell>
          <cell r="CR141">
            <v>0</v>
          </cell>
          <cell r="CS141">
            <v>0</v>
          </cell>
          <cell r="CT141">
            <v>0</v>
          </cell>
          <cell r="CU141">
            <v>0</v>
          </cell>
          <cell r="CV141">
            <v>0</v>
          </cell>
          <cell r="CW141">
            <v>0</v>
          </cell>
          <cell r="CX141">
            <v>0</v>
          </cell>
          <cell r="CY141">
            <v>0</v>
          </cell>
          <cell r="CZ141">
            <v>0</v>
          </cell>
          <cell r="DA141">
            <v>0</v>
          </cell>
          <cell r="DB141">
            <v>0</v>
          </cell>
          <cell r="DC141">
            <v>0</v>
          </cell>
          <cell r="DD141">
            <v>0</v>
          </cell>
          <cell r="DE141">
            <v>0</v>
          </cell>
          <cell r="DF141">
            <v>0</v>
          </cell>
          <cell r="DG141">
            <v>0</v>
          </cell>
          <cell r="DH141">
            <v>0</v>
          </cell>
          <cell r="DI141">
            <v>0</v>
          </cell>
          <cell r="DJ141">
            <v>0</v>
          </cell>
          <cell r="DK141">
            <v>0</v>
          </cell>
          <cell r="DL141">
            <v>0</v>
          </cell>
          <cell r="DM141">
            <v>0</v>
          </cell>
          <cell r="DN141">
            <v>0</v>
          </cell>
          <cell r="DO141">
            <v>0</v>
          </cell>
          <cell r="DP141">
            <v>0</v>
          </cell>
          <cell r="DQ141">
            <v>0</v>
          </cell>
          <cell r="DR141">
            <v>0</v>
          </cell>
          <cell r="DS141">
            <v>0</v>
          </cell>
          <cell r="DT141">
            <v>0</v>
          </cell>
          <cell r="DU141">
            <v>0</v>
          </cell>
          <cell r="DV141">
            <v>0</v>
          </cell>
          <cell r="DW141">
            <v>0</v>
          </cell>
          <cell r="DX141">
            <v>0</v>
          </cell>
          <cell r="DY141">
            <v>0</v>
          </cell>
          <cell r="DZ141">
            <v>0</v>
          </cell>
          <cell r="EA141">
            <v>0</v>
          </cell>
          <cell r="EB141">
            <v>0</v>
          </cell>
          <cell r="EC141">
            <v>47132.84</v>
          </cell>
          <cell r="ED141">
            <v>0</v>
          </cell>
          <cell r="EE141">
            <v>0</v>
          </cell>
          <cell r="EF141">
            <v>0</v>
          </cell>
          <cell r="EG141">
            <v>0</v>
          </cell>
          <cell r="EH141">
            <v>0</v>
          </cell>
          <cell r="EI141">
            <v>0</v>
          </cell>
          <cell r="EJ141">
            <v>0</v>
          </cell>
          <cell r="EK141">
            <v>0</v>
          </cell>
          <cell r="EL141">
            <v>0</v>
          </cell>
          <cell r="EM141">
            <v>0</v>
          </cell>
          <cell r="EN141">
            <v>0</v>
          </cell>
          <cell r="EO141">
            <v>0</v>
          </cell>
          <cell r="EP141">
            <v>0</v>
          </cell>
          <cell r="EQ141">
            <v>0</v>
          </cell>
          <cell r="ER141">
            <v>0</v>
          </cell>
          <cell r="ES141">
            <v>0</v>
          </cell>
          <cell r="ET141">
            <v>0</v>
          </cell>
          <cell r="EU141">
            <v>0</v>
          </cell>
          <cell r="EV141">
            <v>0</v>
          </cell>
          <cell r="EW141">
            <v>0</v>
          </cell>
          <cell r="EX141">
            <v>0</v>
          </cell>
          <cell r="EY141">
            <v>0</v>
          </cell>
          <cell r="EZ141">
            <v>0</v>
          </cell>
          <cell r="FA141">
            <v>0</v>
          </cell>
          <cell r="FB141">
            <v>0</v>
          </cell>
          <cell r="FC141">
            <v>0</v>
          </cell>
          <cell r="FD141">
            <v>0</v>
          </cell>
          <cell r="FE141">
            <v>0</v>
          </cell>
          <cell r="FF141">
            <v>0</v>
          </cell>
          <cell r="FG141">
            <v>0</v>
          </cell>
          <cell r="FH141">
            <v>0</v>
          </cell>
          <cell r="FI141">
            <v>0</v>
          </cell>
          <cell r="FJ141">
            <v>0</v>
          </cell>
          <cell r="FK141">
            <v>0</v>
          </cell>
          <cell r="FL141">
            <v>0</v>
          </cell>
          <cell r="FM141">
            <v>0</v>
          </cell>
          <cell r="FN141">
            <v>0</v>
          </cell>
          <cell r="FO141">
            <v>0</v>
          </cell>
          <cell r="FP141">
            <v>0</v>
          </cell>
          <cell r="FQ141">
            <v>0</v>
          </cell>
          <cell r="FR141">
            <v>0</v>
          </cell>
          <cell r="FS141">
            <v>0</v>
          </cell>
          <cell r="FT141">
            <v>0</v>
          </cell>
          <cell r="FU141">
            <v>0</v>
          </cell>
          <cell r="FV141">
            <v>0</v>
          </cell>
          <cell r="FW141">
            <v>0</v>
          </cell>
          <cell r="FX141">
            <v>0</v>
          </cell>
          <cell r="FY141">
            <v>0</v>
          </cell>
          <cell r="FZ141">
            <v>0</v>
          </cell>
          <cell r="GA141">
            <v>0</v>
          </cell>
          <cell r="GB141">
            <v>0</v>
          </cell>
          <cell r="GC141">
            <v>0</v>
          </cell>
          <cell r="GD141">
            <v>0</v>
          </cell>
          <cell r="GE141">
            <v>0</v>
          </cell>
          <cell r="GF141">
            <v>0</v>
          </cell>
          <cell r="GG141">
            <v>0</v>
          </cell>
          <cell r="GH141">
            <v>0</v>
          </cell>
          <cell r="GI141">
            <v>0</v>
          </cell>
          <cell r="GJ141">
            <v>0</v>
          </cell>
          <cell r="GK141">
            <v>0</v>
          </cell>
          <cell r="GL141">
            <v>0</v>
          </cell>
          <cell r="GM141">
            <v>0</v>
          </cell>
          <cell r="GN141">
            <v>0</v>
          </cell>
          <cell r="GO141">
            <v>0</v>
          </cell>
          <cell r="GP141">
            <v>0</v>
          </cell>
          <cell r="GQ141">
            <v>0</v>
          </cell>
          <cell r="GR141">
            <v>0</v>
          </cell>
          <cell r="GS141">
            <v>0</v>
          </cell>
          <cell r="GT141">
            <v>0</v>
          </cell>
          <cell r="GU141">
            <v>0</v>
          </cell>
          <cell r="GV141">
            <v>0</v>
          </cell>
          <cell r="GW141">
            <v>0</v>
          </cell>
          <cell r="GX141">
            <v>0</v>
          </cell>
          <cell r="GY141">
            <v>0</v>
          </cell>
          <cell r="GZ141">
            <v>0</v>
          </cell>
          <cell r="HA141">
            <v>0</v>
          </cell>
          <cell r="HB141">
            <v>0</v>
          </cell>
          <cell r="HC141">
            <v>0</v>
          </cell>
          <cell r="HD141">
            <v>0</v>
          </cell>
          <cell r="HE141">
            <v>0</v>
          </cell>
          <cell r="HF141">
            <v>0</v>
          </cell>
          <cell r="HG141">
            <v>0</v>
          </cell>
          <cell r="HH141">
            <v>0</v>
          </cell>
          <cell r="HI141">
            <v>0</v>
          </cell>
          <cell r="HJ141">
            <v>0</v>
          </cell>
          <cell r="HK141">
            <v>0</v>
          </cell>
          <cell r="HL141">
            <v>0</v>
          </cell>
          <cell r="HM141">
            <v>0</v>
          </cell>
          <cell r="HN141">
            <v>0</v>
          </cell>
          <cell r="HO141">
            <v>0</v>
          </cell>
          <cell r="HP141">
            <v>0</v>
          </cell>
          <cell r="HQ141">
            <v>0</v>
          </cell>
          <cell r="HR141">
            <v>0</v>
          </cell>
          <cell r="HS141">
            <v>0</v>
          </cell>
        </row>
        <row r="142">
          <cell r="E142">
            <v>0</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0</v>
          </cell>
          <cell r="AT142">
            <v>0</v>
          </cell>
          <cell r="AU142">
            <v>0</v>
          </cell>
          <cell r="AV142">
            <v>0</v>
          </cell>
          <cell r="AW142">
            <v>0</v>
          </cell>
          <cell r="AX142">
            <v>0</v>
          </cell>
          <cell r="AY142">
            <v>0</v>
          </cell>
          <cell r="AZ142">
            <v>0</v>
          </cell>
          <cell r="BA142">
            <v>0</v>
          </cell>
          <cell r="BB142">
            <v>0</v>
          </cell>
          <cell r="BC142">
            <v>0</v>
          </cell>
          <cell r="BD142">
            <v>0</v>
          </cell>
          <cell r="BE142">
            <v>0</v>
          </cell>
          <cell r="BF142">
            <v>0</v>
          </cell>
          <cell r="BG142">
            <v>0</v>
          </cell>
          <cell r="BH142">
            <v>0</v>
          </cell>
          <cell r="BI142">
            <v>0</v>
          </cell>
          <cell r="BJ142">
            <v>0</v>
          </cell>
          <cell r="BK142">
            <v>0</v>
          </cell>
          <cell r="BL142">
            <v>0</v>
          </cell>
          <cell r="BM142">
            <v>0</v>
          </cell>
          <cell r="BN142">
            <v>0</v>
          </cell>
          <cell r="BO142">
            <v>0</v>
          </cell>
          <cell r="BP142">
            <v>0</v>
          </cell>
          <cell r="BQ142">
            <v>0</v>
          </cell>
          <cell r="BR142">
            <v>0</v>
          </cell>
          <cell r="BS142">
            <v>0</v>
          </cell>
          <cell r="BT142">
            <v>0</v>
          </cell>
          <cell r="BU142">
            <v>0</v>
          </cell>
          <cell r="BV142">
            <v>0</v>
          </cell>
          <cell r="BW142">
            <v>0</v>
          </cell>
          <cell r="BX142">
            <v>0</v>
          </cell>
          <cell r="BY142">
            <v>0</v>
          </cell>
          <cell r="BZ142">
            <v>0</v>
          </cell>
          <cell r="CA142">
            <v>0</v>
          </cell>
          <cell r="CB142">
            <v>0</v>
          </cell>
          <cell r="CC142">
            <v>0</v>
          </cell>
          <cell r="CD142">
            <v>0</v>
          </cell>
          <cell r="CE142">
            <v>0</v>
          </cell>
          <cell r="CF142">
            <v>0</v>
          </cell>
          <cell r="CG142">
            <v>0</v>
          </cell>
          <cell r="CH142">
            <v>0</v>
          </cell>
          <cell r="CI142">
            <v>0</v>
          </cell>
          <cell r="CJ142">
            <v>0</v>
          </cell>
          <cell r="CK142">
            <v>0</v>
          </cell>
          <cell r="CL142">
            <v>0</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J142">
            <v>0</v>
          </cell>
          <cell r="DK142">
            <v>0</v>
          </cell>
          <cell r="DL142">
            <v>0</v>
          </cell>
          <cell r="DM142">
            <v>0</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89044.25</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cell r="EW142">
            <v>0</v>
          </cell>
          <cell r="EX142">
            <v>0</v>
          </cell>
          <cell r="EY142">
            <v>0</v>
          </cell>
          <cell r="EZ142">
            <v>0</v>
          </cell>
          <cell r="FA142">
            <v>0</v>
          </cell>
          <cell r="FB142">
            <v>0</v>
          </cell>
          <cell r="FC142">
            <v>0</v>
          </cell>
          <cell r="FD142">
            <v>0</v>
          </cell>
          <cell r="FE142">
            <v>0</v>
          </cell>
          <cell r="FF142">
            <v>0</v>
          </cell>
          <cell r="FG142">
            <v>0</v>
          </cell>
          <cell r="FH142">
            <v>0</v>
          </cell>
          <cell r="FI142">
            <v>0</v>
          </cell>
          <cell r="FJ142">
            <v>0</v>
          </cell>
          <cell r="FK142">
            <v>0</v>
          </cell>
          <cell r="FL142">
            <v>0</v>
          </cell>
          <cell r="FM142">
            <v>0</v>
          </cell>
          <cell r="FN142">
            <v>0</v>
          </cell>
          <cell r="FO142">
            <v>0</v>
          </cell>
          <cell r="FP142">
            <v>0</v>
          </cell>
          <cell r="FQ142">
            <v>0</v>
          </cell>
          <cell r="FR142">
            <v>0</v>
          </cell>
          <cell r="FS142">
            <v>0</v>
          </cell>
          <cell r="FT142">
            <v>0</v>
          </cell>
          <cell r="FU142">
            <v>0</v>
          </cell>
          <cell r="FV142">
            <v>0</v>
          </cell>
          <cell r="FW142">
            <v>0</v>
          </cell>
          <cell r="FX142">
            <v>0</v>
          </cell>
          <cell r="FY142">
            <v>0</v>
          </cell>
          <cell r="FZ142">
            <v>0</v>
          </cell>
          <cell r="GA142">
            <v>0</v>
          </cell>
          <cell r="GB142">
            <v>0</v>
          </cell>
          <cell r="GC142">
            <v>0</v>
          </cell>
          <cell r="GD142">
            <v>0</v>
          </cell>
          <cell r="GE142">
            <v>0</v>
          </cell>
          <cell r="GF142">
            <v>0</v>
          </cell>
          <cell r="GG142">
            <v>0</v>
          </cell>
          <cell r="GH142">
            <v>0</v>
          </cell>
          <cell r="GI142">
            <v>0</v>
          </cell>
          <cell r="GJ142">
            <v>0</v>
          </cell>
          <cell r="GK142">
            <v>0</v>
          </cell>
          <cell r="GL142">
            <v>0</v>
          </cell>
          <cell r="GM142">
            <v>0</v>
          </cell>
          <cell r="GN142">
            <v>0</v>
          </cell>
          <cell r="GO142">
            <v>0</v>
          </cell>
          <cell r="GP142">
            <v>0</v>
          </cell>
          <cell r="GQ142">
            <v>0</v>
          </cell>
          <cell r="GR142">
            <v>0</v>
          </cell>
          <cell r="GS142">
            <v>0</v>
          </cell>
          <cell r="GT142">
            <v>0</v>
          </cell>
          <cell r="GU142">
            <v>0</v>
          </cell>
          <cell r="GV142">
            <v>0</v>
          </cell>
          <cell r="GW142">
            <v>0</v>
          </cell>
          <cell r="GX142">
            <v>0</v>
          </cell>
          <cell r="GY142">
            <v>0</v>
          </cell>
          <cell r="GZ142">
            <v>0</v>
          </cell>
          <cell r="HA142">
            <v>0</v>
          </cell>
          <cell r="HB142">
            <v>0</v>
          </cell>
          <cell r="HC142">
            <v>0</v>
          </cell>
          <cell r="HD142">
            <v>0</v>
          </cell>
          <cell r="HE142">
            <v>0</v>
          </cell>
          <cell r="HF142">
            <v>0</v>
          </cell>
          <cell r="HG142">
            <v>0</v>
          </cell>
          <cell r="HH142">
            <v>0</v>
          </cell>
          <cell r="HI142">
            <v>0</v>
          </cell>
          <cell r="HJ142">
            <v>0</v>
          </cell>
          <cell r="HK142">
            <v>0</v>
          </cell>
          <cell r="HL142">
            <v>0</v>
          </cell>
          <cell r="HM142">
            <v>0</v>
          </cell>
          <cell r="HN142">
            <v>0</v>
          </cell>
          <cell r="HO142">
            <v>0</v>
          </cell>
          <cell r="HP142">
            <v>0</v>
          </cell>
          <cell r="HQ142">
            <v>0</v>
          </cell>
          <cell r="HR142">
            <v>0</v>
          </cell>
          <cell r="HS142">
            <v>0</v>
          </cell>
        </row>
        <row r="143">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cell r="AO143">
            <v>0</v>
          </cell>
          <cell r="AP143">
            <v>0</v>
          </cell>
          <cell r="AQ143">
            <v>0</v>
          </cell>
          <cell r="AR143">
            <v>0</v>
          </cell>
          <cell r="AS143">
            <v>0</v>
          </cell>
          <cell r="AT143">
            <v>0</v>
          </cell>
          <cell r="AU143">
            <v>0</v>
          </cell>
          <cell r="AV143">
            <v>0</v>
          </cell>
          <cell r="AW143">
            <v>0</v>
          </cell>
          <cell r="AX143">
            <v>0</v>
          </cell>
          <cell r="AY143">
            <v>0</v>
          </cell>
          <cell r="AZ143">
            <v>0</v>
          </cell>
          <cell r="BA143">
            <v>0</v>
          </cell>
          <cell r="BB143">
            <v>0</v>
          </cell>
          <cell r="BC143">
            <v>0</v>
          </cell>
          <cell r="BD143">
            <v>0</v>
          </cell>
          <cell r="BE143">
            <v>0</v>
          </cell>
          <cell r="BF143">
            <v>0</v>
          </cell>
          <cell r="BG143">
            <v>0</v>
          </cell>
          <cell r="BH143">
            <v>0</v>
          </cell>
          <cell r="BI143">
            <v>0</v>
          </cell>
          <cell r="BJ143">
            <v>0</v>
          </cell>
          <cell r="BK143">
            <v>0</v>
          </cell>
          <cell r="BL143">
            <v>0</v>
          </cell>
          <cell r="BM143">
            <v>0</v>
          </cell>
          <cell r="BN143">
            <v>0</v>
          </cell>
          <cell r="BO143">
            <v>0</v>
          </cell>
          <cell r="BP143">
            <v>0</v>
          </cell>
          <cell r="BQ143">
            <v>0</v>
          </cell>
          <cell r="BR143">
            <v>0</v>
          </cell>
          <cell r="BS143">
            <v>0</v>
          </cell>
          <cell r="BT143">
            <v>0</v>
          </cell>
          <cell r="BU143">
            <v>0</v>
          </cell>
          <cell r="BV143">
            <v>0</v>
          </cell>
          <cell r="BW143">
            <v>0</v>
          </cell>
          <cell r="BX143">
            <v>0</v>
          </cell>
          <cell r="BY143">
            <v>0</v>
          </cell>
          <cell r="BZ143">
            <v>0</v>
          </cell>
          <cell r="CA143">
            <v>0</v>
          </cell>
          <cell r="CB143">
            <v>0</v>
          </cell>
          <cell r="CC143">
            <v>0</v>
          </cell>
          <cell r="CD143">
            <v>0</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J143">
            <v>0</v>
          </cell>
          <cell r="DK143">
            <v>0</v>
          </cell>
          <cell r="DL143">
            <v>0</v>
          </cell>
          <cell r="DM143">
            <v>0</v>
          </cell>
          <cell r="DN143">
            <v>0</v>
          </cell>
          <cell r="DO143">
            <v>0</v>
          </cell>
          <cell r="DP143">
            <v>0</v>
          </cell>
          <cell r="DQ143">
            <v>0</v>
          </cell>
          <cell r="DR143">
            <v>0</v>
          </cell>
          <cell r="DS143">
            <v>0</v>
          </cell>
          <cell r="DT143">
            <v>0</v>
          </cell>
          <cell r="DU143">
            <v>0</v>
          </cell>
          <cell r="DV143">
            <v>0</v>
          </cell>
          <cell r="DW143">
            <v>0</v>
          </cell>
          <cell r="DX143">
            <v>0</v>
          </cell>
          <cell r="DY143">
            <v>0</v>
          </cell>
          <cell r="DZ143">
            <v>0</v>
          </cell>
          <cell r="EA143">
            <v>0</v>
          </cell>
          <cell r="EB143">
            <v>28126</v>
          </cell>
          <cell r="EC143">
            <v>0</v>
          </cell>
          <cell r="ED143">
            <v>0</v>
          </cell>
          <cell r="EE143">
            <v>0</v>
          </cell>
          <cell r="EF143">
            <v>0</v>
          </cell>
          <cell r="EG143">
            <v>0</v>
          </cell>
          <cell r="EH143">
            <v>0</v>
          </cell>
          <cell r="EI143">
            <v>0</v>
          </cell>
          <cell r="EJ143">
            <v>0</v>
          </cell>
          <cell r="EK143">
            <v>0</v>
          </cell>
          <cell r="EL143">
            <v>0</v>
          </cell>
          <cell r="EM143">
            <v>0</v>
          </cell>
          <cell r="EN143">
            <v>0</v>
          </cell>
          <cell r="EO143">
            <v>0</v>
          </cell>
          <cell r="EP143">
            <v>0</v>
          </cell>
          <cell r="EQ143">
            <v>0</v>
          </cell>
          <cell r="ER143">
            <v>0</v>
          </cell>
          <cell r="ES143">
            <v>0</v>
          </cell>
          <cell r="ET143">
            <v>0</v>
          </cell>
          <cell r="EU143">
            <v>0</v>
          </cell>
          <cell r="EV143">
            <v>0</v>
          </cell>
          <cell r="EW143">
            <v>0</v>
          </cell>
          <cell r="EX143">
            <v>0</v>
          </cell>
          <cell r="EY143">
            <v>0</v>
          </cell>
          <cell r="EZ143">
            <v>0</v>
          </cell>
          <cell r="FA143">
            <v>0</v>
          </cell>
          <cell r="FB143">
            <v>0</v>
          </cell>
          <cell r="FC143">
            <v>0</v>
          </cell>
          <cell r="FD143">
            <v>0</v>
          </cell>
          <cell r="FE143">
            <v>0</v>
          </cell>
          <cell r="FF143">
            <v>0</v>
          </cell>
          <cell r="FG143">
            <v>0</v>
          </cell>
          <cell r="FH143">
            <v>0</v>
          </cell>
          <cell r="FI143">
            <v>0</v>
          </cell>
          <cell r="FJ143">
            <v>0</v>
          </cell>
          <cell r="FK143">
            <v>0</v>
          </cell>
          <cell r="FL143">
            <v>0</v>
          </cell>
          <cell r="FM143">
            <v>0</v>
          </cell>
          <cell r="FN143">
            <v>0</v>
          </cell>
          <cell r="FO143">
            <v>0</v>
          </cell>
          <cell r="FP143">
            <v>0</v>
          </cell>
          <cell r="FQ143">
            <v>0</v>
          </cell>
          <cell r="FR143">
            <v>0</v>
          </cell>
          <cell r="FS143">
            <v>0</v>
          </cell>
          <cell r="FT143">
            <v>0</v>
          </cell>
          <cell r="FU143">
            <v>0</v>
          </cell>
          <cell r="FV143">
            <v>0</v>
          </cell>
          <cell r="FW143">
            <v>0</v>
          </cell>
          <cell r="FX143">
            <v>0</v>
          </cell>
          <cell r="FY143">
            <v>0</v>
          </cell>
          <cell r="FZ143">
            <v>0</v>
          </cell>
          <cell r="GA143">
            <v>0</v>
          </cell>
          <cell r="GB143">
            <v>0</v>
          </cell>
          <cell r="GC143">
            <v>0</v>
          </cell>
          <cell r="GD143">
            <v>0</v>
          </cell>
          <cell r="GE143">
            <v>0</v>
          </cell>
          <cell r="GF143">
            <v>0</v>
          </cell>
          <cell r="GG143">
            <v>0</v>
          </cell>
          <cell r="GH143">
            <v>0</v>
          </cell>
          <cell r="GI143">
            <v>0</v>
          </cell>
          <cell r="GJ143">
            <v>0</v>
          </cell>
          <cell r="GK143">
            <v>0</v>
          </cell>
          <cell r="GL143">
            <v>0</v>
          </cell>
          <cell r="GM143">
            <v>0</v>
          </cell>
          <cell r="GN143">
            <v>0</v>
          </cell>
          <cell r="GO143">
            <v>0</v>
          </cell>
          <cell r="GP143">
            <v>0</v>
          </cell>
          <cell r="GQ143">
            <v>0</v>
          </cell>
          <cell r="GR143">
            <v>0</v>
          </cell>
          <cell r="GS143">
            <v>0</v>
          </cell>
          <cell r="GT143">
            <v>0</v>
          </cell>
          <cell r="GU143">
            <v>0</v>
          </cell>
          <cell r="GV143">
            <v>0</v>
          </cell>
          <cell r="GW143">
            <v>0</v>
          </cell>
          <cell r="GX143">
            <v>0</v>
          </cell>
          <cell r="GY143">
            <v>0</v>
          </cell>
          <cell r="GZ143">
            <v>0</v>
          </cell>
          <cell r="HA143">
            <v>0</v>
          </cell>
          <cell r="HB143">
            <v>0</v>
          </cell>
          <cell r="HC143">
            <v>0</v>
          </cell>
          <cell r="HD143">
            <v>0</v>
          </cell>
          <cell r="HE143">
            <v>0</v>
          </cell>
          <cell r="HF143">
            <v>0</v>
          </cell>
          <cell r="HG143">
            <v>0</v>
          </cell>
          <cell r="HH143">
            <v>0</v>
          </cell>
          <cell r="HI143">
            <v>0</v>
          </cell>
          <cell r="HJ143">
            <v>0</v>
          </cell>
          <cell r="HK143">
            <v>0</v>
          </cell>
          <cell r="HL143">
            <v>0</v>
          </cell>
          <cell r="HM143">
            <v>0</v>
          </cell>
          <cell r="HN143">
            <v>0</v>
          </cell>
          <cell r="HO143">
            <v>0</v>
          </cell>
          <cell r="HP143">
            <v>0</v>
          </cell>
          <cell r="HQ143">
            <v>0</v>
          </cell>
          <cell r="HR143">
            <v>0</v>
          </cell>
          <cell r="HS143">
            <v>0</v>
          </cell>
        </row>
        <row r="144">
          <cell r="E144">
            <v>0</v>
          </cell>
          <cell r="F144">
            <v>0</v>
          </cell>
          <cell r="G144">
            <v>0</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0</v>
          </cell>
          <cell r="AB144">
            <v>0</v>
          </cell>
          <cell r="AC144">
            <v>0</v>
          </cell>
          <cell r="AD144">
            <v>0</v>
          </cell>
          <cell r="AE144">
            <v>0</v>
          </cell>
          <cell r="AF144">
            <v>0</v>
          </cell>
          <cell r="AG144">
            <v>0</v>
          </cell>
          <cell r="AH144">
            <v>0</v>
          </cell>
          <cell r="AI144">
            <v>0</v>
          </cell>
          <cell r="AJ144">
            <v>0</v>
          </cell>
          <cell r="AK144">
            <v>0</v>
          </cell>
          <cell r="AL144">
            <v>0</v>
          </cell>
          <cell r="AM144">
            <v>0</v>
          </cell>
          <cell r="AN144">
            <v>0</v>
          </cell>
          <cell r="AO144">
            <v>0</v>
          </cell>
          <cell r="AP144">
            <v>0</v>
          </cell>
          <cell r="AQ144">
            <v>0</v>
          </cell>
          <cell r="AR144">
            <v>0</v>
          </cell>
          <cell r="AS144">
            <v>0</v>
          </cell>
          <cell r="AT144">
            <v>0</v>
          </cell>
          <cell r="AU144">
            <v>0</v>
          </cell>
          <cell r="AV144">
            <v>0</v>
          </cell>
          <cell r="AW144">
            <v>0</v>
          </cell>
          <cell r="AX144">
            <v>0</v>
          </cell>
          <cell r="AY144">
            <v>0</v>
          </cell>
          <cell r="AZ144">
            <v>0</v>
          </cell>
          <cell r="BA144">
            <v>0</v>
          </cell>
          <cell r="BB144">
            <v>0</v>
          </cell>
          <cell r="BC144">
            <v>0</v>
          </cell>
          <cell r="BD144">
            <v>0</v>
          </cell>
          <cell r="BE144">
            <v>0</v>
          </cell>
          <cell r="BF144">
            <v>0</v>
          </cell>
          <cell r="BG144">
            <v>0</v>
          </cell>
          <cell r="BH144">
            <v>0</v>
          </cell>
          <cell r="BI144">
            <v>0</v>
          </cell>
          <cell r="BJ144">
            <v>0</v>
          </cell>
          <cell r="BK144">
            <v>0</v>
          </cell>
          <cell r="BL144">
            <v>0</v>
          </cell>
          <cell r="BM144">
            <v>0</v>
          </cell>
          <cell r="BN144">
            <v>0</v>
          </cell>
          <cell r="BO144">
            <v>0</v>
          </cell>
          <cell r="BP144">
            <v>0</v>
          </cell>
          <cell r="BQ144">
            <v>0</v>
          </cell>
          <cell r="BR144">
            <v>0</v>
          </cell>
          <cell r="BS144">
            <v>0</v>
          </cell>
          <cell r="BT144">
            <v>0</v>
          </cell>
          <cell r="BU144">
            <v>0</v>
          </cell>
          <cell r="BV144">
            <v>0</v>
          </cell>
          <cell r="BW144">
            <v>0</v>
          </cell>
          <cell r="BX144">
            <v>0</v>
          </cell>
          <cell r="BY144">
            <v>0</v>
          </cell>
          <cell r="BZ144">
            <v>0</v>
          </cell>
          <cell r="CA144">
            <v>0</v>
          </cell>
          <cell r="CB144">
            <v>0</v>
          </cell>
          <cell r="CC144">
            <v>0</v>
          </cell>
          <cell r="CD144">
            <v>0</v>
          </cell>
          <cell r="CE144">
            <v>0</v>
          </cell>
          <cell r="CF144">
            <v>0</v>
          </cell>
          <cell r="CG144">
            <v>0</v>
          </cell>
          <cell r="CH144">
            <v>0</v>
          </cell>
          <cell r="CI144">
            <v>0</v>
          </cell>
          <cell r="CJ144">
            <v>0</v>
          </cell>
          <cell r="CK144">
            <v>0</v>
          </cell>
          <cell r="CL144">
            <v>0</v>
          </cell>
          <cell r="CM144">
            <v>6444.5</v>
          </cell>
          <cell r="CN144">
            <v>0</v>
          </cell>
          <cell r="CO144">
            <v>0</v>
          </cell>
          <cell r="CP144">
            <v>0</v>
          </cell>
          <cell r="CQ144">
            <v>0</v>
          </cell>
          <cell r="CR144">
            <v>0</v>
          </cell>
          <cell r="CS144">
            <v>0</v>
          </cell>
          <cell r="CT144">
            <v>0</v>
          </cell>
          <cell r="CU144">
            <v>0</v>
          </cell>
          <cell r="CV144">
            <v>0</v>
          </cell>
          <cell r="CW144">
            <v>0</v>
          </cell>
          <cell r="CX144">
            <v>0</v>
          </cell>
          <cell r="CY144">
            <v>0</v>
          </cell>
          <cell r="CZ144">
            <v>0</v>
          </cell>
          <cell r="DA144">
            <v>0</v>
          </cell>
          <cell r="DB144">
            <v>0</v>
          </cell>
          <cell r="DC144">
            <v>0</v>
          </cell>
          <cell r="DD144">
            <v>0</v>
          </cell>
          <cell r="DE144">
            <v>0</v>
          </cell>
          <cell r="DF144">
            <v>0</v>
          </cell>
          <cell r="DG144">
            <v>0</v>
          </cell>
          <cell r="DH144">
            <v>0</v>
          </cell>
          <cell r="DI144">
            <v>0</v>
          </cell>
          <cell r="DJ144">
            <v>0</v>
          </cell>
          <cell r="DK144">
            <v>0</v>
          </cell>
          <cell r="DL144">
            <v>0</v>
          </cell>
          <cell r="DM144">
            <v>0</v>
          </cell>
          <cell r="DN144">
            <v>0</v>
          </cell>
          <cell r="DO144">
            <v>0</v>
          </cell>
          <cell r="DP144">
            <v>0</v>
          </cell>
          <cell r="DQ144">
            <v>0</v>
          </cell>
          <cell r="DR144">
            <v>0</v>
          </cell>
          <cell r="DS144">
            <v>0</v>
          </cell>
          <cell r="DT144">
            <v>0</v>
          </cell>
          <cell r="DU144">
            <v>0</v>
          </cell>
          <cell r="DV144">
            <v>0</v>
          </cell>
          <cell r="DW144">
            <v>0</v>
          </cell>
          <cell r="DX144">
            <v>0</v>
          </cell>
          <cell r="DY144">
            <v>0</v>
          </cell>
          <cell r="DZ144">
            <v>0</v>
          </cell>
          <cell r="EA144">
            <v>0</v>
          </cell>
          <cell r="EB144">
            <v>0</v>
          </cell>
          <cell r="EC144">
            <v>0</v>
          </cell>
          <cell r="ED144">
            <v>506265.11</v>
          </cell>
          <cell r="EE144">
            <v>0</v>
          </cell>
          <cell r="EF144">
            <v>0</v>
          </cell>
          <cell r="EG144">
            <v>0</v>
          </cell>
          <cell r="EH144">
            <v>0</v>
          </cell>
          <cell r="EI144">
            <v>0</v>
          </cell>
          <cell r="EJ144">
            <v>0</v>
          </cell>
          <cell r="EK144">
            <v>0</v>
          </cell>
          <cell r="EL144">
            <v>0</v>
          </cell>
          <cell r="EM144">
            <v>0</v>
          </cell>
          <cell r="EN144">
            <v>0</v>
          </cell>
          <cell r="EO144">
            <v>0</v>
          </cell>
          <cell r="EP144">
            <v>0</v>
          </cell>
          <cell r="EQ144">
            <v>0</v>
          </cell>
          <cell r="ER144">
            <v>0</v>
          </cell>
          <cell r="ES144">
            <v>0</v>
          </cell>
          <cell r="ET144">
            <v>0</v>
          </cell>
          <cell r="EU144">
            <v>0</v>
          </cell>
          <cell r="EV144">
            <v>0</v>
          </cell>
          <cell r="EW144">
            <v>0</v>
          </cell>
          <cell r="EX144">
            <v>0</v>
          </cell>
          <cell r="EY144">
            <v>0</v>
          </cell>
          <cell r="EZ144">
            <v>0</v>
          </cell>
          <cell r="FA144">
            <v>0</v>
          </cell>
          <cell r="FB144">
            <v>0</v>
          </cell>
          <cell r="FC144">
            <v>0</v>
          </cell>
          <cell r="FD144">
            <v>0</v>
          </cell>
          <cell r="FE144">
            <v>0</v>
          </cell>
          <cell r="FF144">
            <v>0</v>
          </cell>
          <cell r="FG144">
            <v>0</v>
          </cell>
          <cell r="FH144">
            <v>0</v>
          </cell>
          <cell r="FI144">
            <v>0</v>
          </cell>
          <cell r="FJ144">
            <v>0</v>
          </cell>
          <cell r="FK144">
            <v>0</v>
          </cell>
          <cell r="FL144">
            <v>0</v>
          </cell>
          <cell r="FM144">
            <v>0</v>
          </cell>
          <cell r="FN144">
            <v>0</v>
          </cell>
          <cell r="FO144">
            <v>0</v>
          </cell>
          <cell r="FP144">
            <v>0</v>
          </cell>
          <cell r="FQ144">
            <v>0</v>
          </cell>
          <cell r="FR144">
            <v>0</v>
          </cell>
          <cell r="FS144">
            <v>0</v>
          </cell>
          <cell r="FT144">
            <v>0</v>
          </cell>
          <cell r="FU144">
            <v>0</v>
          </cell>
          <cell r="FV144">
            <v>0</v>
          </cell>
          <cell r="FW144">
            <v>0</v>
          </cell>
          <cell r="FX144">
            <v>0</v>
          </cell>
          <cell r="FY144">
            <v>0</v>
          </cell>
          <cell r="FZ144">
            <v>0</v>
          </cell>
          <cell r="GA144">
            <v>0</v>
          </cell>
          <cell r="GB144">
            <v>0</v>
          </cell>
          <cell r="GC144">
            <v>0</v>
          </cell>
          <cell r="GD144">
            <v>0</v>
          </cell>
          <cell r="GE144">
            <v>0</v>
          </cell>
          <cell r="GF144">
            <v>0</v>
          </cell>
          <cell r="GG144">
            <v>0</v>
          </cell>
          <cell r="GH144">
            <v>0</v>
          </cell>
          <cell r="GI144">
            <v>0</v>
          </cell>
          <cell r="GJ144">
            <v>0</v>
          </cell>
          <cell r="GK144">
            <v>0</v>
          </cell>
          <cell r="GL144">
            <v>0</v>
          </cell>
          <cell r="GM144">
            <v>0</v>
          </cell>
          <cell r="GN144">
            <v>0</v>
          </cell>
          <cell r="GO144">
            <v>0</v>
          </cell>
          <cell r="GP144">
            <v>0</v>
          </cell>
          <cell r="GQ144">
            <v>0</v>
          </cell>
          <cell r="GR144">
            <v>0</v>
          </cell>
          <cell r="GS144">
            <v>0</v>
          </cell>
          <cell r="GT144">
            <v>0</v>
          </cell>
          <cell r="GU144">
            <v>0</v>
          </cell>
          <cell r="GV144">
            <v>0</v>
          </cell>
          <cell r="GW144">
            <v>0</v>
          </cell>
          <cell r="GX144">
            <v>0</v>
          </cell>
          <cell r="GY144">
            <v>0</v>
          </cell>
          <cell r="GZ144">
            <v>0</v>
          </cell>
          <cell r="HA144">
            <v>0</v>
          </cell>
          <cell r="HB144">
            <v>0</v>
          </cell>
          <cell r="HC144">
            <v>0</v>
          </cell>
          <cell r="HD144">
            <v>0</v>
          </cell>
          <cell r="HE144">
            <v>0</v>
          </cell>
          <cell r="HF144">
            <v>0</v>
          </cell>
          <cell r="HG144">
            <v>0</v>
          </cell>
          <cell r="HH144">
            <v>0</v>
          </cell>
          <cell r="HI144">
            <v>0</v>
          </cell>
          <cell r="HJ144">
            <v>0</v>
          </cell>
          <cell r="HK144">
            <v>0</v>
          </cell>
          <cell r="HL144">
            <v>0</v>
          </cell>
          <cell r="HM144">
            <v>0</v>
          </cell>
          <cell r="HN144">
            <v>0</v>
          </cell>
          <cell r="HO144">
            <v>0</v>
          </cell>
          <cell r="HP144">
            <v>0</v>
          </cell>
          <cell r="HQ144">
            <v>0</v>
          </cell>
          <cell r="HR144">
            <v>0</v>
          </cell>
          <cell r="HS144">
            <v>0</v>
          </cell>
        </row>
        <row r="145">
          <cell r="E145">
            <v>0</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v>0</v>
          </cell>
          <cell r="AO145">
            <v>0</v>
          </cell>
          <cell r="AP145">
            <v>0</v>
          </cell>
          <cell r="AQ145">
            <v>0</v>
          </cell>
          <cell r="AR145">
            <v>0</v>
          </cell>
          <cell r="AS145">
            <v>0</v>
          </cell>
          <cell r="AT145">
            <v>0</v>
          </cell>
          <cell r="AU145">
            <v>0</v>
          </cell>
          <cell r="AV145">
            <v>0</v>
          </cell>
          <cell r="AW145">
            <v>0</v>
          </cell>
          <cell r="AX145">
            <v>10417</v>
          </cell>
          <cell r="AY145">
            <v>0</v>
          </cell>
          <cell r="AZ145">
            <v>0</v>
          </cell>
          <cell r="BA145">
            <v>0</v>
          </cell>
          <cell r="BB145">
            <v>0</v>
          </cell>
          <cell r="BC145">
            <v>0</v>
          </cell>
          <cell r="BD145">
            <v>0</v>
          </cell>
          <cell r="BE145">
            <v>0</v>
          </cell>
          <cell r="BF145">
            <v>0</v>
          </cell>
          <cell r="BG145">
            <v>0</v>
          </cell>
          <cell r="BH145">
            <v>0</v>
          </cell>
          <cell r="BI145">
            <v>0</v>
          </cell>
          <cell r="BJ145">
            <v>0</v>
          </cell>
          <cell r="BK145">
            <v>0</v>
          </cell>
          <cell r="BL145">
            <v>0</v>
          </cell>
          <cell r="BM145">
            <v>0</v>
          </cell>
          <cell r="BN145">
            <v>0</v>
          </cell>
          <cell r="BO145">
            <v>0</v>
          </cell>
          <cell r="BP145">
            <v>0</v>
          </cell>
          <cell r="BQ145">
            <v>3136.8</v>
          </cell>
          <cell r="BR145">
            <v>0</v>
          </cell>
          <cell r="BS145">
            <v>0</v>
          </cell>
          <cell r="BT145">
            <v>0</v>
          </cell>
          <cell r="BU145">
            <v>0</v>
          </cell>
          <cell r="BV145">
            <v>0</v>
          </cell>
          <cell r="BW145">
            <v>0</v>
          </cell>
          <cell r="BX145">
            <v>0</v>
          </cell>
          <cell r="BY145">
            <v>0</v>
          </cell>
          <cell r="BZ145">
            <v>0</v>
          </cell>
          <cell r="CA145">
            <v>0</v>
          </cell>
          <cell r="CB145">
            <v>0</v>
          </cell>
          <cell r="CC145">
            <v>0</v>
          </cell>
          <cell r="CD145">
            <v>0</v>
          </cell>
          <cell r="CE145">
            <v>1111.96</v>
          </cell>
          <cell r="CF145">
            <v>0</v>
          </cell>
          <cell r="CG145">
            <v>0</v>
          </cell>
          <cell r="CH145">
            <v>0</v>
          </cell>
          <cell r="CI145">
            <v>0</v>
          </cell>
          <cell r="CJ145">
            <v>0</v>
          </cell>
          <cell r="CK145">
            <v>0</v>
          </cell>
          <cell r="CL145">
            <v>0</v>
          </cell>
          <cell r="CM145">
            <v>0</v>
          </cell>
          <cell r="CN145">
            <v>0</v>
          </cell>
          <cell r="CO145">
            <v>0</v>
          </cell>
          <cell r="CP145">
            <v>0</v>
          </cell>
          <cell r="CQ145">
            <v>0</v>
          </cell>
          <cell r="CR145">
            <v>0</v>
          </cell>
          <cell r="CS145">
            <v>0</v>
          </cell>
          <cell r="CT145">
            <v>0</v>
          </cell>
          <cell r="CU145">
            <v>0</v>
          </cell>
          <cell r="CV145">
            <v>0</v>
          </cell>
          <cell r="CW145">
            <v>0</v>
          </cell>
          <cell r="CX145">
            <v>0</v>
          </cell>
          <cell r="CY145">
            <v>0</v>
          </cell>
          <cell r="CZ145">
            <v>0</v>
          </cell>
          <cell r="DA145">
            <v>0</v>
          </cell>
          <cell r="DB145">
            <v>0</v>
          </cell>
          <cell r="DC145">
            <v>0</v>
          </cell>
          <cell r="DD145">
            <v>0</v>
          </cell>
          <cell r="DE145">
            <v>0</v>
          </cell>
          <cell r="DF145">
            <v>0</v>
          </cell>
          <cell r="DG145">
            <v>0</v>
          </cell>
          <cell r="DH145">
            <v>0</v>
          </cell>
          <cell r="DI145">
            <v>0</v>
          </cell>
          <cell r="DJ145">
            <v>0</v>
          </cell>
          <cell r="DK145">
            <v>0</v>
          </cell>
          <cell r="DL145">
            <v>0</v>
          </cell>
          <cell r="DM145">
            <v>0</v>
          </cell>
          <cell r="DN145">
            <v>0</v>
          </cell>
          <cell r="DO145">
            <v>0</v>
          </cell>
          <cell r="DP145">
            <v>0</v>
          </cell>
          <cell r="DQ145">
            <v>0</v>
          </cell>
          <cell r="DR145">
            <v>0</v>
          </cell>
          <cell r="DS145">
            <v>0</v>
          </cell>
          <cell r="DT145">
            <v>0</v>
          </cell>
          <cell r="DU145">
            <v>0</v>
          </cell>
          <cell r="DV145">
            <v>0</v>
          </cell>
          <cell r="DW145">
            <v>0</v>
          </cell>
          <cell r="DX145">
            <v>0</v>
          </cell>
          <cell r="DY145">
            <v>0</v>
          </cell>
          <cell r="DZ145">
            <v>0</v>
          </cell>
          <cell r="EA145">
            <v>0</v>
          </cell>
          <cell r="EB145">
            <v>0</v>
          </cell>
          <cell r="EC145">
            <v>0</v>
          </cell>
          <cell r="ED145">
            <v>0</v>
          </cell>
          <cell r="EE145">
            <v>291513.64</v>
          </cell>
          <cell r="EF145">
            <v>0</v>
          </cell>
          <cell r="EG145">
            <v>0</v>
          </cell>
          <cell r="EH145">
            <v>0</v>
          </cell>
          <cell r="EI145">
            <v>0</v>
          </cell>
          <cell r="EJ145">
            <v>0</v>
          </cell>
          <cell r="EK145">
            <v>0</v>
          </cell>
          <cell r="EL145">
            <v>0</v>
          </cell>
          <cell r="EM145">
            <v>0</v>
          </cell>
          <cell r="EN145">
            <v>0</v>
          </cell>
          <cell r="EO145">
            <v>0</v>
          </cell>
          <cell r="EP145">
            <v>0</v>
          </cell>
          <cell r="EQ145">
            <v>0</v>
          </cell>
          <cell r="ER145">
            <v>0</v>
          </cell>
          <cell r="ES145">
            <v>0</v>
          </cell>
          <cell r="ET145">
            <v>0</v>
          </cell>
          <cell r="EU145">
            <v>0</v>
          </cell>
          <cell r="EV145">
            <v>0</v>
          </cell>
          <cell r="EW145">
            <v>0</v>
          </cell>
          <cell r="EX145">
            <v>0</v>
          </cell>
          <cell r="EY145">
            <v>0</v>
          </cell>
          <cell r="EZ145">
            <v>0</v>
          </cell>
          <cell r="FA145">
            <v>0</v>
          </cell>
          <cell r="FB145">
            <v>0</v>
          </cell>
          <cell r="FC145">
            <v>0</v>
          </cell>
          <cell r="FD145">
            <v>0</v>
          </cell>
          <cell r="FE145">
            <v>0</v>
          </cell>
          <cell r="FF145">
            <v>0</v>
          </cell>
          <cell r="FG145">
            <v>0</v>
          </cell>
          <cell r="FH145">
            <v>0</v>
          </cell>
          <cell r="FI145">
            <v>0</v>
          </cell>
          <cell r="FJ145">
            <v>0</v>
          </cell>
          <cell r="FK145">
            <v>0</v>
          </cell>
          <cell r="FL145">
            <v>0</v>
          </cell>
          <cell r="FM145">
            <v>0</v>
          </cell>
          <cell r="FN145">
            <v>0</v>
          </cell>
          <cell r="FO145">
            <v>0</v>
          </cell>
          <cell r="FP145">
            <v>0</v>
          </cell>
          <cell r="FQ145">
            <v>0</v>
          </cell>
          <cell r="FR145">
            <v>0</v>
          </cell>
          <cell r="FS145">
            <v>0</v>
          </cell>
          <cell r="FT145">
            <v>0</v>
          </cell>
          <cell r="FU145">
            <v>0</v>
          </cell>
          <cell r="FV145">
            <v>0</v>
          </cell>
          <cell r="FW145">
            <v>0</v>
          </cell>
          <cell r="FX145">
            <v>0</v>
          </cell>
          <cell r="FY145">
            <v>0</v>
          </cell>
          <cell r="FZ145">
            <v>0</v>
          </cell>
          <cell r="GA145">
            <v>0</v>
          </cell>
          <cell r="GB145">
            <v>0</v>
          </cell>
          <cell r="GC145">
            <v>0</v>
          </cell>
          <cell r="GD145">
            <v>0</v>
          </cell>
          <cell r="GE145">
            <v>0</v>
          </cell>
          <cell r="GF145">
            <v>0</v>
          </cell>
          <cell r="GG145">
            <v>0</v>
          </cell>
          <cell r="GH145">
            <v>0</v>
          </cell>
          <cell r="GI145">
            <v>0</v>
          </cell>
          <cell r="GJ145">
            <v>0</v>
          </cell>
          <cell r="GK145">
            <v>0</v>
          </cell>
          <cell r="GL145">
            <v>0</v>
          </cell>
          <cell r="GM145">
            <v>0</v>
          </cell>
          <cell r="GN145">
            <v>0</v>
          </cell>
          <cell r="GO145">
            <v>0</v>
          </cell>
          <cell r="GP145">
            <v>0</v>
          </cell>
          <cell r="GQ145">
            <v>0</v>
          </cell>
          <cell r="GR145">
            <v>0</v>
          </cell>
          <cell r="GS145">
            <v>0</v>
          </cell>
          <cell r="GT145">
            <v>0</v>
          </cell>
          <cell r="GU145">
            <v>0</v>
          </cell>
          <cell r="GV145">
            <v>0</v>
          </cell>
          <cell r="GW145">
            <v>0</v>
          </cell>
          <cell r="GX145">
            <v>0</v>
          </cell>
          <cell r="GY145">
            <v>0</v>
          </cell>
          <cell r="GZ145">
            <v>0</v>
          </cell>
          <cell r="HA145">
            <v>0</v>
          </cell>
          <cell r="HB145">
            <v>0</v>
          </cell>
          <cell r="HC145">
            <v>0</v>
          </cell>
          <cell r="HD145">
            <v>0</v>
          </cell>
          <cell r="HE145">
            <v>0</v>
          </cell>
          <cell r="HF145">
            <v>0</v>
          </cell>
          <cell r="HG145">
            <v>0</v>
          </cell>
          <cell r="HH145">
            <v>0</v>
          </cell>
          <cell r="HI145">
            <v>0</v>
          </cell>
          <cell r="HJ145">
            <v>0</v>
          </cell>
          <cell r="HK145">
            <v>0</v>
          </cell>
          <cell r="HL145">
            <v>0</v>
          </cell>
          <cell r="HM145">
            <v>0</v>
          </cell>
          <cell r="HN145">
            <v>0</v>
          </cell>
          <cell r="HO145">
            <v>0</v>
          </cell>
          <cell r="HP145">
            <v>0</v>
          </cell>
          <cell r="HQ145">
            <v>0</v>
          </cell>
          <cell r="HR145">
            <v>0</v>
          </cell>
          <cell r="HS145">
            <v>0</v>
          </cell>
        </row>
        <row r="146">
          <cell r="E146">
            <v>0</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0</v>
          </cell>
          <cell r="AS146">
            <v>0</v>
          </cell>
          <cell r="AT146">
            <v>0</v>
          </cell>
          <cell r="AU146">
            <v>0</v>
          </cell>
          <cell r="AV146">
            <v>0</v>
          </cell>
          <cell r="AW146">
            <v>0</v>
          </cell>
          <cell r="AX146">
            <v>5208.5</v>
          </cell>
          <cell r="AY146">
            <v>0</v>
          </cell>
          <cell r="AZ146">
            <v>0</v>
          </cell>
          <cell r="BA146">
            <v>0</v>
          </cell>
          <cell r="BB146">
            <v>0</v>
          </cell>
          <cell r="BC146">
            <v>0</v>
          </cell>
          <cell r="BD146">
            <v>0</v>
          </cell>
          <cell r="BE146">
            <v>0</v>
          </cell>
          <cell r="BF146">
            <v>0</v>
          </cell>
          <cell r="BG146">
            <v>0</v>
          </cell>
          <cell r="BH146">
            <v>0</v>
          </cell>
          <cell r="BI146">
            <v>0</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cell r="BW146">
            <v>0</v>
          </cell>
          <cell r="BX146">
            <v>0</v>
          </cell>
          <cell r="BY146">
            <v>0</v>
          </cell>
          <cell r="BZ146">
            <v>0</v>
          </cell>
          <cell r="CA146">
            <v>0</v>
          </cell>
          <cell r="CB146">
            <v>0</v>
          </cell>
          <cell r="CC146">
            <v>0</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0</v>
          </cell>
          <cell r="CR146">
            <v>0</v>
          </cell>
          <cell r="CS146">
            <v>0</v>
          </cell>
          <cell r="CT146">
            <v>0</v>
          </cell>
          <cell r="CU146">
            <v>0</v>
          </cell>
          <cell r="CV146">
            <v>0</v>
          </cell>
          <cell r="CW146">
            <v>0</v>
          </cell>
          <cell r="CX146">
            <v>0</v>
          </cell>
          <cell r="CY146">
            <v>0</v>
          </cell>
          <cell r="CZ146">
            <v>0</v>
          </cell>
          <cell r="DA146">
            <v>0</v>
          </cell>
          <cell r="DB146">
            <v>0</v>
          </cell>
          <cell r="DC146">
            <v>0</v>
          </cell>
          <cell r="DD146">
            <v>0</v>
          </cell>
          <cell r="DE146">
            <v>0</v>
          </cell>
          <cell r="DF146">
            <v>0</v>
          </cell>
          <cell r="DG146">
            <v>0</v>
          </cell>
          <cell r="DH146">
            <v>0</v>
          </cell>
          <cell r="DI146">
            <v>0</v>
          </cell>
          <cell r="DJ146">
            <v>0</v>
          </cell>
          <cell r="DK146">
            <v>0</v>
          </cell>
          <cell r="DL146">
            <v>0</v>
          </cell>
          <cell r="DM146">
            <v>0</v>
          </cell>
          <cell r="DN146">
            <v>0</v>
          </cell>
          <cell r="DO146">
            <v>0</v>
          </cell>
          <cell r="DP146">
            <v>0</v>
          </cell>
          <cell r="DQ146">
            <v>0</v>
          </cell>
          <cell r="DR146">
            <v>0</v>
          </cell>
          <cell r="DS146">
            <v>0</v>
          </cell>
          <cell r="DT146">
            <v>0</v>
          </cell>
          <cell r="DU146">
            <v>0</v>
          </cell>
          <cell r="DV146">
            <v>0</v>
          </cell>
          <cell r="DW146">
            <v>0</v>
          </cell>
          <cell r="DX146">
            <v>0</v>
          </cell>
          <cell r="DY146">
            <v>0</v>
          </cell>
          <cell r="DZ146">
            <v>0</v>
          </cell>
          <cell r="EA146">
            <v>0</v>
          </cell>
          <cell r="EB146">
            <v>0</v>
          </cell>
          <cell r="EC146">
            <v>198750.43</v>
          </cell>
          <cell r="ED146">
            <v>0</v>
          </cell>
          <cell r="EE146">
            <v>4388.3599999999997</v>
          </cell>
          <cell r="EF146">
            <v>5457</v>
          </cell>
          <cell r="EG146">
            <v>0</v>
          </cell>
          <cell r="EH146">
            <v>0</v>
          </cell>
          <cell r="EI146">
            <v>0</v>
          </cell>
          <cell r="EJ146">
            <v>0</v>
          </cell>
          <cell r="EK146">
            <v>0</v>
          </cell>
          <cell r="EL146">
            <v>0</v>
          </cell>
          <cell r="EM146">
            <v>0</v>
          </cell>
          <cell r="EN146">
            <v>0</v>
          </cell>
          <cell r="EO146">
            <v>0</v>
          </cell>
          <cell r="EP146">
            <v>0</v>
          </cell>
          <cell r="EQ146">
            <v>0</v>
          </cell>
          <cell r="ER146">
            <v>0</v>
          </cell>
          <cell r="ES146">
            <v>0</v>
          </cell>
          <cell r="ET146">
            <v>0</v>
          </cell>
          <cell r="EU146">
            <v>0</v>
          </cell>
          <cell r="EV146">
            <v>0</v>
          </cell>
          <cell r="EW146">
            <v>0</v>
          </cell>
          <cell r="EX146">
            <v>0</v>
          </cell>
          <cell r="EY146">
            <v>0</v>
          </cell>
          <cell r="EZ146">
            <v>0</v>
          </cell>
          <cell r="FA146">
            <v>0</v>
          </cell>
          <cell r="FB146">
            <v>0</v>
          </cell>
          <cell r="FC146">
            <v>0</v>
          </cell>
          <cell r="FD146">
            <v>0</v>
          </cell>
          <cell r="FE146">
            <v>0</v>
          </cell>
          <cell r="FF146">
            <v>0</v>
          </cell>
          <cell r="FG146">
            <v>0</v>
          </cell>
          <cell r="FH146">
            <v>0</v>
          </cell>
          <cell r="FI146">
            <v>0</v>
          </cell>
          <cell r="FJ146">
            <v>0</v>
          </cell>
          <cell r="FK146">
            <v>0</v>
          </cell>
          <cell r="FL146">
            <v>0</v>
          </cell>
          <cell r="FM146">
            <v>0</v>
          </cell>
          <cell r="FN146">
            <v>0</v>
          </cell>
          <cell r="FO146">
            <v>0</v>
          </cell>
          <cell r="FP146">
            <v>0</v>
          </cell>
          <cell r="FQ146">
            <v>0</v>
          </cell>
          <cell r="FR146">
            <v>0</v>
          </cell>
          <cell r="FS146">
            <v>0</v>
          </cell>
          <cell r="FT146">
            <v>0</v>
          </cell>
          <cell r="FU146">
            <v>0</v>
          </cell>
          <cell r="FV146">
            <v>0</v>
          </cell>
          <cell r="FW146">
            <v>0</v>
          </cell>
          <cell r="FX146">
            <v>0</v>
          </cell>
          <cell r="FY146">
            <v>0</v>
          </cell>
          <cell r="FZ146">
            <v>0</v>
          </cell>
          <cell r="GA146">
            <v>0</v>
          </cell>
          <cell r="GB146">
            <v>0</v>
          </cell>
          <cell r="GC146">
            <v>0</v>
          </cell>
          <cell r="GD146">
            <v>0</v>
          </cell>
          <cell r="GE146">
            <v>0</v>
          </cell>
          <cell r="GF146">
            <v>0</v>
          </cell>
          <cell r="GG146">
            <v>0</v>
          </cell>
          <cell r="GH146">
            <v>0</v>
          </cell>
          <cell r="GI146">
            <v>0</v>
          </cell>
          <cell r="GJ146">
            <v>0</v>
          </cell>
          <cell r="GK146">
            <v>0</v>
          </cell>
          <cell r="GL146">
            <v>0</v>
          </cell>
          <cell r="GM146">
            <v>0</v>
          </cell>
          <cell r="GN146">
            <v>0</v>
          </cell>
          <cell r="GO146">
            <v>0</v>
          </cell>
          <cell r="GP146">
            <v>0</v>
          </cell>
          <cell r="GQ146">
            <v>0</v>
          </cell>
          <cell r="GR146">
            <v>0</v>
          </cell>
          <cell r="GS146">
            <v>0</v>
          </cell>
          <cell r="GT146">
            <v>0</v>
          </cell>
          <cell r="GU146">
            <v>0</v>
          </cell>
          <cell r="GV146">
            <v>0</v>
          </cell>
          <cell r="GW146">
            <v>0</v>
          </cell>
          <cell r="GX146">
            <v>0</v>
          </cell>
          <cell r="GY146">
            <v>0</v>
          </cell>
          <cell r="GZ146">
            <v>0</v>
          </cell>
          <cell r="HA146">
            <v>0</v>
          </cell>
          <cell r="HB146">
            <v>0</v>
          </cell>
          <cell r="HC146">
            <v>0</v>
          </cell>
          <cell r="HD146">
            <v>0</v>
          </cell>
          <cell r="HE146">
            <v>0</v>
          </cell>
          <cell r="HF146">
            <v>0</v>
          </cell>
          <cell r="HG146">
            <v>0</v>
          </cell>
          <cell r="HH146">
            <v>0</v>
          </cell>
          <cell r="HI146">
            <v>0</v>
          </cell>
          <cell r="HJ146">
            <v>0</v>
          </cell>
          <cell r="HK146">
            <v>0</v>
          </cell>
          <cell r="HL146">
            <v>0</v>
          </cell>
          <cell r="HM146">
            <v>0</v>
          </cell>
          <cell r="HN146">
            <v>0</v>
          </cell>
          <cell r="HO146">
            <v>0</v>
          </cell>
          <cell r="HP146">
            <v>0</v>
          </cell>
          <cell r="HQ146">
            <v>0</v>
          </cell>
          <cell r="HR146">
            <v>0</v>
          </cell>
          <cell r="HS146">
            <v>0</v>
          </cell>
        </row>
        <row r="147">
          <cell r="E147">
            <v>0</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cell r="AM147">
            <v>0</v>
          </cell>
          <cell r="AN147">
            <v>0</v>
          </cell>
          <cell r="AO147">
            <v>0</v>
          </cell>
          <cell r="AP147">
            <v>0</v>
          </cell>
          <cell r="AQ147">
            <v>0</v>
          </cell>
          <cell r="AR147">
            <v>0</v>
          </cell>
          <cell r="AS147">
            <v>0</v>
          </cell>
          <cell r="AT147">
            <v>0</v>
          </cell>
          <cell r="AU147">
            <v>0</v>
          </cell>
          <cell r="AV147">
            <v>0</v>
          </cell>
          <cell r="AW147">
            <v>0</v>
          </cell>
          <cell r="AX147">
            <v>0</v>
          </cell>
          <cell r="AY147">
            <v>0</v>
          </cell>
          <cell r="AZ147">
            <v>0</v>
          </cell>
          <cell r="BA147">
            <v>0</v>
          </cell>
          <cell r="BB147">
            <v>0</v>
          </cell>
          <cell r="BC147">
            <v>0</v>
          </cell>
          <cell r="BD147">
            <v>0</v>
          </cell>
          <cell r="BE147">
            <v>0</v>
          </cell>
          <cell r="BF147">
            <v>0</v>
          </cell>
          <cell r="BG147">
            <v>0</v>
          </cell>
          <cell r="BH147">
            <v>0</v>
          </cell>
          <cell r="BI147">
            <v>0</v>
          </cell>
          <cell r="BJ147">
            <v>0</v>
          </cell>
          <cell r="BK147">
            <v>0</v>
          </cell>
          <cell r="BL147">
            <v>0</v>
          </cell>
          <cell r="BM147">
            <v>0</v>
          </cell>
          <cell r="BN147">
            <v>0</v>
          </cell>
          <cell r="BO147">
            <v>0</v>
          </cell>
          <cell r="BP147">
            <v>0</v>
          </cell>
          <cell r="BQ147">
            <v>0</v>
          </cell>
          <cell r="BR147">
            <v>0</v>
          </cell>
          <cell r="BS147">
            <v>0</v>
          </cell>
          <cell r="BT147">
            <v>0</v>
          </cell>
          <cell r="BU147">
            <v>0</v>
          </cell>
          <cell r="BV147">
            <v>0</v>
          </cell>
          <cell r="BW147">
            <v>0</v>
          </cell>
          <cell r="BX147">
            <v>0</v>
          </cell>
          <cell r="BY147">
            <v>0</v>
          </cell>
          <cell r="BZ147">
            <v>0</v>
          </cell>
          <cell r="CA147">
            <v>0</v>
          </cell>
          <cell r="CB147">
            <v>0</v>
          </cell>
          <cell r="CC147">
            <v>0</v>
          </cell>
          <cell r="CD147">
            <v>0</v>
          </cell>
          <cell r="CE147">
            <v>0</v>
          </cell>
          <cell r="CF147">
            <v>0</v>
          </cell>
          <cell r="CG147">
            <v>0</v>
          </cell>
          <cell r="CH147">
            <v>0</v>
          </cell>
          <cell r="CI147">
            <v>0</v>
          </cell>
          <cell r="CJ147">
            <v>0</v>
          </cell>
          <cell r="CK147">
            <v>0</v>
          </cell>
          <cell r="CL147">
            <v>0</v>
          </cell>
          <cell r="CM147">
            <v>0</v>
          </cell>
          <cell r="CN147">
            <v>0</v>
          </cell>
          <cell r="CO147">
            <v>0</v>
          </cell>
          <cell r="CP147">
            <v>0</v>
          </cell>
          <cell r="CQ147">
            <v>0</v>
          </cell>
          <cell r="CR147">
            <v>0</v>
          </cell>
          <cell r="CS147">
            <v>0</v>
          </cell>
          <cell r="CT147">
            <v>0</v>
          </cell>
          <cell r="CU147">
            <v>0</v>
          </cell>
          <cell r="CV147">
            <v>0</v>
          </cell>
          <cell r="CW147">
            <v>0</v>
          </cell>
          <cell r="CX147">
            <v>0</v>
          </cell>
          <cell r="CY147">
            <v>0</v>
          </cell>
          <cell r="CZ147">
            <v>0</v>
          </cell>
          <cell r="DA147">
            <v>0</v>
          </cell>
          <cell r="DB147">
            <v>0</v>
          </cell>
          <cell r="DC147">
            <v>0</v>
          </cell>
          <cell r="DD147">
            <v>0</v>
          </cell>
          <cell r="DE147">
            <v>0</v>
          </cell>
          <cell r="DF147">
            <v>0</v>
          </cell>
          <cell r="DG147">
            <v>0</v>
          </cell>
          <cell r="DH147">
            <v>0</v>
          </cell>
          <cell r="DI147">
            <v>0</v>
          </cell>
          <cell r="DJ147">
            <v>0</v>
          </cell>
          <cell r="DK147">
            <v>0</v>
          </cell>
          <cell r="DL147">
            <v>0</v>
          </cell>
          <cell r="DM147">
            <v>0</v>
          </cell>
          <cell r="DN147">
            <v>0</v>
          </cell>
          <cell r="DO147">
            <v>0</v>
          </cell>
          <cell r="DP147">
            <v>0</v>
          </cell>
          <cell r="DQ147">
            <v>0</v>
          </cell>
          <cell r="DR147">
            <v>0</v>
          </cell>
          <cell r="DS147">
            <v>0</v>
          </cell>
          <cell r="DT147">
            <v>0</v>
          </cell>
          <cell r="DU147">
            <v>0</v>
          </cell>
          <cell r="DV147">
            <v>0</v>
          </cell>
          <cell r="DW147">
            <v>0</v>
          </cell>
          <cell r="DX147">
            <v>0</v>
          </cell>
          <cell r="DY147">
            <v>0</v>
          </cell>
          <cell r="DZ147">
            <v>0</v>
          </cell>
          <cell r="EA147">
            <v>0</v>
          </cell>
          <cell r="EB147">
            <v>0</v>
          </cell>
          <cell r="EC147">
            <v>0</v>
          </cell>
          <cell r="ED147">
            <v>0</v>
          </cell>
          <cell r="EE147">
            <v>0</v>
          </cell>
          <cell r="EF147">
            <v>0</v>
          </cell>
          <cell r="EG147">
            <v>160250</v>
          </cell>
          <cell r="EH147">
            <v>0</v>
          </cell>
          <cell r="EI147">
            <v>0</v>
          </cell>
          <cell r="EJ147">
            <v>0</v>
          </cell>
          <cell r="EK147">
            <v>0</v>
          </cell>
          <cell r="EL147">
            <v>0</v>
          </cell>
          <cell r="EM147">
            <v>0</v>
          </cell>
          <cell r="EN147">
            <v>0</v>
          </cell>
          <cell r="EO147">
            <v>0</v>
          </cell>
          <cell r="EP147">
            <v>0</v>
          </cell>
          <cell r="EQ147">
            <v>0</v>
          </cell>
          <cell r="ER147">
            <v>0</v>
          </cell>
          <cell r="ES147">
            <v>0</v>
          </cell>
          <cell r="ET147">
            <v>0</v>
          </cell>
          <cell r="EU147">
            <v>0</v>
          </cell>
          <cell r="EV147">
            <v>0</v>
          </cell>
          <cell r="EW147">
            <v>0</v>
          </cell>
          <cell r="EX147">
            <v>2821.32</v>
          </cell>
          <cell r="EY147">
            <v>0</v>
          </cell>
          <cell r="EZ147">
            <v>0</v>
          </cell>
          <cell r="FA147">
            <v>0</v>
          </cell>
          <cell r="FB147">
            <v>0</v>
          </cell>
          <cell r="FC147">
            <v>0</v>
          </cell>
          <cell r="FD147">
            <v>0</v>
          </cell>
          <cell r="FE147">
            <v>0</v>
          </cell>
          <cell r="FF147">
            <v>0</v>
          </cell>
          <cell r="FG147">
            <v>0</v>
          </cell>
          <cell r="FH147">
            <v>0</v>
          </cell>
          <cell r="FI147">
            <v>0</v>
          </cell>
          <cell r="FJ147">
            <v>0</v>
          </cell>
          <cell r="FK147">
            <v>0</v>
          </cell>
          <cell r="FL147">
            <v>0</v>
          </cell>
          <cell r="FM147">
            <v>0</v>
          </cell>
          <cell r="FN147">
            <v>0</v>
          </cell>
          <cell r="FO147">
            <v>0</v>
          </cell>
          <cell r="FP147">
            <v>0</v>
          </cell>
          <cell r="FQ147">
            <v>0</v>
          </cell>
          <cell r="FR147">
            <v>0</v>
          </cell>
          <cell r="FS147">
            <v>0</v>
          </cell>
          <cell r="FT147">
            <v>0</v>
          </cell>
          <cell r="FU147">
            <v>0</v>
          </cell>
          <cell r="FV147">
            <v>0</v>
          </cell>
          <cell r="FW147">
            <v>0</v>
          </cell>
          <cell r="FX147">
            <v>0</v>
          </cell>
          <cell r="FY147">
            <v>0</v>
          </cell>
          <cell r="FZ147">
            <v>0</v>
          </cell>
          <cell r="GA147">
            <v>0</v>
          </cell>
          <cell r="GB147">
            <v>0</v>
          </cell>
          <cell r="GC147">
            <v>0</v>
          </cell>
          <cell r="GD147">
            <v>0</v>
          </cell>
          <cell r="GE147">
            <v>0</v>
          </cell>
          <cell r="GF147">
            <v>0</v>
          </cell>
          <cell r="GG147">
            <v>0</v>
          </cell>
          <cell r="GH147">
            <v>0</v>
          </cell>
          <cell r="GI147">
            <v>0</v>
          </cell>
          <cell r="GJ147">
            <v>0</v>
          </cell>
          <cell r="GK147">
            <v>0</v>
          </cell>
          <cell r="GL147">
            <v>0</v>
          </cell>
          <cell r="GM147">
            <v>0</v>
          </cell>
          <cell r="GN147">
            <v>0</v>
          </cell>
          <cell r="GO147">
            <v>0</v>
          </cell>
          <cell r="GP147">
            <v>0</v>
          </cell>
          <cell r="GQ147">
            <v>0</v>
          </cell>
          <cell r="GR147">
            <v>0</v>
          </cell>
          <cell r="GS147">
            <v>0</v>
          </cell>
          <cell r="GT147">
            <v>0</v>
          </cell>
          <cell r="GU147">
            <v>0</v>
          </cell>
          <cell r="GV147">
            <v>0</v>
          </cell>
          <cell r="GW147">
            <v>0</v>
          </cell>
          <cell r="GX147">
            <v>0</v>
          </cell>
          <cell r="GY147">
            <v>0</v>
          </cell>
          <cell r="GZ147">
            <v>0</v>
          </cell>
          <cell r="HA147">
            <v>0</v>
          </cell>
          <cell r="HB147">
            <v>0</v>
          </cell>
          <cell r="HC147">
            <v>0</v>
          </cell>
          <cell r="HD147">
            <v>0</v>
          </cell>
          <cell r="HE147">
            <v>0</v>
          </cell>
          <cell r="HF147">
            <v>0</v>
          </cell>
          <cell r="HG147">
            <v>0</v>
          </cell>
          <cell r="HH147">
            <v>0</v>
          </cell>
          <cell r="HI147">
            <v>0</v>
          </cell>
          <cell r="HJ147">
            <v>0</v>
          </cell>
          <cell r="HK147">
            <v>0</v>
          </cell>
          <cell r="HL147">
            <v>0</v>
          </cell>
          <cell r="HM147">
            <v>0</v>
          </cell>
          <cell r="HN147">
            <v>0</v>
          </cell>
          <cell r="HO147">
            <v>0</v>
          </cell>
          <cell r="HP147">
            <v>0</v>
          </cell>
          <cell r="HQ147">
            <v>0</v>
          </cell>
          <cell r="HR147">
            <v>0</v>
          </cell>
          <cell r="HS147">
            <v>0</v>
          </cell>
        </row>
        <row r="148">
          <cell r="E148">
            <v>0</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cell r="AB148">
            <v>0</v>
          </cell>
          <cell r="AC148">
            <v>0</v>
          </cell>
          <cell r="AD148">
            <v>0</v>
          </cell>
          <cell r="AE148">
            <v>0</v>
          </cell>
          <cell r="AF148">
            <v>0</v>
          </cell>
          <cell r="AG148">
            <v>0</v>
          </cell>
          <cell r="AH148">
            <v>0</v>
          </cell>
          <cell r="AI148">
            <v>0</v>
          </cell>
          <cell r="AJ148">
            <v>0</v>
          </cell>
          <cell r="AK148">
            <v>0</v>
          </cell>
          <cell r="AL148">
            <v>0</v>
          </cell>
          <cell r="AM148">
            <v>0</v>
          </cell>
          <cell r="AN148">
            <v>0</v>
          </cell>
          <cell r="AO148">
            <v>0</v>
          </cell>
          <cell r="AP148">
            <v>0</v>
          </cell>
          <cell r="AQ148">
            <v>0</v>
          </cell>
          <cell r="AR148">
            <v>0</v>
          </cell>
          <cell r="AS148">
            <v>0</v>
          </cell>
          <cell r="AT148">
            <v>0</v>
          </cell>
          <cell r="AU148">
            <v>0</v>
          </cell>
          <cell r="AV148">
            <v>0</v>
          </cell>
          <cell r="AW148">
            <v>0</v>
          </cell>
          <cell r="AX148">
            <v>0</v>
          </cell>
          <cell r="AY148">
            <v>0</v>
          </cell>
          <cell r="AZ148">
            <v>0</v>
          </cell>
          <cell r="BA148">
            <v>0</v>
          </cell>
          <cell r="BB148">
            <v>0</v>
          </cell>
          <cell r="BC148">
            <v>0</v>
          </cell>
          <cell r="BD148">
            <v>0</v>
          </cell>
          <cell r="BE148">
            <v>0</v>
          </cell>
          <cell r="BF148">
            <v>0</v>
          </cell>
          <cell r="BG148">
            <v>0</v>
          </cell>
          <cell r="BH148">
            <v>0</v>
          </cell>
          <cell r="BI148">
            <v>0</v>
          </cell>
          <cell r="BJ148">
            <v>0</v>
          </cell>
          <cell r="BK148">
            <v>0</v>
          </cell>
          <cell r="BL148">
            <v>0</v>
          </cell>
          <cell r="BM148">
            <v>0</v>
          </cell>
          <cell r="BN148">
            <v>0</v>
          </cell>
          <cell r="BO148">
            <v>0</v>
          </cell>
          <cell r="BP148">
            <v>0</v>
          </cell>
          <cell r="BQ148">
            <v>0</v>
          </cell>
          <cell r="BR148">
            <v>0</v>
          </cell>
          <cell r="BS148">
            <v>0</v>
          </cell>
          <cell r="BT148">
            <v>0</v>
          </cell>
          <cell r="BU148">
            <v>0</v>
          </cell>
          <cell r="BV148">
            <v>0</v>
          </cell>
          <cell r="BW148">
            <v>0</v>
          </cell>
          <cell r="BX148">
            <v>0</v>
          </cell>
          <cell r="BY148">
            <v>0</v>
          </cell>
          <cell r="BZ148">
            <v>0</v>
          </cell>
          <cell r="CA148">
            <v>0</v>
          </cell>
          <cell r="CB148">
            <v>0</v>
          </cell>
          <cell r="CC148">
            <v>0</v>
          </cell>
          <cell r="CD148">
            <v>0</v>
          </cell>
          <cell r="CE148">
            <v>0</v>
          </cell>
          <cell r="CF148">
            <v>0</v>
          </cell>
          <cell r="CG148">
            <v>0</v>
          </cell>
          <cell r="CH148">
            <v>0</v>
          </cell>
          <cell r="CI148">
            <v>0</v>
          </cell>
          <cell r="CJ148">
            <v>0</v>
          </cell>
          <cell r="CK148">
            <v>0</v>
          </cell>
          <cell r="CL148">
            <v>0</v>
          </cell>
          <cell r="CM148">
            <v>0</v>
          </cell>
          <cell r="CN148">
            <v>0</v>
          </cell>
          <cell r="CO148">
            <v>0</v>
          </cell>
          <cell r="CP148">
            <v>0</v>
          </cell>
          <cell r="CQ148">
            <v>0</v>
          </cell>
          <cell r="CR148">
            <v>0</v>
          </cell>
          <cell r="CS148">
            <v>0</v>
          </cell>
          <cell r="CT148">
            <v>0</v>
          </cell>
          <cell r="CU148">
            <v>0</v>
          </cell>
          <cell r="CV148">
            <v>0</v>
          </cell>
          <cell r="CW148">
            <v>0</v>
          </cell>
          <cell r="CX148">
            <v>0</v>
          </cell>
          <cell r="CY148">
            <v>0</v>
          </cell>
          <cell r="CZ148">
            <v>0</v>
          </cell>
          <cell r="DA148">
            <v>0</v>
          </cell>
          <cell r="DB148">
            <v>0</v>
          </cell>
          <cell r="DC148">
            <v>0</v>
          </cell>
          <cell r="DD148">
            <v>0</v>
          </cell>
          <cell r="DE148">
            <v>0</v>
          </cell>
          <cell r="DF148">
            <v>0</v>
          </cell>
          <cell r="DG148">
            <v>0</v>
          </cell>
          <cell r="DH148">
            <v>0</v>
          </cell>
          <cell r="DI148">
            <v>795.44</v>
          </cell>
          <cell r="DJ148">
            <v>0</v>
          </cell>
          <cell r="DK148">
            <v>0</v>
          </cell>
          <cell r="DL148">
            <v>0</v>
          </cell>
          <cell r="DM148">
            <v>0</v>
          </cell>
          <cell r="DN148">
            <v>0</v>
          </cell>
          <cell r="DO148">
            <v>0</v>
          </cell>
          <cell r="DP148">
            <v>0</v>
          </cell>
          <cell r="DQ148">
            <v>0</v>
          </cell>
          <cell r="DR148">
            <v>0</v>
          </cell>
          <cell r="DS148">
            <v>0</v>
          </cell>
          <cell r="DT148">
            <v>0</v>
          </cell>
          <cell r="DU148">
            <v>0</v>
          </cell>
          <cell r="DV148">
            <v>0</v>
          </cell>
          <cell r="DW148">
            <v>0</v>
          </cell>
          <cell r="DX148">
            <v>0</v>
          </cell>
          <cell r="DY148">
            <v>0</v>
          </cell>
          <cell r="DZ148">
            <v>0</v>
          </cell>
          <cell r="EA148">
            <v>0</v>
          </cell>
          <cell r="EB148">
            <v>0</v>
          </cell>
          <cell r="EC148">
            <v>0</v>
          </cell>
          <cell r="ED148">
            <v>0</v>
          </cell>
          <cell r="EE148">
            <v>0</v>
          </cell>
          <cell r="EF148">
            <v>0</v>
          </cell>
          <cell r="EG148">
            <v>0</v>
          </cell>
          <cell r="EH148">
            <v>324594.21999999997</v>
          </cell>
          <cell r="EI148">
            <v>0</v>
          </cell>
          <cell r="EJ148">
            <v>0</v>
          </cell>
          <cell r="EK148">
            <v>0</v>
          </cell>
          <cell r="EL148">
            <v>0</v>
          </cell>
          <cell r="EM148">
            <v>0</v>
          </cell>
          <cell r="EN148">
            <v>0</v>
          </cell>
          <cell r="EO148">
            <v>0</v>
          </cell>
          <cell r="EP148">
            <v>0</v>
          </cell>
          <cell r="EQ148">
            <v>0</v>
          </cell>
          <cell r="ER148">
            <v>0</v>
          </cell>
          <cell r="ES148">
            <v>0</v>
          </cell>
          <cell r="ET148">
            <v>0</v>
          </cell>
          <cell r="EU148">
            <v>0</v>
          </cell>
          <cell r="EV148">
            <v>0</v>
          </cell>
          <cell r="EW148">
            <v>0</v>
          </cell>
          <cell r="EX148">
            <v>0</v>
          </cell>
          <cell r="EY148">
            <v>0</v>
          </cell>
          <cell r="EZ148">
            <v>0</v>
          </cell>
          <cell r="FA148">
            <v>0</v>
          </cell>
          <cell r="FB148">
            <v>0</v>
          </cell>
          <cell r="FC148">
            <v>0</v>
          </cell>
          <cell r="FD148">
            <v>0</v>
          </cell>
          <cell r="FE148">
            <v>0</v>
          </cell>
          <cell r="FF148">
            <v>0</v>
          </cell>
          <cell r="FG148">
            <v>0</v>
          </cell>
          <cell r="FH148">
            <v>0</v>
          </cell>
          <cell r="FI148">
            <v>0</v>
          </cell>
          <cell r="FJ148">
            <v>0</v>
          </cell>
          <cell r="FK148">
            <v>0</v>
          </cell>
          <cell r="FL148">
            <v>0</v>
          </cell>
          <cell r="FM148">
            <v>0</v>
          </cell>
          <cell r="FN148">
            <v>0</v>
          </cell>
          <cell r="FO148">
            <v>0</v>
          </cell>
          <cell r="FP148">
            <v>0</v>
          </cell>
          <cell r="FQ148">
            <v>0</v>
          </cell>
          <cell r="FR148">
            <v>0</v>
          </cell>
          <cell r="FS148">
            <v>0</v>
          </cell>
          <cell r="FT148">
            <v>0</v>
          </cell>
          <cell r="FU148">
            <v>0</v>
          </cell>
          <cell r="FV148">
            <v>0</v>
          </cell>
          <cell r="FW148">
            <v>0</v>
          </cell>
          <cell r="FX148">
            <v>0</v>
          </cell>
          <cell r="FY148">
            <v>0</v>
          </cell>
          <cell r="FZ148">
            <v>0</v>
          </cell>
          <cell r="GA148">
            <v>0</v>
          </cell>
          <cell r="GB148">
            <v>0</v>
          </cell>
          <cell r="GC148">
            <v>0</v>
          </cell>
          <cell r="GD148">
            <v>0</v>
          </cell>
          <cell r="GE148">
            <v>0</v>
          </cell>
          <cell r="GF148">
            <v>0</v>
          </cell>
          <cell r="GG148">
            <v>0</v>
          </cell>
          <cell r="GH148">
            <v>0</v>
          </cell>
          <cell r="GI148">
            <v>0</v>
          </cell>
          <cell r="GJ148">
            <v>0</v>
          </cell>
          <cell r="GK148">
            <v>0</v>
          </cell>
          <cell r="GL148">
            <v>0</v>
          </cell>
          <cell r="GM148">
            <v>0</v>
          </cell>
          <cell r="GN148">
            <v>0</v>
          </cell>
          <cell r="GO148">
            <v>0</v>
          </cell>
          <cell r="GP148">
            <v>0</v>
          </cell>
          <cell r="GQ148">
            <v>0</v>
          </cell>
          <cell r="GR148">
            <v>0</v>
          </cell>
          <cell r="GS148">
            <v>0</v>
          </cell>
          <cell r="GT148">
            <v>0</v>
          </cell>
          <cell r="GU148">
            <v>0</v>
          </cell>
          <cell r="GV148">
            <v>0</v>
          </cell>
          <cell r="GW148">
            <v>0</v>
          </cell>
          <cell r="GX148">
            <v>0</v>
          </cell>
          <cell r="GY148">
            <v>0</v>
          </cell>
          <cell r="GZ148">
            <v>0</v>
          </cell>
          <cell r="HA148">
            <v>0</v>
          </cell>
          <cell r="HB148">
            <v>0</v>
          </cell>
          <cell r="HC148">
            <v>0</v>
          </cell>
          <cell r="HD148">
            <v>0</v>
          </cell>
          <cell r="HE148">
            <v>0</v>
          </cell>
          <cell r="HF148">
            <v>0</v>
          </cell>
          <cell r="HG148">
            <v>0</v>
          </cell>
          <cell r="HH148">
            <v>0</v>
          </cell>
          <cell r="HI148">
            <v>0</v>
          </cell>
          <cell r="HJ148">
            <v>0</v>
          </cell>
          <cell r="HK148">
            <v>0</v>
          </cell>
          <cell r="HL148">
            <v>0</v>
          </cell>
          <cell r="HM148">
            <v>0</v>
          </cell>
          <cell r="HN148">
            <v>0</v>
          </cell>
          <cell r="HO148">
            <v>0</v>
          </cell>
          <cell r="HP148">
            <v>0</v>
          </cell>
          <cell r="HQ148">
            <v>0</v>
          </cell>
          <cell r="HR148">
            <v>0</v>
          </cell>
          <cell r="HS148">
            <v>0</v>
          </cell>
        </row>
        <row r="149">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0</v>
          </cell>
          <cell r="AW149">
            <v>0</v>
          </cell>
          <cell r="AX149">
            <v>0</v>
          </cell>
          <cell r="AY149">
            <v>0</v>
          </cell>
          <cell r="AZ149">
            <v>0</v>
          </cell>
          <cell r="BA149">
            <v>0</v>
          </cell>
          <cell r="BB149">
            <v>0</v>
          </cell>
          <cell r="BC149">
            <v>0</v>
          </cell>
          <cell r="BD149">
            <v>0</v>
          </cell>
          <cell r="BE149">
            <v>0</v>
          </cell>
          <cell r="BF149">
            <v>0</v>
          </cell>
          <cell r="BG149">
            <v>0</v>
          </cell>
          <cell r="BH149">
            <v>0</v>
          </cell>
          <cell r="BI149">
            <v>0</v>
          </cell>
          <cell r="BJ149">
            <v>0</v>
          </cell>
          <cell r="BK149">
            <v>0</v>
          </cell>
          <cell r="BL149">
            <v>0</v>
          </cell>
          <cell r="BM149">
            <v>0</v>
          </cell>
          <cell r="BN149">
            <v>0</v>
          </cell>
          <cell r="BO149">
            <v>0</v>
          </cell>
          <cell r="BP149">
            <v>0</v>
          </cell>
          <cell r="BQ149">
            <v>0</v>
          </cell>
          <cell r="BR149">
            <v>0</v>
          </cell>
          <cell r="BS149">
            <v>0</v>
          </cell>
          <cell r="BT149">
            <v>0</v>
          </cell>
          <cell r="BU149">
            <v>0</v>
          </cell>
          <cell r="BV149">
            <v>0</v>
          </cell>
          <cell r="BW149">
            <v>0</v>
          </cell>
          <cell r="BX149">
            <v>0</v>
          </cell>
          <cell r="BY149">
            <v>0</v>
          </cell>
          <cell r="BZ149">
            <v>0</v>
          </cell>
          <cell r="CA149">
            <v>0</v>
          </cell>
          <cell r="CB149">
            <v>0</v>
          </cell>
          <cell r="CC149">
            <v>0</v>
          </cell>
          <cell r="CD149">
            <v>0</v>
          </cell>
          <cell r="CE149">
            <v>0</v>
          </cell>
          <cell r="CF149">
            <v>0</v>
          </cell>
          <cell r="CG149">
            <v>0</v>
          </cell>
          <cell r="CH149">
            <v>0</v>
          </cell>
          <cell r="CI149">
            <v>0</v>
          </cell>
          <cell r="CJ149">
            <v>0</v>
          </cell>
          <cell r="CK149">
            <v>0</v>
          </cell>
          <cell r="CL149">
            <v>0</v>
          </cell>
          <cell r="CM149">
            <v>0</v>
          </cell>
          <cell r="CN149">
            <v>0</v>
          </cell>
          <cell r="CO149">
            <v>0</v>
          </cell>
          <cell r="CP149">
            <v>0</v>
          </cell>
          <cell r="CQ149">
            <v>0</v>
          </cell>
          <cell r="CR149">
            <v>0</v>
          </cell>
          <cell r="CS149">
            <v>0</v>
          </cell>
          <cell r="CT149">
            <v>0</v>
          </cell>
          <cell r="CU149">
            <v>0</v>
          </cell>
          <cell r="CV149">
            <v>0</v>
          </cell>
          <cell r="CW149">
            <v>0</v>
          </cell>
          <cell r="CX149">
            <v>0</v>
          </cell>
          <cell r="CY149">
            <v>0</v>
          </cell>
          <cell r="CZ149">
            <v>0</v>
          </cell>
          <cell r="DA149">
            <v>0</v>
          </cell>
          <cell r="DB149">
            <v>0</v>
          </cell>
          <cell r="DC149">
            <v>0</v>
          </cell>
          <cell r="DD149">
            <v>0</v>
          </cell>
          <cell r="DE149">
            <v>0</v>
          </cell>
          <cell r="DF149">
            <v>0</v>
          </cell>
          <cell r="DG149">
            <v>0</v>
          </cell>
          <cell r="DH149">
            <v>0</v>
          </cell>
          <cell r="DI149">
            <v>0</v>
          </cell>
          <cell r="DJ149">
            <v>0</v>
          </cell>
          <cell r="DK149">
            <v>0</v>
          </cell>
          <cell r="DL149">
            <v>0</v>
          </cell>
          <cell r="DM149">
            <v>0</v>
          </cell>
          <cell r="DN149">
            <v>0</v>
          </cell>
          <cell r="DO149">
            <v>0</v>
          </cell>
          <cell r="DP149">
            <v>0</v>
          </cell>
          <cell r="DQ149">
            <v>0</v>
          </cell>
          <cell r="DR149">
            <v>0</v>
          </cell>
          <cell r="DS149">
            <v>0</v>
          </cell>
          <cell r="DT149">
            <v>0</v>
          </cell>
          <cell r="DU149">
            <v>0</v>
          </cell>
          <cell r="DV149">
            <v>0</v>
          </cell>
          <cell r="DW149">
            <v>0</v>
          </cell>
          <cell r="DX149">
            <v>0</v>
          </cell>
          <cell r="DY149">
            <v>0</v>
          </cell>
          <cell r="DZ149">
            <v>0</v>
          </cell>
          <cell r="EA149">
            <v>0</v>
          </cell>
          <cell r="EB149">
            <v>0</v>
          </cell>
          <cell r="EC149">
            <v>0</v>
          </cell>
          <cell r="ED149">
            <v>0</v>
          </cell>
          <cell r="EE149">
            <v>0</v>
          </cell>
          <cell r="EF149">
            <v>0</v>
          </cell>
          <cell r="EG149">
            <v>0</v>
          </cell>
          <cell r="EH149">
            <v>0</v>
          </cell>
          <cell r="EI149">
            <v>83705.05</v>
          </cell>
          <cell r="EJ149">
            <v>0</v>
          </cell>
          <cell r="EK149">
            <v>0</v>
          </cell>
          <cell r="EL149">
            <v>0</v>
          </cell>
          <cell r="EM149">
            <v>0</v>
          </cell>
          <cell r="EN149">
            <v>0</v>
          </cell>
          <cell r="EO149">
            <v>0</v>
          </cell>
          <cell r="EP149">
            <v>0</v>
          </cell>
          <cell r="EQ149">
            <v>0</v>
          </cell>
          <cell r="ER149">
            <v>0</v>
          </cell>
          <cell r="ES149">
            <v>0</v>
          </cell>
          <cell r="ET149">
            <v>0</v>
          </cell>
          <cell r="EU149">
            <v>0</v>
          </cell>
          <cell r="EV149">
            <v>0</v>
          </cell>
          <cell r="EW149">
            <v>0</v>
          </cell>
          <cell r="EX149">
            <v>1880.88</v>
          </cell>
          <cell r="EY149">
            <v>0</v>
          </cell>
          <cell r="EZ149">
            <v>0</v>
          </cell>
          <cell r="FA149">
            <v>0</v>
          </cell>
          <cell r="FB149">
            <v>0</v>
          </cell>
          <cell r="FC149">
            <v>0</v>
          </cell>
          <cell r="FD149">
            <v>0</v>
          </cell>
          <cell r="FE149">
            <v>0</v>
          </cell>
          <cell r="FF149">
            <v>0</v>
          </cell>
          <cell r="FG149">
            <v>0</v>
          </cell>
          <cell r="FH149">
            <v>0</v>
          </cell>
          <cell r="FI149">
            <v>0</v>
          </cell>
          <cell r="FJ149">
            <v>0</v>
          </cell>
          <cell r="FK149">
            <v>0</v>
          </cell>
          <cell r="FL149">
            <v>0</v>
          </cell>
          <cell r="FM149">
            <v>0</v>
          </cell>
          <cell r="FN149">
            <v>0</v>
          </cell>
          <cell r="FO149">
            <v>0</v>
          </cell>
          <cell r="FP149">
            <v>0</v>
          </cell>
          <cell r="FQ149">
            <v>0</v>
          </cell>
          <cell r="FR149">
            <v>0</v>
          </cell>
          <cell r="FS149">
            <v>0</v>
          </cell>
          <cell r="FT149">
            <v>0</v>
          </cell>
          <cell r="FU149">
            <v>0</v>
          </cell>
          <cell r="FV149">
            <v>0</v>
          </cell>
          <cell r="FW149">
            <v>0</v>
          </cell>
          <cell r="FX149">
            <v>0</v>
          </cell>
          <cell r="FY149">
            <v>0</v>
          </cell>
          <cell r="FZ149">
            <v>0</v>
          </cell>
          <cell r="GA149">
            <v>0</v>
          </cell>
          <cell r="GB149">
            <v>0</v>
          </cell>
          <cell r="GC149">
            <v>0</v>
          </cell>
          <cell r="GD149">
            <v>0</v>
          </cell>
          <cell r="GE149">
            <v>0</v>
          </cell>
          <cell r="GF149">
            <v>0</v>
          </cell>
          <cell r="GG149">
            <v>0</v>
          </cell>
          <cell r="GH149">
            <v>0</v>
          </cell>
          <cell r="GI149">
            <v>0</v>
          </cell>
          <cell r="GJ149">
            <v>0</v>
          </cell>
          <cell r="GK149">
            <v>0</v>
          </cell>
          <cell r="GL149">
            <v>0</v>
          </cell>
          <cell r="GM149">
            <v>0</v>
          </cell>
          <cell r="GN149">
            <v>0</v>
          </cell>
          <cell r="GO149">
            <v>0</v>
          </cell>
          <cell r="GP149">
            <v>0</v>
          </cell>
          <cell r="GQ149">
            <v>0</v>
          </cell>
          <cell r="GR149">
            <v>0</v>
          </cell>
          <cell r="GS149">
            <v>0</v>
          </cell>
          <cell r="GT149">
            <v>0</v>
          </cell>
          <cell r="GU149">
            <v>0</v>
          </cell>
          <cell r="GV149">
            <v>0</v>
          </cell>
          <cell r="GW149">
            <v>0</v>
          </cell>
          <cell r="GX149">
            <v>0</v>
          </cell>
          <cell r="GY149">
            <v>0</v>
          </cell>
          <cell r="GZ149">
            <v>0</v>
          </cell>
          <cell r="HA149">
            <v>0</v>
          </cell>
          <cell r="HB149">
            <v>0</v>
          </cell>
          <cell r="HC149">
            <v>0</v>
          </cell>
          <cell r="HD149">
            <v>0</v>
          </cell>
          <cell r="HE149">
            <v>0</v>
          </cell>
          <cell r="HF149">
            <v>0</v>
          </cell>
          <cell r="HG149">
            <v>0</v>
          </cell>
          <cell r="HH149">
            <v>0</v>
          </cell>
          <cell r="HI149">
            <v>0</v>
          </cell>
          <cell r="HJ149">
            <v>0</v>
          </cell>
          <cell r="HK149">
            <v>0</v>
          </cell>
          <cell r="HL149">
            <v>0</v>
          </cell>
          <cell r="HM149">
            <v>0</v>
          </cell>
          <cell r="HN149">
            <v>0</v>
          </cell>
          <cell r="HO149">
            <v>0</v>
          </cell>
          <cell r="HP149">
            <v>0</v>
          </cell>
          <cell r="HQ149">
            <v>0</v>
          </cell>
          <cell r="HR149">
            <v>0</v>
          </cell>
          <cell r="HS149">
            <v>0</v>
          </cell>
        </row>
        <row r="150">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0</v>
          </cell>
          <cell r="AU150">
            <v>0</v>
          </cell>
          <cell r="AV150">
            <v>0</v>
          </cell>
          <cell r="AW150">
            <v>0</v>
          </cell>
          <cell r="AX150">
            <v>0</v>
          </cell>
          <cell r="AY150">
            <v>0</v>
          </cell>
          <cell r="AZ150">
            <v>0</v>
          </cell>
          <cell r="BA150">
            <v>0</v>
          </cell>
          <cell r="BB150">
            <v>0</v>
          </cell>
          <cell r="BC150">
            <v>0</v>
          </cell>
          <cell r="BD150">
            <v>0</v>
          </cell>
          <cell r="BE150">
            <v>0</v>
          </cell>
          <cell r="BF150">
            <v>0</v>
          </cell>
          <cell r="BG150">
            <v>0</v>
          </cell>
          <cell r="BH150">
            <v>0</v>
          </cell>
          <cell r="BI150">
            <v>0</v>
          </cell>
          <cell r="BJ150">
            <v>0</v>
          </cell>
          <cell r="BK150">
            <v>0</v>
          </cell>
          <cell r="BL150">
            <v>0</v>
          </cell>
          <cell r="BM150">
            <v>0</v>
          </cell>
          <cell r="BN150">
            <v>0</v>
          </cell>
          <cell r="BO150">
            <v>0</v>
          </cell>
          <cell r="BP150">
            <v>0</v>
          </cell>
          <cell r="BQ150">
            <v>0</v>
          </cell>
          <cell r="BR150">
            <v>0</v>
          </cell>
          <cell r="BS150">
            <v>0</v>
          </cell>
          <cell r="BT150">
            <v>0</v>
          </cell>
          <cell r="BU150">
            <v>0</v>
          </cell>
          <cell r="BV150">
            <v>0</v>
          </cell>
          <cell r="BW150">
            <v>0</v>
          </cell>
          <cell r="BX150">
            <v>0</v>
          </cell>
          <cell r="BY150">
            <v>0</v>
          </cell>
          <cell r="BZ150">
            <v>0</v>
          </cell>
          <cell r="CA150">
            <v>0</v>
          </cell>
          <cell r="CB150">
            <v>0</v>
          </cell>
          <cell r="CC150">
            <v>0</v>
          </cell>
          <cell r="CD150">
            <v>0</v>
          </cell>
          <cell r="CE150">
            <v>0</v>
          </cell>
          <cell r="CF150">
            <v>0</v>
          </cell>
          <cell r="CG150">
            <v>0</v>
          </cell>
          <cell r="CH150">
            <v>0</v>
          </cell>
          <cell r="CI150">
            <v>0</v>
          </cell>
          <cell r="CJ150">
            <v>0</v>
          </cell>
          <cell r="CK150">
            <v>0</v>
          </cell>
          <cell r="CL150">
            <v>0</v>
          </cell>
          <cell r="CM150">
            <v>0</v>
          </cell>
          <cell r="CN150">
            <v>0</v>
          </cell>
          <cell r="CO150">
            <v>0</v>
          </cell>
          <cell r="CP150">
            <v>0</v>
          </cell>
          <cell r="CQ150">
            <v>0</v>
          </cell>
          <cell r="CR150">
            <v>0</v>
          </cell>
          <cell r="CS150">
            <v>0</v>
          </cell>
          <cell r="CT150">
            <v>0</v>
          </cell>
          <cell r="CU150">
            <v>0</v>
          </cell>
          <cell r="CV150">
            <v>0</v>
          </cell>
          <cell r="CW150">
            <v>0</v>
          </cell>
          <cell r="CX150">
            <v>0</v>
          </cell>
          <cell r="CY150">
            <v>0</v>
          </cell>
          <cell r="CZ150">
            <v>0</v>
          </cell>
          <cell r="DA150">
            <v>0</v>
          </cell>
          <cell r="DB150">
            <v>0</v>
          </cell>
          <cell r="DC150">
            <v>0</v>
          </cell>
          <cell r="DD150">
            <v>0</v>
          </cell>
          <cell r="DE150">
            <v>0</v>
          </cell>
          <cell r="DF150">
            <v>0</v>
          </cell>
          <cell r="DG150">
            <v>0</v>
          </cell>
          <cell r="DH150">
            <v>0</v>
          </cell>
          <cell r="DI150">
            <v>0</v>
          </cell>
          <cell r="DJ150">
            <v>0</v>
          </cell>
          <cell r="DK150">
            <v>0</v>
          </cell>
          <cell r="DL150">
            <v>0</v>
          </cell>
          <cell r="DM150">
            <v>0</v>
          </cell>
          <cell r="DN150">
            <v>0</v>
          </cell>
          <cell r="DO150">
            <v>0</v>
          </cell>
          <cell r="DP150">
            <v>0</v>
          </cell>
          <cell r="DQ150">
            <v>0</v>
          </cell>
          <cell r="DR150">
            <v>0</v>
          </cell>
          <cell r="DS150">
            <v>0</v>
          </cell>
          <cell r="DT150">
            <v>0</v>
          </cell>
          <cell r="DU150">
            <v>0</v>
          </cell>
          <cell r="DV150">
            <v>0</v>
          </cell>
          <cell r="DW150">
            <v>0</v>
          </cell>
          <cell r="DX150">
            <v>0</v>
          </cell>
          <cell r="DY150">
            <v>0</v>
          </cell>
          <cell r="DZ150">
            <v>0</v>
          </cell>
          <cell r="EA150">
            <v>0</v>
          </cell>
          <cell r="EB150">
            <v>0</v>
          </cell>
          <cell r="EC150">
            <v>0</v>
          </cell>
          <cell r="ED150">
            <v>0</v>
          </cell>
          <cell r="EE150">
            <v>0</v>
          </cell>
          <cell r="EF150">
            <v>0</v>
          </cell>
          <cell r="EG150">
            <v>0</v>
          </cell>
          <cell r="EH150">
            <v>0</v>
          </cell>
          <cell r="EI150">
            <v>0</v>
          </cell>
          <cell r="EJ150">
            <v>12489</v>
          </cell>
          <cell r="EK150">
            <v>0</v>
          </cell>
          <cell r="EL150">
            <v>0</v>
          </cell>
          <cell r="EM150">
            <v>0</v>
          </cell>
          <cell r="EN150">
            <v>0</v>
          </cell>
          <cell r="EO150">
            <v>0</v>
          </cell>
          <cell r="EP150">
            <v>0</v>
          </cell>
          <cell r="EQ150">
            <v>0</v>
          </cell>
          <cell r="ER150">
            <v>0</v>
          </cell>
          <cell r="ES150">
            <v>0</v>
          </cell>
          <cell r="ET150">
            <v>0</v>
          </cell>
          <cell r="EU150">
            <v>0</v>
          </cell>
          <cell r="EV150">
            <v>0</v>
          </cell>
          <cell r="EW150">
            <v>0</v>
          </cell>
          <cell r="EX150">
            <v>0</v>
          </cell>
          <cell r="EY150">
            <v>0</v>
          </cell>
          <cell r="EZ150">
            <v>0</v>
          </cell>
          <cell r="FA150">
            <v>0</v>
          </cell>
          <cell r="FB150">
            <v>0</v>
          </cell>
          <cell r="FC150">
            <v>0</v>
          </cell>
          <cell r="FD150">
            <v>0</v>
          </cell>
          <cell r="FE150">
            <v>0</v>
          </cell>
          <cell r="FF150">
            <v>0</v>
          </cell>
          <cell r="FG150">
            <v>0</v>
          </cell>
          <cell r="FH150">
            <v>0</v>
          </cell>
          <cell r="FI150">
            <v>0</v>
          </cell>
          <cell r="FJ150">
            <v>0</v>
          </cell>
          <cell r="FK150">
            <v>0</v>
          </cell>
          <cell r="FL150">
            <v>0</v>
          </cell>
          <cell r="FM150">
            <v>0</v>
          </cell>
          <cell r="FN150">
            <v>0</v>
          </cell>
          <cell r="FO150">
            <v>0</v>
          </cell>
          <cell r="FP150">
            <v>0</v>
          </cell>
          <cell r="FQ150">
            <v>0</v>
          </cell>
          <cell r="FR150">
            <v>0</v>
          </cell>
          <cell r="FS150">
            <v>0</v>
          </cell>
          <cell r="FT150">
            <v>0</v>
          </cell>
          <cell r="FU150">
            <v>0</v>
          </cell>
          <cell r="FV150">
            <v>0</v>
          </cell>
          <cell r="FW150">
            <v>0</v>
          </cell>
          <cell r="FX150">
            <v>0</v>
          </cell>
          <cell r="FY150">
            <v>0</v>
          </cell>
          <cell r="FZ150">
            <v>0</v>
          </cell>
          <cell r="GA150">
            <v>0</v>
          </cell>
          <cell r="GB150">
            <v>0</v>
          </cell>
          <cell r="GC150">
            <v>0</v>
          </cell>
          <cell r="GD150">
            <v>0</v>
          </cell>
          <cell r="GE150">
            <v>0</v>
          </cell>
          <cell r="GF150">
            <v>0</v>
          </cell>
          <cell r="GG150">
            <v>0</v>
          </cell>
          <cell r="GH150">
            <v>0</v>
          </cell>
          <cell r="GI150">
            <v>0</v>
          </cell>
          <cell r="GJ150">
            <v>0</v>
          </cell>
          <cell r="GK150">
            <v>0</v>
          </cell>
          <cell r="GL150">
            <v>0</v>
          </cell>
          <cell r="GM150">
            <v>0</v>
          </cell>
          <cell r="GN150">
            <v>0</v>
          </cell>
          <cell r="GO150">
            <v>0</v>
          </cell>
          <cell r="GP150">
            <v>0</v>
          </cell>
          <cell r="GQ150">
            <v>0</v>
          </cell>
          <cell r="GR150">
            <v>0</v>
          </cell>
          <cell r="GS150">
            <v>0</v>
          </cell>
          <cell r="GT150">
            <v>0</v>
          </cell>
          <cell r="GU150">
            <v>0</v>
          </cell>
          <cell r="GV150">
            <v>0</v>
          </cell>
          <cell r="GW150">
            <v>0</v>
          </cell>
          <cell r="GX150">
            <v>0</v>
          </cell>
          <cell r="GY150">
            <v>0</v>
          </cell>
          <cell r="GZ150">
            <v>0</v>
          </cell>
          <cell r="HA150">
            <v>0</v>
          </cell>
          <cell r="HB150">
            <v>0</v>
          </cell>
          <cell r="HC150">
            <v>0</v>
          </cell>
          <cell r="HD150">
            <v>0</v>
          </cell>
          <cell r="HE150">
            <v>0</v>
          </cell>
          <cell r="HF150">
            <v>0</v>
          </cell>
          <cell r="HG150">
            <v>0</v>
          </cell>
          <cell r="HH150">
            <v>0</v>
          </cell>
          <cell r="HI150">
            <v>0</v>
          </cell>
          <cell r="HJ150">
            <v>0</v>
          </cell>
          <cell r="HK150">
            <v>0</v>
          </cell>
          <cell r="HL150">
            <v>0</v>
          </cell>
          <cell r="HM150">
            <v>0</v>
          </cell>
          <cell r="HN150">
            <v>0</v>
          </cell>
          <cell r="HO150">
            <v>0</v>
          </cell>
          <cell r="HP150">
            <v>0</v>
          </cell>
          <cell r="HQ150">
            <v>0</v>
          </cell>
          <cell r="HR150">
            <v>0</v>
          </cell>
          <cell r="HS150">
            <v>0</v>
          </cell>
        </row>
        <row r="151">
          <cell r="E151">
            <v>0</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v>
          </cell>
          <cell r="AU151">
            <v>0</v>
          </cell>
          <cell r="AV151">
            <v>0</v>
          </cell>
          <cell r="AW151">
            <v>0</v>
          </cell>
          <cell r="AX151">
            <v>0</v>
          </cell>
          <cell r="AY151">
            <v>0</v>
          </cell>
          <cell r="AZ151">
            <v>0</v>
          </cell>
          <cell r="BA151">
            <v>0</v>
          </cell>
          <cell r="BB151">
            <v>0</v>
          </cell>
          <cell r="BC151">
            <v>0</v>
          </cell>
          <cell r="BD151">
            <v>0</v>
          </cell>
          <cell r="BE151">
            <v>0</v>
          </cell>
          <cell r="BF151">
            <v>0</v>
          </cell>
          <cell r="BG151">
            <v>0</v>
          </cell>
          <cell r="BH151">
            <v>0</v>
          </cell>
          <cell r="BI151">
            <v>0</v>
          </cell>
          <cell r="BJ151">
            <v>0</v>
          </cell>
          <cell r="BK151">
            <v>0</v>
          </cell>
          <cell r="BL151">
            <v>0</v>
          </cell>
          <cell r="BM151">
            <v>0</v>
          </cell>
          <cell r="BN151">
            <v>0</v>
          </cell>
          <cell r="BO151">
            <v>0</v>
          </cell>
          <cell r="BP151">
            <v>0</v>
          </cell>
          <cell r="BQ151">
            <v>0</v>
          </cell>
          <cell r="BR151">
            <v>0</v>
          </cell>
          <cell r="BS151">
            <v>0</v>
          </cell>
          <cell r="BT151">
            <v>0</v>
          </cell>
          <cell r="BU151">
            <v>0</v>
          </cell>
          <cell r="BV151">
            <v>0</v>
          </cell>
          <cell r="BW151">
            <v>0</v>
          </cell>
          <cell r="BX151">
            <v>0</v>
          </cell>
          <cell r="BY151">
            <v>0</v>
          </cell>
          <cell r="BZ151">
            <v>0</v>
          </cell>
          <cell r="CA151">
            <v>0</v>
          </cell>
          <cell r="CB151">
            <v>0</v>
          </cell>
          <cell r="CC151">
            <v>0</v>
          </cell>
          <cell r="CD151">
            <v>0</v>
          </cell>
          <cell r="CE151">
            <v>0</v>
          </cell>
          <cell r="CF151">
            <v>0</v>
          </cell>
          <cell r="CG151">
            <v>0</v>
          </cell>
          <cell r="CH151">
            <v>0</v>
          </cell>
          <cell r="CI151">
            <v>0</v>
          </cell>
          <cell r="CJ151">
            <v>0</v>
          </cell>
          <cell r="CK151">
            <v>0</v>
          </cell>
          <cell r="CL151">
            <v>0</v>
          </cell>
          <cell r="CM151">
            <v>0</v>
          </cell>
          <cell r="CN151">
            <v>0</v>
          </cell>
          <cell r="CO151">
            <v>0</v>
          </cell>
          <cell r="CP151">
            <v>0</v>
          </cell>
          <cell r="CQ151">
            <v>0</v>
          </cell>
          <cell r="CR151">
            <v>0</v>
          </cell>
          <cell r="CS151">
            <v>0</v>
          </cell>
          <cell r="CT151">
            <v>0</v>
          </cell>
          <cell r="CU151">
            <v>0</v>
          </cell>
          <cell r="CV151">
            <v>0</v>
          </cell>
          <cell r="CW151">
            <v>0</v>
          </cell>
          <cell r="CX151">
            <v>0</v>
          </cell>
          <cell r="CY151">
            <v>0</v>
          </cell>
          <cell r="CZ151">
            <v>0</v>
          </cell>
          <cell r="DA151">
            <v>0</v>
          </cell>
          <cell r="DB151">
            <v>0</v>
          </cell>
          <cell r="DC151">
            <v>0</v>
          </cell>
          <cell r="DD151">
            <v>0</v>
          </cell>
          <cell r="DE151">
            <v>0</v>
          </cell>
          <cell r="DF151">
            <v>0</v>
          </cell>
          <cell r="DG151">
            <v>0</v>
          </cell>
          <cell r="DH151">
            <v>0</v>
          </cell>
          <cell r="DI151">
            <v>0</v>
          </cell>
          <cell r="DJ151">
            <v>0</v>
          </cell>
          <cell r="DK151">
            <v>0</v>
          </cell>
          <cell r="DL151">
            <v>0</v>
          </cell>
          <cell r="DM151">
            <v>0</v>
          </cell>
          <cell r="DN151">
            <v>0</v>
          </cell>
          <cell r="DO151">
            <v>0</v>
          </cell>
          <cell r="DP151">
            <v>0</v>
          </cell>
          <cell r="DQ151">
            <v>0</v>
          </cell>
          <cell r="DR151">
            <v>0</v>
          </cell>
          <cell r="DS151">
            <v>0</v>
          </cell>
          <cell r="DT151">
            <v>0</v>
          </cell>
          <cell r="DU151">
            <v>0</v>
          </cell>
          <cell r="DV151">
            <v>0</v>
          </cell>
          <cell r="DW151">
            <v>0</v>
          </cell>
          <cell r="DX151">
            <v>0</v>
          </cell>
          <cell r="DY151">
            <v>0</v>
          </cell>
          <cell r="DZ151">
            <v>0</v>
          </cell>
          <cell r="EA151">
            <v>0</v>
          </cell>
          <cell r="EB151">
            <v>0</v>
          </cell>
          <cell r="EC151">
            <v>0</v>
          </cell>
          <cell r="ED151">
            <v>0</v>
          </cell>
          <cell r="EE151">
            <v>0</v>
          </cell>
          <cell r="EF151">
            <v>0</v>
          </cell>
          <cell r="EG151">
            <v>0</v>
          </cell>
          <cell r="EH151">
            <v>0</v>
          </cell>
          <cell r="EI151">
            <v>0</v>
          </cell>
          <cell r="EJ151">
            <v>0</v>
          </cell>
          <cell r="EK151">
            <v>0</v>
          </cell>
          <cell r="EL151">
            <v>306651</v>
          </cell>
          <cell r="EM151">
            <v>0</v>
          </cell>
          <cell r="EN151">
            <v>0</v>
          </cell>
          <cell r="EO151">
            <v>0</v>
          </cell>
          <cell r="EP151">
            <v>0</v>
          </cell>
          <cell r="EQ151">
            <v>0</v>
          </cell>
          <cell r="ER151">
            <v>0</v>
          </cell>
          <cell r="ES151">
            <v>0</v>
          </cell>
          <cell r="ET151">
            <v>0</v>
          </cell>
          <cell r="EU151">
            <v>0</v>
          </cell>
          <cell r="EV151">
            <v>0</v>
          </cell>
          <cell r="EW151">
            <v>0</v>
          </cell>
          <cell r="EX151">
            <v>0</v>
          </cell>
          <cell r="EY151">
            <v>0</v>
          </cell>
          <cell r="EZ151">
            <v>0</v>
          </cell>
          <cell r="FA151">
            <v>0</v>
          </cell>
          <cell r="FB151">
            <v>0</v>
          </cell>
          <cell r="FC151">
            <v>0</v>
          </cell>
          <cell r="FD151">
            <v>0</v>
          </cell>
          <cell r="FE151">
            <v>0</v>
          </cell>
          <cell r="FF151">
            <v>0</v>
          </cell>
          <cell r="FG151">
            <v>0</v>
          </cell>
          <cell r="FH151">
            <v>0</v>
          </cell>
          <cell r="FI151">
            <v>0</v>
          </cell>
          <cell r="FJ151">
            <v>0</v>
          </cell>
          <cell r="FK151">
            <v>0</v>
          </cell>
          <cell r="FL151">
            <v>0</v>
          </cell>
          <cell r="FM151">
            <v>0</v>
          </cell>
          <cell r="FN151">
            <v>0</v>
          </cell>
          <cell r="FO151">
            <v>0</v>
          </cell>
          <cell r="FP151">
            <v>0</v>
          </cell>
          <cell r="FQ151">
            <v>0</v>
          </cell>
          <cell r="FR151">
            <v>0</v>
          </cell>
          <cell r="FS151">
            <v>0</v>
          </cell>
          <cell r="FT151">
            <v>0</v>
          </cell>
          <cell r="FU151">
            <v>0</v>
          </cell>
          <cell r="FV151">
            <v>0</v>
          </cell>
          <cell r="FW151">
            <v>0</v>
          </cell>
          <cell r="FX151">
            <v>0</v>
          </cell>
          <cell r="FY151">
            <v>0</v>
          </cell>
          <cell r="FZ151">
            <v>0</v>
          </cell>
          <cell r="GA151">
            <v>0</v>
          </cell>
          <cell r="GB151">
            <v>0</v>
          </cell>
          <cell r="GC151">
            <v>0</v>
          </cell>
          <cell r="GD151">
            <v>0</v>
          </cell>
          <cell r="GE151">
            <v>0</v>
          </cell>
          <cell r="GF151">
            <v>0</v>
          </cell>
          <cell r="GG151">
            <v>0</v>
          </cell>
          <cell r="GH151">
            <v>0</v>
          </cell>
          <cell r="GI151">
            <v>0</v>
          </cell>
          <cell r="GJ151">
            <v>0</v>
          </cell>
          <cell r="GK151">
            <v>0</v>
          </cell>
          <cell r="GL151">
            <v>0</v>
          </cell>
          <cell r="GM151">
            <v>0</v>
          </cell>
          <cell r="GN151">
            <v>0</v>
          </cell>
          <cell r="GO151">
            <v>0</v>
          </cell>
          <cell r="GP151">
            <v>0</v>
          </cell>
          <cell r="GQ151">
            <v>0</v>
          </cell>
          <cell r="GR151">
            <v>0</v>
          </cell>
          <cell r="GS151">
            <v>0</v>
          </cell>
          <cell r="GT151">
            <v>0</v>
          </cell>
          <cell r="GU151">
            <v>0</v>
          </cell>
          <cell r="GV151">
            <v>0</v>
          </cell>
          <cell r="GW151">
            <v>0</v>
          </cell>
          <cell r="GX151">
            <v>0</v>
          </cell>
          <cell r="GY151">
            <v>0</v>
          </cell>
          <cell r="GZ151">
            <v>0</v>
          </cell>
          <cell r="HA151">
            <v>0</v>
          </cell>
          <cell r="HB151">
            <v>0</v>
          </cell>
          <cell r="HC151">
            <v>0</v>
          </cell>
          <cell r="HD151">
            <v>0</v>
          </cell>
          <cell r="HE151">
            <v>0</v>
          </cell>
          <cell r="HF151">
            <v>0</v>
          </cell>
          <cell r="HG151">
            <v>0</v>
          </cell>
          <cell r="HH151">
            <v>0</v>
          </cell>
          <cell r="HI151">
            <v>0</v>
          </cell>
          <cell r="HJ151">
            <v>0</v>
          </cell>
          <cell r="HK151">
            <v>0</v>
          </cell>
          <cell r="HL151">
            <v>0</v>
          </cell>
          <cell r="HM151">
            <v>0</v>
          </cell>
          <cell r="HN151">
            <v>0</v>
          </cell>
          <cell r="HO151">
            <v>0</v>
          </cell>
          <cell r="HP151">
            <v>0</v>
          </cell>
          <cell r="HQ151">
            <v>0</v>
          </cell>
          <cell r="HR151">
            <v>0</v>
          </cell>
          <cell r="HS151">
            <v>0</v>
          </cell>
        </row>
        <row r="152">
          <cell r="E152">
            <v>0</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U152">
            <v>0</v>
          </cell>
          <cell r="AV152">
            <v>0</v>
          </cell>
          <cell r="AW152">
            <v>0</v>
          </cell>
          <cell r="AX152">
            <v>0</v>
          </cell>
          <cell r="AY152">
            <v>0</v>
          </cell>
          <cell r="AZ152">
            <v>0</v>
          </cell>
          <cell r="BA152">
            <v>0</v>
          </cell>
          <cell r="BB152">
            <v>0</v>
          </cell>
          <cell r="BC152">
            <v>0</v>
          </cell>
          <cell r="BD152">
            <v>0</v>
          </cell>
          <cell r="BE152">
            <v>0</v>
          </cell>
          <cell r="BF152">
            <v>0</v>
          </cell>
          <cell r="BG152">
            <v>0</v>
          </cell>
          <cell r="BH152">
            <v>0</v>
          </cell>
          <cell r="BI152">
            <v>0</v>
          </cell>
          <cell r="BJ152">
            <v>0</v>
          </cell>
          <cell r="BK152">
            <v>0</v>
          </cell>
          <cell r="BL152">
            <v>0</v>
          </cell>
          <cell r="BM152">
            <v>0</v>
          </cell>
          <cell r="BN152">
            <v>0</v>
          </cell>
          <cell r="BO152">
            <v>0</v>
          </cell>
          <cell r="BP152">
            <v>0</v>
          </cell>
          <cell r="BQ152">
            <v>0</v>
          </cell>
          <cell r="BR152">
            <v>0</v>
          </cell>
          <cell r="BS152">
            <v>0</v>
          </cell>
          <cell r="BT152">
            <v>0</v>
          </cell>
          <cell r="BU152">
            <v>0</v>
          </cell>
          <cell r="BV152">
            <v>0</v>
          </cell>
          <cell r="BW152">
            <v>0</v>
          </cell>
          <cell r="BX152">
            <v>0</v>
          </cell>
          <cell r="BY152">
            <v>0</v>
          </cell>
          <cell r="BZ152">
            <v>0</v>
          </cell>
          <cell r="CA152">
            <v>0</v>
          </cell>
          <cell r="CB152">
            <v>0</v>
          </cell>
          <cell r="CC152">
            <v>0</v>
          </cell>
          <cell r="CD152">
            <v>0</v>
          </cell>
          <cell r="CE152">
            <v>0</v>
          </cell>
          <cell r="CF152">
            <v>0</v>
          </cell>
          <cell r="CG152">
            <v>0</v>
          </cell>
          <cell r="CH152">
            <v>0</v>
          </cell>
          <cell r="CI152">
            <v>0</v>
          </cell>
          <cell r="CJ152">
            <v>0</v>
          </cell>
          <cell r="CK152">
            <v>0</v>
          </cell>
          <cell r="CL152">
            <v>0</v>
          </cell>
          <cell r="CM152">
            <v>0</v>
          </cell>
          <cell r="CN152">
            <v>0</v>
          </cell>
          <cell r="CO152">
            <v>0</v>
          </cell>
          <cell r="CP152">
            <v>0</v>
          </cell>
          <cell r="CQ152">
            <v>0</v>
          </cell>
          <cell r="CR152">
            <v>0</v>
          </cell>
          <cell r="CS152">
            <v>0</v>
          </cell>
          <cell r="CT152">
            <v>0</v>
          </cell>
          <cell r="CU152">
            <v>0</v>
          </cell>
          <cell r="CV152">
            <v>0</v>
          </cell>
          <cell r="CW152">
            <v>0</v>
          </cell>
          <cell r="CX152">
            <v>0</v>
          </cell>
          <cell r="CY152">
            <v>0</v>
          </cell>
          <cell r="CZ152">
            <v>0</v>
          </cell>
          <cell r="DA152">
            <v>0</v>
          </cell>
          <cell r="DB152">
            <v>0</v>
          </cell>
          <cell r="DC152">
            <v>0</v>
          </cell>
          <cell r="DD152">
            <v>0</v>
          </cell>
          <cell r="DE152">
            <v>0</v>
          </cell>
          <cell r="DF152">
            <v>0</v>
          </cell>
          <cell r="DG152">
            <v>0</v>
          </cell>
          <cell r="DH152">
            <v>0</v>
          </cell>
          <cell r="DI152">
            <v>0</v>
          </cell>
          <cell r="DJ152">
            <v>0</v>
          </cell>
          <cell r="DK152">
            <v>0</v>
          </cell>
          <cell r="DL152">
            <v>0</v>
          </cell>
          <cell r="DM152">
            <v>0</v>
          </cell>
          <cell r="DN152">
            <v>0</v>
          </cell>
          <cell r="DO152">
            <v>0</v>
          </cell>
          <cell r="DP152">
            <v>0</v>
          </cell>
          <cell r="DQ152">
            <v>0</v>
          </cell>
          <cell r="DR152">
            <v>0</v>
          </cell>
          <cell r="DS152">
            <v>0</v>
          </cell>
          <cell r="DT152">
            <v>0</v>
          </cell>
          <cell r="DU152">
            <v>0</v>
          </cell>
          <cell r="DV152">
            <v>0</v>
          </cell>
          <cell r="DW152">
            <v>0</v>
          </cell>
          <cell r="DX152">
            <v>0</v>
          </cell>
          <cell r="DY152">
            <v>0</v>
          </cell>
          <cell r="DZ152">
            <v>0</v>
          </cell>
          <cell r="EA152">
            <v>0</v>
          </cell>
          <cell r="EB152">
            <v>0</v>
          </cell>
          <cell r="EC152">
            <v>0</v>
          </cell>
          <cell r="ED152">
            <v>0</v>
          </cell>
          <cell r="EE152">
            <v>0</v>
          </cell>
          <cell r="EF152">
            <v>0</v>
          </cell>
          <cell r="EG152">
            <v>0</v>
          </cell>
          <cell r="EH152">
            <v>0</v>
          </cell>
          <cell r="EI152">
            <v>0</v>
          </cell>
          <cell r="EJ152">
            <v>0</v>
          </cell>
          <cell r="EK152">
            <v>0</v>
          </cell>
          <cell r="EL152">
            <v>0</v>
          </cell>
          <cell r="EM152">
            <v>37267.120000000003</v>
          </cell>
          <cell r="EN152">
            <v>0</v>
          </cell>
          <cell r="EO152">
            <v>0</v>
          </cell>
          <cell r="EP152">
            <v>0</v>
          </cell>
          <cell r="EQ152">
            <v>0</v>
          </cell>
          <cell r="ER152">
            <v>0</v>
          </cell>
          <cell r="ES152">
            <v>0</v>
          </cell>
          <cell r="ET152">
            <v>0</v>
          </cell>
          <cell r="EU152">
            <v>0</v>
          </cell>
          <cell r="EV152">
            <v>0</v>
          </cell>
          <cell r="EW152">
            <v>0</v>
          </cell>
          <cell r="EX152">
            <v>0</v>
          </cell>
          <cell r="EY152">
            <v>0</v>
          </cell>
          <cell r="EZ152">
            <v>0</v>
          </cell>
          <cell r="FA152">
            <v>0</v>
          </cell>
          <cell r="FB152">
            <v>0</v>
          </cell>
          <cell r="FC152">
            <v>0</v>
          </cell>
          <cell r="FD152">
            <v>0</v>
          </cell>
          <cell r="FE152">
            <v>0</v>
          </cell>
          <cell r="FF152">
            <v>0</v>
          </cell>
          <cell r="FG152">
            <v>0</v>
          </cell>
          <cell r="FH152">
            <v>0</v>
          </cell>
          <cell r="FI152">
            <v>0</v>
          </cell>
          <cell r="FJ152">
            <v>0</v>
          </cell>
          <cell r="FK152">
            <v>0</v>
          </cell>
          <cell r="FL152">
            <v>0</v>
          </cell>
          <cell r="FM152">
            <v>0</v>
          </cell>
          <cell r="FN152">
            <v>0</v>
          </cell>
          <cell r="FO152">
            <v>0</v>
          </cell>
          <cell r="FP152">
            <v>0</v>
          </cell>
          <cell r="FQ152">
            <v>0</v>
          </cell>
          <cell r="FR152">
            <v>0</v>
          </cell>
          <cell r="FS152">
            <v>0</v>
          </cell>
          <cell r="FT152">
            <v>0</v>
          </cell>
          <cell r="FU152">
            <v>0</v>
          </cell>
          <cell r="FV152">
            <v>0</v>
          </cell>
          <cell r="FW152">
            <v>0</v>
          </cell>
          <cell r="FX152">
            <v>0</v>
          </cell>
          <cell r="FY152">
            <v>0</v>
          </cell>
          <cell r="FZ152">
            <v>0</v>
          </cell>
          <cell r="GA152">
            <v>0</v>
          </cell>
          <cell r="GB152">
            <v>0</v>
          </cell>
          <cell r="GC152">
            <v>0</v>
          </cell>
          <cell r="GD152">
            <v>0</v>
          </cell>
          <cell r="GE152">
            <v>0</v>
          </cell>
          <cell r="GF152">
            <v>0</v>
          </cell>
          <cell r="GG152">
            <v>0</v>
          </cell>
          <cell r="GH152">
            <v>0</v>
          </cell>
          <cell r="GI152">
            <v>0</v>
          </cell>
          <cell r="GJ152">
            <v>0</v>
          </cell>
          <cell r="GK152">
            <v>0</v>
          </cell>
          <cell r="GL152">
            <v>0</v>
          </cell>
          <cell r="GM152">
            <v>0</v>
          </cell>
          <cell r="GN152">
            <v>0</v>
          </cell>
          <cell r="GO152">
            <v>0</v>
          </cell>
          <cell r="GP152">
            <v>0</v>
          </cell>
          <cell r="GQ152">
            <v>0</v>
          </cell>
          <cell r="GR152">
            <v>0</v>
          </cell>
          <cell r="GS152">
            <v>0</v>
          </cell>
          <cell r="GT152">
            <v>0</v>
          </cell>
          <cell r="GU152">
            <v>0</v>
          </cell>
          <cell r="GV152">
            <v>0</v>
          </cell>
          <cell r="GW152">
            <v>0</v>
          </cell>
          <cell r="GX152">
            <v>0</v>
          </cell>
          <cell r="GY152">
            <v>0</v>
          </cell>
          <cell r="GZ152">
            <v>0</v>
          </cell>
          <cell r="HA152">
            <v>0</v>
          </cell>
          <cell r="HB152">
            <v>0</v>
          </cell>
          <cell r="HC152">
            <v>0</v>
          </cell>
          <cell r="HD152">
            <v>0</v>
          </cell>
          <cell r="HE152">
            <v>0</v>
          </cell>
          <cell r="HF152">
            <v>0</v>
          </cell>
          <cell r="HG152">
            <v>0</v>
          </cell>
          <cell r="HH152">
            <v>0</v>
          </cell>
          <cell r="HI152">
            <v>0</v>
          </cell>
          <cell r="HJ152">
            <v>0</v>
          </cell>
          <cell r="HK152">
            <v>0</v>
          </cell>
          <cell r="HL152">
            <v>0</v>
          </cell>
          <cell r="HM152">
            <v>0</v>
          </cell>
          <cell r="HN152">
            <v>0</v>
          </cell>
          <cell r="HO152">
            <v>0</v>
          </cell>
          <cell r="HP152">
            <v>0</v>
          </cell>
          <cell r="HQ152">
            <v>0</v>
          </cell>
          <cell r="HR152">
            <v>0</v>
          </cell>
          <cell r="HS152">
            <v>0</v>
          </cell>
        </row>
        <row r="153">
          <cell r="E153">
            <v>0</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0</v>
          </cell>
          <cell r="BL153">
            <v>0</v>
          </cell>
          <cell r="BM153">
            <v>0</v>
          </cell>
          <cell r="BN153">
            <v>0</v>
          </cell>
          <cell r="BO153">
            <v>0</v>
          </cell>
          <cell r="BP153">
            <v>0</v>
          </cell>
          <cell r="BQ153">
            <v>0</v>
          </cell>
          <cell r="BR153">
            <v>0</v>
          </cell>
          <cell r="BS153">
            <v>0</v>
          </cell>
          <cell r="BT153">
            <v>0</v>
          </cell>
          <cell r="BU153">
            <v>0</v>
          </cell>
          <cell r="BV153">
            <v>0</v>
          </cell>
          <cell r="BW153">
            <v>0</v>
          </cell>
          <cell r="BX153">
            <v>0</v>
          </cell>
          <cell r="BY153">
            <v>0</v>
          </cell>
          <cell r="BZ153">
            <v>0</v>
          </cell>
          <cell r="CA153">
            <v>0</v>
          </cell>
          <cell r="CB153">
            <v>0</v>
          </cell>
          <cell r="CC153">
            <v>0</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0</v>
          </cell>
          <cell r="CR153">
            <v>0</v>
          </cell>
          <cell r="CS153">
            <v>0</v>
          </cell>
          <cell r="CT153">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J153">
            <v>0</v>
          </cell>
          <cell r="DK153">
            <v>0</v>
          </cell>
          <cell r="DL153">
            <v>0</v>
          </cell>
          <cell r="DM153">
            <v>0</v>
          </cell>
          <cell r="DN153">
            <v>0</v>
          </cell>
          <cell r="DO153">
            <v>0</v>
          </cell>
          <cell r="DP153">
            <v>0</v>
          </cell>
          <cell r="DQ153">
            <v>0</v>
          </cell>
          <cell r="DR153">
            <v>0</v>
          </cell>
          <cell r="DS153">
            <v>0</v>
          </cell>
          <cell r="DT153">
            <v>0</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0</v>
          </cell>
          <cell r="EJ153">
            <v>0</v>
          </cell>
          <cell r="EK153">
            <v>0</v>
          </cell>
          <cell r="EL153">
            <v>0</v>
          </cell>
          <cell r="EM153">
            <v>0</v>
          </cell>
          <cell r="EN153">
            <v>188319.8</v>
          </cell>
          <cell r="EO153">
            <v>0</v>
          </cell>
          <cell r="EP153">
            <v>0</v>
          </cell>
          <cell r="EQ153">
            <v>0</v>
          </cell>
          <cell r="ER153">
            <v>0</v>
          </cell>
          <cell r="ES153">
            <v>0</v>
          </cell>
          <cell r="ET153">
            <v>0</v>
          </cell>
          <cell r="EU153">
            <v>0</v>
          </cell>
          <cell r="EV153">
            <v>0</v>
          </cell>
          <cell r="EW153">
            <v>0</v>
          </cell>
          <cell r="EX153">
            <v>0</v>
          </cell>
          <cell r="EY153">
            <v>0</v>
          </cell>
          <cell r="EZ153">
            <v>0</v>
          </cell>
          <cell r="FA153">
            <v>0</v>
          </cell>
          <cell r="FB153">
            <v>0</v>
          </cell>
          <cell r="FC153">
            <v>0</v>
          </cell>
          <cell r="FD153">
            <v>0</v>
          </cell>
          <cell r="FE153">
            <v>0</v>
          </cell>
          <cell r="FF153">
            <v>0</v>
          </cell>
          <cell r="FG153">
            <v>0</v>
          </cell>
          <cell r="FH153">
            <v>0</v>
          </cell>
          <cell r="FI153">
            <v>0</v>
          </cell>
          <cell r="FJ153">
            <v>0</v>
          </cell>
          <cell r="FK153">
            <v>0</v>
          </cell>
          <cell r="FL153">
            <v>0</v>
          </cell>
          <cell r="FM153">
            <v>0</v>
          </cell>
          <cell r="FN153">
            <v>0</v>
          </cell>
          <cell r="FO153">
            <v>0</v>
          </cell>
          <cell r="FP153">
            <v>0</v>
          </cell>
          <cell r="FQ153">
            <v>0</v>
          </cell>
          <cell r="FR153">
            <v>0</v>
          </cell>
          <cell r="FS153">
            <v>0</v>
          </cell>
          <cell r="FT153">
            <v>0</v>
          </cell>
          <cell r="FU153">
            <v>0</v>
          </cell>
          <cell r="FV153">
            <v>0</v>
          </cell>
          <cell r="FW153">
            <v>0</v>
          </cell>
          <cell r="FX153">
            <v>0</v>
          </cell>
          <cell r="FY153">
            <v>0</v>
          </cell>
          <cell r="FZ153">
            <v>0</v>
          </cell>
          <cell r="GA153">
            <v>0</v>
          </cell>
          <cell r="GB153">
            <v>0</v>
          </cell>
          <cell r="GC153">
            <v>0</v>
          </cell>
          <cell r="GD153">
            <v>0</v>
          </cell>
          <cell r="GE153">
            <v>0</v>
          </cell>
          <cell r="GF153">
            <v>0</v>
          </cell>
          <cell r="GG153">
            <v>0</v>
          </cell>
          <cell r="GH153">
            <v>0</v>
          </cell>
          <cell r="GI153">
            <v>0</v>
          </cell>
          <cell r="GJ153">
            <v>0</v>
          </cell>
          <cell r="GK153">
            <v>0</v>
          </cell>
          <cell r="GL153">
            <v>0</v>
          </cell>
          <cell r="GM153">
            <v>0</v>
          </cell>
          <cell r="GN153">
            <v>0</v>
          </cell>
          <cell r="GO153">
            <v>0</v>
          </cell>
          <cell r="GP153">
            <v>0</v>
          </cell>
          <cell r="GQ153">
            <v>0</v>
          </cell>
          <cell r="GR153">
            <v>0</v>
          </cell>
          <cell r="GS153">
            <v>0</v>
          </cell>
          <cell r="GT153">
            <v>0</v>
          </cell>
          <cell r="GU153">
            <v>0</v>
          </cell>
          <cell r="GV153">
            <v>0</v>
          </cell>
          <cell r="GW153">
            <v>0</v>
          </cell>
          <cell r="GX153">
            <v>0</v>
          </cell>
          <cell r="GY153">
            <v>0</v>
          </cell>
          <cell r="GZ153">
            <v>0</v>
          </cell>
          <cell r="HA153">
            <v>0</v>
          </cell>
          <cell r="HB153">
            <v>0</v>
          </cell>
          <cell r="HC153">
            <v>0</v>
          </cell>
          <cell r="HD153">
            <v>0</v>
          </cell>
          <cell r="HE153">
            <v>0</v>
          </cell>
          <cell r="HF153">
            <v>0</v>
          </cell>
          <cell r="HG153">
            <v>0</v>
          </cell>
          <cell r="HH153">
            <v>0</v>
          </cell>
          <cell r="HI153">
            <v>0</v>
          </cell>
          <cell r="HJ153">
            <v>0</v>
          </cell>
          <cell r="HK153">
            <v>0</v>
          </cell>
          <cell r="HL153">
            <v>0</v>
          </cell>
          <cell r="HM153">
            <v>0</v>
          </cell>
          <cell r="HN153">
            <v>0</v>
          </cell>
          <cell r="HO153">
            <v>0</v>
          </cell>
          <cell r="HP153">
            <v>0</v>
          </cell>
          <cell r="HQ153">
            <v>0</v>
          </cell>
          <cell r="HR153">
            <v>0</v>
          </cell>
          <cell r="HS153">
            <v>0</v>
          </cell>
        </row>
        <row r="154">
          <cell r="E154">
            <v>0</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cell r="BW154">
            <v>0</v>
          </cell>
          <cell r="BX154">
            <v>0</v>
          </cell>
          <cell r="BY154">
            <v>0</v>
          </cell>
          <cell r="BZ154">
            <v>0</v>
          </cell>
          <cell r="CA154">
            <v>0</v>
          </cell>
          <cell r="CB154">
            <v>0</v>
          </cell>
          <cell r="CC154">
            <v>0</v>
          </cell>
          <cell r="CD154">
            <v>0</v>
          </cell>
          <cell r="CE154">
            <v>0</v>
          </cell>
          <cell r="CF154">
            <v>0</v>
          </cell>
          <cell r="CG154">
            <v>0</v>
          </cell>
          <cell r="CH154">
            <v>0</v>
          </cell>
          <cell r="CI154">
            <v>0</v>
          </cell>
          <cell r="CJ154">
            <v>0</v>
          </cell>
          <cell r="CK154">
            <v>0</v>
          </cell>
          <cell r="CL154">
            <v>0</v>
          </cell>
          <cell r="CM154">
            <v>0</v>
          </cell>
          <cell r="CN154">
            <v>0</v>
          </cell>
          <cell r="CO154">
            <v>0</v>
          </cell>
          <cell r="CP154">
            <v>0</v>
          </cell>
          <cell r="CQ154">
            <v>0</v>
          </cell>
          <cell r="CR154">
            <v>0</v>
          </cell>
          <cell r="CS154">
            <v>0</v>
          </cell>
          <cell r="CT154">
            <v>0</v>
          </cell>
          <cell r="CU154">
            <v>0</v>
          </cell>
          <cell r="CV154">
            <v>0</v>
          </cell>
          <cell r="CW154">
            <v>0</v>
          </cell>
          <cell r="CX154">
            <v>0</v>
          </cell>
          <cell r="CY154">
            <v>0</v>
          </cell>
          <cell r="CZ154">
            <v>0</v>
          </cell>
          <cell r="DA154">
            <v>0</v>
          </cell>
          <cell r="DB154">
            <v>0</v>
          </cell>
          <cell r="DC154">
            <v>0</v>
          </cell>
          <cell r="DD154">
            <v>0</v>
          </cell>
          <cell r="DE154">
            <v>0</v>
          </cell>
          <cell r="DF154">
            <v>0</v>
          </cell>
          <cell r="DG154">
            <v>0</v>
          </cell>
          <cell r="DH154">
            <v>0</v>
          </cell>
          <cell r="DI154">
            <v>0</v>
          </cell>
          <cell r="DJ154">
            <v>0</v>
          </cell>
          <cell r="DK154">
            <v>0</v>
          </cell>
          <cell r="DL154">
            <v>0</v>
          </cell>
          <cell r="DM154">
            <v>0</v>
          </cell>
          <cell r="DN154">
            <v>0</v>
          </cell>
          <cell r="DO154">
            <v>0</v>
          </cell>
          <cell r="DP154">
            <v>0</v>
          </cell>
          <cell r="DQ154">
            <v>0</v>
          </cell>
          <cell r="DR154">
            <v>0</v>
          </cell>
          <cell r="DS154">
            <v>0</v>
          </cell>
          <cell r="DT154">
            <v>0</v>
          </cell>
          <cell r="DU154">
            <v>0</v>
          </cell>
          <cell r="DV154">
            <v>0</v>
          </cell>
          <cell r="DW154">
            <v>0</v>
          </cell>
          <cell r="DX154">
            <v>0</v>
          </cell>
          <cell r="DY154">
            <v>0</v>
          </cell>
          <cell r="DZ154">
            <v>0</v>
          </cell>
          <cell r="EA154">
            <v>0</v>
          </cell>
          <cell r="EB154">
            <v>0</v>
          </cell>
          <cell r="EC154">
            <v>0</v>
          </cell>
          <cell r="ED154">
            <v>0</v>
          </cell>
          <cell r="EE154">
            <v>0</v>
          </cell>
          <cell r="EF154">
            <v>0</v>
          </cell>
          <cell r="EG154">
            <v>0</v>
          </cell>
          <cell r="EH154">
            <v>0</v>
          </cell>
          <cell r="EI154">
            <v>0</v>
          </cell>
          <cell r="EJ154">
            <v>0</v>
          </cell>
          <cell r="EK154">
            <v>0</v>
          </cell>
          <cell r="EL154">
            <v>0</v>
          </cell>
          <cell r="EM154">
            <v>0</v>
          </cell>
          <cell r="EN154">
            <v>0</v>
          </cell>
          <cell r="EO154">
            <v>254128.6</v>
          </cell>
          <cell r="EP154">
            <v>0</v>
          </cell>
          <cell r="EQ154">
            <v>0</v>
          </cell>
          <cell r="ER154">
            <v>0</v>
          </cell>
          <cell r="ES154">
            <v>0</v>
          </cell>
          <cell r="ET154">
            <v>0</v>
          </cell>
          <cell r="EU154">
            <v>0</v>
          </cell>
          <cell r="EV154">
            <v>0</v>
          </cell>
          <cell r="EW154">
            <v>0</v>
          </cell>
          <cell r="EX154">
            <v>0</v>
          </cell>
          <cell r="EY154">
            <v>0</v>
          </cell>
          <cell r="EZ154">
            <v>0</v>
          </cell>
          <cell r="FA154">
            <v>0</v>
          </cell>
          <cell r="FB154">
            <v>0</v>
          </cell>
          <cell r="FC154">
            <v>0</v>
          </cell>
          <cell r="FD154">
            <v>0</v>
          </cell>
          <cell r="FE154">
            <v>0</v>
          </cell>
          <cell r="FF154">
            <v>0</v>
          </cell>
          <cell r="FG154">
            <v>0</v>
          </cell>
          <cell r="FH154">
            <v>0</v>
          </cell>
          <cell r="FI154">
            <v>0</v>
          </cell>
          <cell r="FJ154">
            <v>0</v>
          </cell>
          <cell r="FK154">
            <v>0</v>
          </cell>
          <cell r="FL154">
            <v>0</v>
          </cell>
          <cell r="FM154">
            <v>0</v>
          </cell>
          <cell r="FN154">
            <v>0</v>
          </cell>
          <cell r="FO154">
            <v>0</v>
          </cell>
          <cell r="FP154">
            <v>0</v>
          </cell>
          <cell r="FQ154">
            <v>0</v>
          </cell>
          <cell r="FR154">
            <v>0</v>
          </cell>
          <cell r="FS154">
            <v>0</v>
          </cell>
          <cell r="FT154">
            <v>0</v>
          </cell>
          <cell r="FU154">
            <v>0</v>
          </cell>
          <cell r="FV154">
            <v>0</v>
          </cell>
          <cell r="FW154">
            <v>0</v>
          </cell>
          <cell r="FX154">
            <v>0</v>
          </cell>
          <cell r="FY154">
            <v>0</v>
          </cell>
          <cell r="FZ154">
            <v>0</v>
          </cell>
          <cell r="GA154">
            <v>0</v>
          </cell>
          <cell r="GB154">
            <v>0</v>
          </cell>
          <cell r="GC154">
            <v>0</v>
          </cell>
          <cell r="GD154">
            <v>0</v>
          </cell>
          <cell r="GE154">
            <v>0</v>
          </cell>
          <cell r="GF154">
            <v>0</v>
          </cell>
          <cell r="GG154">
            <v>0</v>
          </cell>
          <cell r="GH154">
            <v>0</v>
          </cell>
          <cell r="GI154">
            <v>0</v>
          </cell>
          <cell r="GJ154">
            <v>0</v>
          </cell>
          <cell r="GK154">
            <v>0</v>
          </cell>
          <cell r="GL154">
            <v>0</v>
          </cell>
          <cell r="GM154">
            <v>0</v>
          </cell>
          <cell r="GN154">
            <v>0</v>
          </cell>
          <cell r="GO154">
            <v>0</v>
          </cell>
          <cell r="GP154">
            <v>0</v>
          </cell>
          <cell r="GQ154">
            <v>0</v>
          </cell>
          <cell r="GR154">
            <v>0</v>
          </cell>
          <cell r="GS154">
            <v>0</v>
          </cell>
          <cell r="GT154">
            <v>0</v>
          </cell>
          <cell r="GU154">
            <v>0</v>
          </cell>
          <cell r="GV154">
            <v>0</v>
          </cell>
          <cell r="GW154">
            <v>0</v>
          </cell>
          <cell r="GX154">
            <v>0</v>
          </cell>
          <cell r="GY154">
            <v>0</v>
          </cell>
          <cell r="GZ154">
            <v>0</v>
          </cell>
          <cell r="HA154">
            <v>0</v>
          </cell>
          <cell r="HB154">
            <v>0</v>
          </cell>
          <cell r="HC154">
            <v>0</v>
          </cell>
          <cell r="HD154">
            <v>0</v>
          </cell>
          <cell r="HE154">
            <v>0</v>
          </cell>
          <cell r="HF154">
            <v>0</v>
          </cell>
          <cell r="HG154">
            <v>0</v>
          </cell>
          <cell r="HH154">
            <v>0</v>
          </cell>
          <cell r="HI154">
            <v>0</v>
          </cell>
          <cell r="HJ154">
            <v>0</v>
          </cell>
          <cell r="HK154">
            <v>0</v>
          </cell>
          <cell r="HL154">
            <v>0</v>
          </cell>
          <cell r="HM154">
            <v>0</v>
          </cell>
          <cell r="HN154">
            <v>0</v>
          </cell>
          <cell r="HO154">
            <v>0</v>
          </cell>
          <cell r="HP154">
            <v>0</v>
          </cell>
          <cell r="HQ154">
            <v>0</v>
          </cell>
          <cell r="HR154">
            <v>0</v>
          </cell>
          <cell r="HS154">
            <v>0</v>
          </cell>
        </row>
        <row r="155">
          <cell r="E155">
            <v>0</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0</v>
          </cell>
          <cell r="AW155">
            <v>0</v>
          </cell>
          <cell r="AX155">
            <v>0</v>
          </cell>
          <cell r="AY155">
            <v>0</v>
          </cell>
          <cell r="AZ155">
            <v>0</v>
          </cell>
          <cell r="BA155">
            <v>0</v>
          </cell>
          <cell r="BB155">
            <v>0</v>
          </cell>
          <cell r="BC155">
            <v>0</v>
          </cell>
          <cell r="BD155">
            <v>0</v>
          </cell>
          <cell r="BE155">
            <v>0</v>
          </cell>
          <cell r="BF155">
            <v>0</v>
          </cell>
          <cell r="BG155">
            <v>0</v>
          </cell>
          <cell r="BH155">
            <v>0</v>
          </cell>
          <cell r="BI155">
            <v>0</v>
          </cell>
          <cell r="BJ155">
            <v>0</v>
          </cell>
          <cell r="BK155">
            <v>0</v>
          </cell>
          <cell r="BL155">
            <v>0</v>
          </cell>
          <cell r="BM155">
            <v>0</v>
          </cell>
          <cell r="BN155">
            <v>0</v>
          </cell>
          <cell r="BO155">
            <v>0</v>
          </cell>
          <cell r="BP155">
            <v>0</v>
          </cell>
          <cell r="BQ155">
            <v>0</v>
          </cell>
          <cell r="BR155">
            <v>0</v>
          </cell>
          <cell r="BS155">
            <v>0</v>
          </cell>
          <cell r="BT155">
            <v>0</v>
          </cell>
          <cell r="BU155">
            <v>0</v>
          </cell>
          <cell r="BV155">
            <v>0</v>
          </cell>
          <cell r="BW155">
            <v>0</v>
          </cell>
          <cell r="BX155">
            <v>0</v>
          </cell>
          <cell r="BY155">
            <v>0</v>
          </cell>
          <cell r="BZ155">
            <v>0</v>
          </cell>
          <cell r="CA155">
            <v>0</v>
          </cell>
          <cell r="CB155">
            <v>0</v>
          </cell>
          <cell r="CC155">
            <v>0</v>
          </cell>
          <cell r="CD155">
            <v>0</v>
          </cell>
          <cell r="CE155">
            <v>0</v>
          </cell>
          <cell r="CF155">
            <v>0</v>
          </cell>
          <cell r="CG155">
            <v>0</v>
          </cell>
          <cell r="CH155">
            <v>0</v>
          </cell>
          <cell r="CI155">
            <v>0</v>
          </cell>
          <cell r="CJ155">
            <v>0</v>
          </cell>
          <cell r="CK155">
            <v>0</v>
          </cell>
          <cell r="CL155">
            <v>0</v>
          </cell>
          <cell r="CM155">
            <v>0</v>
          </cell>
          <cell r="CN155">
            <v>0</v>
          </cell>
          <cell r="CO155">
            <v>0</v>
          </cell>
          <cell r="CP155">
            <v>0</v>
          </cell>
          <cell r="CQ155">
            <v>0</v>
          </cell>
          <cell r="CR155">
            <v>0</v>
          </cell>
          <cell r="CS155">
            <v>0</v>
          </cell>
          <cell r="CT155">
            <v>0</v>
          </cell>
          <cell r="CU155">
            <v>0</v>
          </cell>
          <cell r="CV155">
            <v>0</v>
          </cell>
          <cell r="CW155">
            <v>0</v>
          </cell>
          <cell r="CX155">
            <v>0</v>
          </cell>
          <cell r="CY155">
            <v>0</v>
          </cell>
          <cell r="CZ155">
            <v>0</v>
          </cell>
          <cell r="DA155">
            <v>0</v>
          </cell>
          <cell r="DB155">
            <v>0</v>
          </cell>
          <cell r="DC155">
            <v>0</v>
          </cell>
          <cell r="DD155">
            <v>0</v>
          </cell>
          <cell r="DE155">
            <v>0</v>
          </cell>
          <cell r="DF155">
            <v>0</v>
          </cell>
          <cell r="DG155">
            <v>0</v>
          </cell>
          <cell r="DH155">
            <v>0</v>
          </cell>
          <cell r="DI155">
            <v>0</v>
          </cell>
          <cell r="DJ155">
            <v>0</v>
          </cell>
          <cell r="DK155">
            <v>0</v>
          </cell>
          <cell r="DL155">
            <v>0</v>
          </cell>
          <cell r="DM155">
            <v>0</v>
          </cell>
          <cell r="DN155">
            <v>0</v>
          </cell>
          <cell r="DO155">
            <v>0</v>
          </cell>
          <cell r="DP155">
            <v>0</v>
          </cell>
          <cell r="DQ155">
            <v>0</v>
          </cell>
          <cell r="DR155">
            <v>0</v>
          </cell>
          <cell r="DS155">
            <v>0</v>
          </cell>
          <cell r="DT155">
            <v>0</v>
          </cell>
          <cell r="DU155">
            <v>0</v>
          </cell>
          <cell r="DV155">
            <v>0</v>
          </cell>
          <cell r="DW155">
            <v>0</v>
          </cell>
          <cell r="DX155">
            <v>0</v>
          </cell>
          <cell r="DY155">
            <v>0</v>
          </cell>
          <cell r="DZ155">
            <v>0</v>
          </cell>
          <cell r="EA155">
            <v>0</v>
          </cell>
          <cell r="EB155">
            <v>0</v>
          </cell>
          <cell r="EC155">
            <v>0</v>
          </cell>
          <cell r="ED155">
            <v>0</v>
          </cell>
          <cell r="EE155">
            <v>0</v>
          </cell>
          <cell r="EF155">
            <v>0</v>
          </cell>
          <cell r="EG155">
            <v>0</v>
          </cell>
          <cell r="EH155">
            <v>0</v>
          </cell>
          <cell r="EI155">
            <v>0</v>
          </cell>
          <cell r="EJ155">
            <v>0</v>
          </cell>
          <cell r="EK155">
            <v>0</v>
          </cell>
          <cell r="EL155">
            <v>0</v>
          </cell>
          <cell r="EM155">
            <v>0</v>
          </cell>
          <cell r="EN155">
            <v>0</v>
          </cell>
          <cell r="EO155">
            <v>16154.4</v>
          </cell>
          <cell r="EP155">
            <v>0</v>
          </cell>
          <cell r="EQ155">
            <v>30793.72</v>
          </cell>
          <cell r="ER155">
            <v>0</v>
          </cell>
          <cell r="ES155">
            <v>0</v>
          </cell>
          <cell r="ET155">
            <v>0</v>
          </cell>
          <cell r="EU155">
            <v>0</v>
          </cell>
          <cell r="EV155">
            <v>0</v>
          </cell>
          <cell r="EW155">
            <v>0</v>
          </cell>
          <cell r="EX155">
            <v>0</v>
          </cell>
          <cell r="EY155">
            <v>0</v>
          </cell>
          <cell r="EZ155">
            <v>0</v>
          </cell>
          <cell r="FA155">
            <v>0</v>
          </cell>
          <cell r="FB155">
            <v>0</v>
          </cell>
          <cell r="FC155">
            <v>0</v>
          </cell>
          <cell r="FD155">
            <v>0</v>
          </cell>
          <cell r="FE155">
            <v>0</v>
          </cell>
          <cell r="FF155">
            <v>0</v>
          </cell>
          <cell r="FG155">
            <v>0</v>
          </cell>
          <cell r="FH155">
            <v>0</v>
          </cell>
          <cell r="FI155">
            <v>0</v>
          </cell>
          <cell r="FJ155">
            <v>0</v>
          </cell>
          <cell r="FK155">
            <v>0</v>
          </cell>
          <cell r="FL155">
            <v>0</v>
          </cell>
          <cell r="FM155">
            <v>0</v>
          </cell>
          <cell r="FN155">
            <v>0</v>
          </cell>
          <cell r="FO155">
            <v>0</v>
          </cell>
          <cell r="FP155">
            <v>0</v>
          </cell>
          <cell r="FQ155">
            <v>0</v>
          </cell>
          <cell r="FR155">
            <v>0</v>
          </cell>
          <cell r="FS155">
            <v>0</v>
          </cell>
          <cell r="FT155">
            <v>0</v>
          </cell>
          <cell r="FU155">
            <v>0</v>
          </cell>
          <cell r="FV155">
            <v>0</v>
          </cell>
          <cell r="FW155">
            <v>0</v>
          </cell>
          <cell r="FX155">
            <v>0</v>
          </cell>
          <cell r="FY155">
            <v>0</v>
          </cell>
          <cell r="FZ155">
            <v>0</v>
          </cell>
          <cell r="GA155">
            <v>0</v>
          </cell>
          <cell r="GB155">
            <v>0</v>
          </cell>
          <cell r="GC155">
            <v>0</v>
          </cell>
          <cell r="GD155">
            <v>0</v>
          </cell>
          <cell r="GE155">
            <v>0</v>
          </cell>
          <cell r="GF155">
            <v>0</v>
          </cell>
          <cell r="GG155">
            <v>0</v>
          </cell>
          <cell r="GH155">
            <v>0</v>
          </cell>
          <cell r="GI155">
            <v>0</v>
          </cell>
          <cell r="GJ155">
            <v>0</v>
          </cell>
          <cell r="GK155">
            <v>0</v>
          </cell>
          <cell r="GL155">
            <v>0</v>
          </cell>
          <cell r="GM155">
            <v>0</v>
          </cell>
          <cell r="GN155">
            <v>0</v>
          </cell>
          <cell r="GO155">
            <v>0</v>
          </cell>
          <cell r="GP155">
            <v>0</v>
          </cell>
          <cell r="GQ155">
            <v>0</v>
          </cell>
          <cell r="GR155">
            <v>0</v>
          </cell>
          <cell r="GS155">
            <v>0</v>
          </cell>
          <cell r="GT155">
            <v>0</v>
          </cell>
          <cell r="GU155">
            <v>0</v>
          </cell>
          <cell r="GV155">
            <v>0</v>
          </cell>
          <cell r="GW155">
            <v>0</v>
          </cell>
          <cell r="GX155">
            <v>0</v>
          </cell>
          <cell r="GY155">
            <v>0</v>
          </cell>
          <cell r="GZ155">
            <v>0</v>
          </cell>
          <cell r="HA155">
            <v>0</v>
          </cell>
          <cell r="HB155">
            <v>0</v>
          </cell>
          <cell r="HC155">
            <v>0</v>
          </cell>
          <cell r="HD155">
            <v>0</v>
          </cell>
          <cell r="HE155">
            <v>0</v>
          </cell>
          <cell r="HF155">
            <v>0</v>
          </cell>
          <cell r="HG155">
            <v>0</v>
          </cell>
          <cell r="HH155">
            <v>0</v>
          </cell>
          <cell r="HI155">
            <v>0</v>
          </cell>
          <cell r="HJ155">
            <v>0</v>
          </cell>
          <cell r="HK155">
            <v>0</v>
          </cell>
          <cell r="HL155">
            <v>0</v>
          </cell>
          <cell r="HM155">
            <v>0</v>
          </cell>
          <cell r="HN155">
            <v>0</v>
          </cell>
          <cell r="HO155">
            <v>0</v>
          </cell>
          <cell r="HP155">
            <v>0</v>
          </cell>
          <cell r="HQ155">
            <v>0</v>
          </cell>
          <cell r="HR155">
            <v>0</v>
          </cell>
          <cell r="HS155">
            <v>0</v>
          </cell>
        </row>
        <row r="156">
          <cell r="E156">
            <v>0</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0</v>
          </cell>
          <cell r="AW156">
            <v>0</v>
          </cell>
          <cell r="AX156">
            <v>0</v>
          </cell>
          <cell r="AY156">
            <v>0</v>
          </cell>
          <cell r="AZ156">
            <v>0</v>
          </cell>
          <cell r="BA156">
            <v>0</v>
          </cell>
          <cell r="BB156">
            <v>0</v>
          </cell>
          <cell r="BC156">
            <v>0</v>
          </cell>
          <cell r="BD156">
            <v>0</v>
          </cell>
          <cell r="BE156">
            <v>0</v>
          </cell>
          <cell r="BF156">
            <v>0</v>
          </cell>
          <cell r="BG156">
            <v>0</v>
          </cell>
          <cell r="BH156">
            <v>0</v>
          </cell>
          <cell r="BI156">
            <v>0</v>
          </cell>
          <cell r="BJ156">
            <v>0</v>
          </cell>
          <cell r="BK156">
            <v>0</v>
          </cell>
          <cell r="BL156">
            <v>0</v>
          </cell>
          <cell r="BM156">
            <v>0</v>
          </cell>
          <cell r="BN156">
            <v>0</v>
          </cell>
          <cell r="BO156">
            <v>0</v>
          </cell>
          <cell r="BP156">
            <v>0</v>
          </cell>
          <cell r="BQ156">
            <v>0</v>
          </cell>
          <cell r="BR156">
            <v>0</v>
          </cell>
          <cell r="BS156">
            <v>0</v>
          </cell>
          <cell r="BT156">
            <v>0</v>
          </cell>
          <cell r="BU156">
            <v>0</v>
          </cell>
          <cell r="BV156">
            <v>0</v>
          </cell>
          <cell r="BW156">
            <v>0</v>
          </cell>
          <cell r="BX156">
            <v>0</v>
          </cell>
          <cell r="BY156">
            <v>0</v>
          </cell>
          <cell r="BZ156">
            <v>0</v>
          </cell>
          <cell r="CA156">
            <v>0</v>
          </cell>
          <cell r="CB156">
            <v>0</v>
          </cell>
          <cell r="CC156">
            <v>0</v>
          </cell>
          <cell r="CD156">
            <v>0</v>
          </cell>
          <cell r="CE156">
            <v>0</v>
          </cell>
          <cell r="CF156">
            <v>0</v>
          </cell>
          <cell r="CG156">
            <v>0</v>
          </cell>
          <cell r="CH156">
            <v>0</v>
          </cell>
          <cell r="CI156">
            <v>0</v>
          </cell>
          <cell r="CJ156">
            <v>0</v>
          </cell>
          <cell r="CK156">
            <v>0</v>
          </cell>
          <cell r="CL156">
            <v>0</v>
          </cell>
          <cell r="CM156">
            <v>0</v>
          </cell>
          <cell r="CN156">
            <v>0</v>
          </cell>
          <cell r="CO156">
            <v>0</v>
          </cell>
          <cell r="CP156">
            <v>0</v>
          </cell>
          <cell r="CQ156">
            <v>0</v>
          </cell>
          <cell r="CR156">
            <v>0</v>
          </cell>
          <cell r="CS156">
            <v>0</v>
          </cell>
          <cell r="CT156">
            <v>0</v>
          </cell>
          <cell r="CU156">
            <v>0</v>
          </cell>
          <cell r="CV156">
            <v>0</v>
          </cell>
          <cell r="CW156">
            <v>0</v>
          </cell>
          <cell r="CX156">
            <v>0</v>
          </cell>
          <cell r="CY156">
            <v>0</v>
          </cell>
          <cell r="CZ156">
            <v>0</v>
          </cell>
          <cell r="DA156">
            <v>0</v>
          </cell>
          <cell r="DB156">
            <v>0</v>
          </cell>
          <cell r="DC156">
            <v>0</v>
          </cell>
          <cell r="DD156">
            <v>0</v>
          </cell>
          <cell r="DE156">
            <v>0</v>
          </cell>
          <cell r="DF156">
            <v>0</v>
          </cell>
          <cell r="DG156">
            <v>0</v>
          </cell>
          <cell r="DH156">
            <v>0</v>
          </cell>
          <cell r="DI156">
            <v>0</v>
          </cell>
          <cell r="DJ156">
            <v>0</v>
          </cell>
          <cell r="DK156">
            <v>0</v>
          </cell>
          <cell r="DL156">
            <v>0</v>
          </cell>
          <cell r="DM156">
            <v>0</v>
          </cell>
          <cell r="DN156">
            <v>0</v>
          </cell>
          <cell r="DO156">
            <v>0</v>
          </cell>
          <cell r="DP156">
            <v>0</v>
          </cell>
          <cell r="DQ156">
            <v>0</v>
          </cell>
          <cell r="DR156">
            <v>0</v>
          </cell>
          <cell r="DS156">
            <v>0</v>
          </cell>
          <cell r="DT156">
            <v>0</v>
          </cell>
          <cell r="DU156">
            <v>0</v>
          </cell>
          <cell r="DV156">
            <v>0</v>
          </cell>
          <cell r="DW156">
            <v>0</v>
          </cell>
          <cell r="DX156">
            <v>0</v>
          </cell>
          <cell r="DY156">
            <v>0</v>
          </cell>
          <cell r="DZ156">
            <v>0</v>
          </cell>
          <cell r="EA156">
            <v>0</v>
          </cell>
          <cell r="EB156">
            <v>0</v>
          </cell>
          <cell r="EC156">
            <v>0</v>
          </cell>
          <cell r="ED156">
            <v>0</v>
          </cell>
          <cell r="EE156">
            <v>0</v>
          </cell>
          <cell r="EF156">
            <v>0</v>
          </cell>
          <cell r="EG156">
            <v>0</v>
          </cell>
          <cell r="EH156">
            <v>0</v>
          </cell>
          <cell r="EI156">
            <v>0</v>
          </cell>
          <cell r="EJ156">
            <v>0</v>
          </cell>
          <cell r="EK156">
            <v>0</v>
          </cell>
          <cell r="EL156">
            <v>0</v>
          </cell>
          <cell r="EM156">
            <v>0</v>
          </cell>
          <cell r="EN156">
            <v>0</v>
          </cell>
          <cell r="EO156">
            <v>1623.6</v>
          </cell>
          <cell r="EP156">
            <v>0</v>
          </cell>
          <cell r="EQ156">
            <v>73844.5</v>
          </cell>
          <cell r="ER156">
            <v>0</v>
          </cell>
          <cell r="ES156">
            <v>0</v>
          </cell>
          <cell r="ET156">
            <v>0</v>
          </cell>
          <cell r="EU156">
            <v>0</v>
          </cell>
          <cell r="EV156">
            <v>0</v>
          </cell>
          <cell r="EW156">
            <v>0</v>
          </cell>
          <cell r="EX156">
            <v>0</v>
          </cell>
          <cell r="EY156">
            <v>0</v>
          </cell>
          <cell r="EZ156">
            <v>0</v>
          </cell>
          <cell r="FA156">
            <v>0</v>
          </cell>
          <cell r="FB156">
            <v>0</v>
          </cell>
          <cell r="FC156">
            <v>0</v>
          </cell>
          <cell r="FD156">
            <v>0</v>
          </cell>
          <cell r="FE156">
            <v>0</v>
          </cell>
          <cell r="FF156">
            <v>0</v>
          </cell>
          <cell r="FG156">
            <v>0</v>
          </cell>
          <cell r="FH156">
            <v>0</v>
          </cell>
          <cell r="FI156">
            <v>0</v>
          </cell>
          <cell r="FJ156">
            <v>0</v>
          </cell>
          <cell r="FK156">
            <v>0</v>
          </cell>
          <cell r="FL156">
            <v>0</v>
          </cell>
          <cell r="FM156">
            <v>0</v>
          </cell>
          <cell r="FN156">
            <v>0</v>
          </cell>
          <cell r="FO156">
            <v>0</v>
          </cell>
          <cell r="FP156">
            <v>0</v>
          </cell>
          <cell r="FQ156">
            <v>0</v>
          </cell>
          <cell r="FR156">
            <v>0</v>
          </cell>
          <cell r="FS156">
            <v>0</v>
          </cell>
          <cell r="FT156">
            <v>0</v>
          </cell>
          <cell r="FU156">
            <v>0</v>
          </cell>
          <cell r="FV156">
            <v>0</v>
          </cell>
          <cell r="FW156">
            <v>0</v>
          </cell>
          <cell r="FX156">
            <v>0</v>
          </cell>
          <cell r="FY156">
            <v>0</v>
          </cell>
          <cell r="FZ156">
            <v>0</v>
          </cell>
          <cell r="GA156">
            <v>0</v>
          </cell>
          <cell r="GB156">
            <v>0</v>
          </cell>
          <cell r="GC156">
            <v>0</v>
          </cell>
          <cell r="GD156">
            <v>0</v>
          </cell>
          <cell r="GE156">
            <v>0</v>
          </cell>
          <cell r="GF156">
            <v>0</v>
          </cell>
          <cell r="GG156">
            <v>0</v>
          </cell>
          <cell r="GH156">
            <v>0</v>
          </cell>
          <cell r="GI156">
            <v>0</v>
          </cell>
          <cell r="GJ156">
            <v>0</v>
          </cell>
          <cell r="GK156">
            <v>0</v>
          </cell>
          <cell r="GL156">
            <v>0</v>
          </cell>
          <cell r="GM156">
            <v>0</v>
          </cell>
          <cell r="GN156">
            <v>0</v>
          </cell>
          <cell r="GO156">
            <v>0</v>
          </cell>
          <cell r="GP156">
            <v>0</v>
          </cell>
          <cell r="GQ156">
            <v>0</v>
          </cell>
          <cell r="GR156">
            <v>0</v>
          </cell>
          <cell r="GS156">
            <v>0</v>
          </cell>
          <cell r="GT156">
            <v>0</v>
          </cell>
          <cell r="GU156">
            <v>0</v>
          </cell>
          <cell r="GV156">
            <v>0</v>
          </cell>
          <cell r="GW156">
            <v>0</v>
          </cell>
          <cell r="GX156">
            <v>0</v>
          </cell>
          <cell r="GY156">
            <v>0</v>
          </cell>
          <cell r="GZ156">
            <v>0</v>
          </cell>
          <cell r="HA156">
            <v>0</v>
          </cell>
          <cell r="HB156">
            <v>0</v>
          </cell>
          <cell r="HC156">
            <v>0</v>
          </cell>
          <cell r="HD156">
            <v>0</v>
          </cell>
          <cell r="HE156">
            <v>0</v>
          </cell>
          <cell r="HF156">
            <v>0</v>
          </cell>
          <cell r="HG156">
            <v>0</v>
          </cell>
          <cell r="HH156">
            <v>0</v>
          </cell>
          <cell r="HI156">
            <v>0</v>
          </cell>
          <cell r="HJ156">
            <v>0</v>
          </cell>
          <cell r="HK156">
            <v>0</v>
          </cell>
          <cell r="HL156">
            <v>0</v>
          </cell>
          <cell r="HM156">
            <v>0</v>
          </cell>
          <cell r="HN156">
            <v>0</v>
          </cell>
          <cell r="HO156">
            <v>0</v>
          </cell>
          <cell r="HP156">
            <v>0</v>
          </cell>
          <cell r="HQ156">
            <v>0</v>
          </cell>
          <cell r="HR156">
            <v>0</v>
          </cell>
          <cell r="HS156">
            <v>0</v>
          </cell>
        </row>
        <row r="157">
          <cell r="E157">
            <v>0</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I157">
            <v>0</v>
          </cell>
          <cell r="BJ157">
            <v>0</v>
          </cell>
          <cell r="BK157">
            <v>0</v>
          </cell>
          <cell r="BL157">
            <v>0</v>
          </cell>
          <cell r="BM157">
            <v>0</v>
          </cell>
          <cell r="BN157">
            <v>0</v>
          </cell>
          <cell r="BO157">
            <v>0</v>
          </cell>
          <cell r="BP157">
            <v>0</v>
          </cell>
          <cell r="BQ157">
            <v>0</v>
          </cell>
          <cell r="BR157">
            <v>0</v>
          </cell>
          <cell r="BS157">
            <v>0</v>
          </cell>
          <cell r="BT157">
            <v>0</v>
          </cell>
          <cell r="BU157">
            <v>0</v>
          </cell>
          <cell r="BV157">
            <v>0</v>
          </cell>
          <cell r="BW157">
            <v>0</v>
          </cell>
          <cell r="BX157">
            <v>0</v>
          </cell>
          <cell r="BY157">
            <v>0</v>
          </cell>
          <cell r="BZ157">
            <v>0</v>
          </cell>
          <cell r="CA157">
            <v>0</v>
          </cell>
          <cell r="CB157">
            <v>0</v>
          </cell>
          <cell r="CC157">
            <v>0</v>
          </cell>
          <cell r="CD157">
            <v>0</v>
          </cell>
          <cell r="CE157">
            <v>0</v>
          </cell>
          <cell r="CF157">
            <v>0</v>
          </cell>
          <cell r="CG157">
            <v>0</v>
          </cell>
          <cell r="CH157">
            <v>0</v>
          </cell>
          <cell r="CI157">
            <v>0</v>
          </cell>
          <cell r="CJ157">
            <v>0</v>
          </cell>
          <cell r="CK157">
            <v>0</v>
          </cell>
          <cell r="CL157">
            <v>0</v>
          </cell>
          <cell r="CM157">
            <v>0</v>
          </cell>
          <cell r="CN157">
            <v>0</v>
          </cell>
          <cell r="CO157">
            <v>0</v>
          </cell>
          <cell r="CP157">
            <v>0</v>
          </cell>
          <cell r="CQ157">
            <v>0</v>
          </cell>
          <cell r="CR157">
            <v>0</v>
          </cell>
          <cell r="CS157">
            <v>0</v>
          </cell>
          <cell r="CT157">
            <v>0</v>
          </cell>
          <cell r="CU157">
            <v>0</v>
          </cell>
          <cell r="CV157">
            <v>0</v>
          </cell>
          <cell r="CW157">
            <v>0</v>
          </cell>
          <cell r="CX157">
            <v>0</v>
          </cell>
          <cell r="CY157">
            <v>0</v>
          </cell>
          <cell r="CZ157">
            <v>0</v>
          </cell>
          <cell r="DA157">
            <v>0</v>
          </cell>
          <cell r="DB157">
            <v>0</v>
          </cell>
          <cell r="DC157">
            <v>0</v>
          </cell>
          <cell r="DD157">
            <v>0</v>
          </cell>
          <cell r="DE157">
            <v>0</v>
          </cell>
          <cell r="DF157">
            <v>0</v>
          </cell>
          <cell r="DG157">
            <v>0</v>
          </cell>
          <cell r="DH157">
            <v>0</v>
          </cell>
          <cell r="DI157">
            <v>0</v>
          </cell>
          <cell r="DJ157">
            <v>0</v>
          </cell>
          <cell r="DK157">
            <v>0</v>
          </cell>
          <cell r="DL157">
            <v>0</v>
          </cell>
          <cell r="DM157">
            <v>0</v>
          </cell>
          <cell r="DN157">
            <v>0</v>
          </cell>
          <cell r="DO157">
            <v>0</v>
          </cell>
          <cell r="DP157">
            <v>0</v>
          </cell>
          <cell r="DQ157">
            <v>0</v>
          </cell>
          <cell r="DR157">
            <v>0</v>
          </cell>
          <cell r="DS157">
            <v>0</v>
          </cell>
          <cell r="DT157">
            <v>0</v>
          </cell>
          <cell r="DU157">
            <v>0</v>
          </cell>
          <cell r="DV157">
            <v>0</v>
          </cell>
          <cell r="DW157">
            <v>0</v>
          </cell>
          <cell r="DX157">
            <v>0</v>
          </cell>
          <cell r="DY157">
            <v>0</v>
          </cell>
          <cell r="DZ157">
            <v>0</v>
          </cell>
          <cell r="EA157">
            <v>0</v>
          </cell>
          <cell r="EB157">
            <v>0</v>
          </cell>
          <cell r="EC157">
            <v>0</v>
          </cell>
          <cell r="ED157">
            <v>0</v>
          </cell>
          <cell r="EE157">
            <v>0</v>
          </cell>
          <cell r="EF157">
            <v>0</v>
          </cell>
          <cell r="EG157">
            <v>0</v>
          </cell>
          <cell r="EH157">
            <v>0</v>
          </cell>
          <cell r="EI157">
            <v>1201.95</v>
          </cell>
          <cell r="EJ157">
            <v>0</v>
          </cell>
          <cell r="EK157">
            <v>0</v>
          </cell>
          <cell r="EL157">
            <v>0</v>
          </cell>
          <cell r="EM157">
            <v>0</v>
          </cell>
          <cell r="EN157">
            <v>0</v>
          </cell>
          <cell r="EO157">
            <v>3739.4</v>
          </cell>
          <cell r="EP157">
            <v>273782</v>
          </cell>
          <cell r="EQ157">
            <v>0</v>
          </cell>
          <cell r="ER157">
            <v>0</v>
          </cell>
          <cell r="ES157">
            <v>0</v>
          </cell>
          <cell r="ET157">
            <v>0</v>
          </cell>
          <cell r="EU157">
            <v>0</v>
          </cell>
          <cell r="EV157">
            <v>0</v>
          </cell>
          <cell r="EW157">
            <v>0</v>
          </cell>
          <cell r="EX157">
            <v>0</v>
          </cell>
          <cell r="EY157">
            <v>0</v>
          </cell>
          <cell r="EZ157">
            <v>0</v>
          </cell>
          <cell r="FA157">
            <v>0</v>
          </cell>
          <cell r="FB157">
            <v>0</v>
          </cell>
          <cell r="FC157">
            <v>0</v>
          </cell>
          <cell r="FD157">
            <v>0</v>
          </cell>
          <cell r="FE157">
            <v>0</v>
          </cell>
          <cell r="FF157">
            <v>0</v>
          </cell>
          <cell r="FG157">
            <v>0</v>
          </cell>
          <cell r="FH157">
            <v>0</v>
          </cell>
          <cell r="FI157">
            <v>0</v>
          </cell>
          <cell r="FJ157">
            <v>0</v>
          </cell>
          <cell r="FK157">
            <v>0</v>
          </cell>
          <cell r="FL157">
            <v>0</v>
          </cell>
          <cell r="FM157">
            <v>0</v>
          </cell>
          <cell r="FN157">
            <v>0</v>
          </cell>
          <cell r="FO157">
            <v>0</v>
          </cell>
          <cell r="FP157">
            <v>0</v>
          </cell>
          <cell r="FQ157">
            <v>0</v>
          </cell>
          <cell r="FR157">
            <v>0</v>
          </cell>
          <cell r="FS157">
            <v>0</v>
          </cell>
          <cell r="FT157">
            <v>0</v>
          </cell>
          <cell r="FU157">
            <v>0</v>
          </cell>
          <cell r="FV157">
            <v>0</v>
          </cell>
          <cell r="FW157">
            <v>0</v>
          </cell>
          <cell r="FX157">
            <v>0</v>
          </cell>
          <cell r="FY157">
            <v>0</v>
          </cell>
          <cell r="FZ157">
            <v>0</v>
          </cell>
          <cell r="GA157">
            <v>0</v>
          </cell>
          <cell r="GB157">
            <v>0</v>
          </cell>
          <cell r="GC157">
            <v>0</v>
          </cell>
          <cell r="GD157">
            <v>0</v>
          </cell>
          <cell r="GE157">
            <v>0</v>
          </cell>
          <cell r="GF157">
            <v>0</v>
          </cell>
          <cell r="GG157">
            <v>0</v>
          </cell>
          <cell r="GH157">
            <v>0</v>
          </cell>
          <cell r="GI157">
            <v>0</v>
          </cell>
          <cell r="GJ157">
            <v>0</v>
          </cell>
          <cell r="GK157">
            <v>0</v>
          </cell>
          <cell r="GL157">
            <v>0</v>
          </cell>
          <cell r="GM157">
            <v>0</v>
          </cell>
          <cell r="GN157">
            <v>0</v>
          </cell>
          <cell r="GO157">
            <v>0</v>
          </cell>
          <cell r="GP157">
            <v>0</v>
          </cell>
          <cell r="GQ157">
            <v>0</v>
          </cell>
          <cell r="GR157">
            <v>0</v>
          </cell>
          <cell r="GS157">
            <v>0</v>
          </cell>
          <cell r="GT157">
            <v>0</v>
          </cell>
          <cell r="GU157">
            <v>0</v>
          </cell>
          <cell r="GV157">
            <v>0</v>
          </cell>
          <cell r="GW157">
            <v>0</v>
          </cell>
          <cell r="GX157">
            <v>0</v>
          </cell>
          <cell r="GY157">
            <v>0</v>
          </cell>
          <cell r="GZ157">
            <v>0</v>
          </cell>
          <cell r="HA157">
            <v>0</v>
          </cell>
          <cell r="HB157">
            <v>0</v>
          </cell>
          <cell r="HC157">
            <v>0</v>
          </cell>
          <cell r="HD157">
            <v>0</v>
          </cell>
          <cell r="HE157">
            <v>0</v>
          </cell>
          <cell r="HF157">
            <v>0</v>
          </cell>
          <cell r="HG157">
            <v>0</v>
          </cell>
          <cell r="HH157">
            <v>0</v>
          </cell>
          <cell r="HI157">
            <v>0</v>
          </cell>
          <cell r="HJ157">
            <v>0</v>
          </cell>
          <cell r="HK157">
            <v>0</v>
          </cell>
          <cell r="HL157">
            <v>0</v>
          </cell>
          <cell r="HM157">
            <v>0</v>
          </cell>
          <cell r="HN157">
            <v>0</v>
          </cell>
          <cell r="HO157">
            <v>0</v>
          </cell>
          <cell r="HP157">
            <v>0</v>
          </cell>
          <cell r="HQ157">
            <v>0</v>
          </cell>
          <cell r="HR157">
            <v>0</v>
          </cell>
          <cell r="HS157">
            <v>0</v>
          </cell>
        </row>
        <row r="158">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I158">
            <v>0</v>
          </cell>
          <cell r="BJ158">
            <v>0</v>
          </cell>
          <cell r="BK158">
            <v>0</v>
          </cell>
          <cell r="BL158">
            <v>0</v>
          </cell>
          <cell r="BM158">
            <v>0</v>
          </cell>
          <cell r="BN158">
            <v>0</v>
          </cell>
          <cell r="BO158">
            <v>0</v>
          </cell>
          <cell r="BP158">
            <v>0</v>
          </cell>
          <cell r="BQ158">
            <v>0</v>
          </cell>
          <cell r="BR158">
            <v>0</v>
          </cell>
          <cell r="BS158">
            <v>0</v>
          </cell>
          <cell r="BT158">
            <v>0</v>
          </cell>
          <cell r="BU158">
            <v>0</v>
          </cell>
          <cell r="BV158">
            <v>0</v>
          </cell>
          <cell r="BW158">
            <v>0</v>
          </cell>
          <cell r="BX158">
            <v>0</v>
          </cell>
          <cell r="BY158">
            <v>0</v>
          </cell>
          <cell r="BZ158">
            <v>0</v>
          </cell>
          <cell r="CA158">
            <v>0</v>
          </cell>
          <cell r="CB158">
            <v>0</v>
          </cell>
          <cell r="CC158">
            <v>0</v>
          </cell>
          <cell r="CD158">
            <v>0</v>
          </cell>
          <cell r="CE158">
            <v>0</v>
          </cell>
          <cell r="CF158">
            <v>0</v>
          </cell>
          <cell r="CG158">
            <v>0</v>
          </cell>
          <cell r="CH158">
            <v>0</v>
          </cell>
          <cell r="CI158">
            <v>0</v>
          </cell>
          <cell r="CJ158">
            <v>0</v>
          </cell>
          <cell r="CK158">
            <v>0</v>
          </cell>
          <cell r="CL158">
            <v>0</v>
          </cell>
          <cell r="CM158">
            <v>0</v>
          </cell>
          <cell r="CN158">
            <v>0</v>
          </cell>
          <cell r="CO158">
            <v>0</v>
          </cell>
          <cell r="CP158">
            <v>0</v>
          </cell>
          <cell r="CQ158">
            <v>0</v>
          </cell>
          <cell r="CR158">
            <v>0</v>
          </cell>
          <cell r="CS158">
            <v>0</v>
          </cell>
          <cell r="CT158">
            <v>0</v>
          </cell>
          <cell r="CU158">
            <v>0</v>
          </cell>
          <cell r="CV158">
            <v>0</v>
          </cell>
          <cell r="CW158">
            <v>0</v>
          </cell>
          <cell r="CX158">
            <v>0</v>
          </cell>
          <cell r="CY158">
            <v>0</v>
          </cell>
          <cell r="CZ158">
            <v>0</v>
          </cell>
          <cell r="DA158">
            <v>0</v>
          </cell>
          <cell r="DB158">
            <v>0</v>
          </cell>
          <cell r="DC158">
            <v>0</v>
          </cell>
          <cell r="DD158">
            <v>0</v>
          </cell>
          <cell r="DE158">
            <v>0</v>
          </cell>
          <cell r="DF158">
            <v>0</v>
          </cell>
          <cell r="DG158">
            <v>0</v>
          </cell>
          <cell r="DH158">
            <v>0</v>
          </cell>
          <cell r="DI158">
            <v>0</v>
          </cell>
          <cell r="DJ158">
            <v>0</v>
          </cell>
          <cell r="DK158">
            <v>0</v>
          </cell>
          <cell r="DL158">
            <v>0</v>
          </cell>
          <cell r="DM158">
            <v>0</v>
          </cell>
          <cell r="DN158">
            <v>0</v>
          </cell>
          <cell r="DO158">
            <v>0</v>
          </cell>
          <cell r="DP158">
            <v>0</v>
          </cell>
          <cell r="DQ158">
            <v>0</v>
          </cell>
          <cell r="DR158">
            <v>0</v>
          </cell>
          <cell r="DS158">
            <v>0</v>
          </cell>
          <cell r="DT158">
            <v>0</v>
          </cell>
          <cell r="DU158">
            <v>0</v>
          </cell>
          <cell r="DV158">
            <v>0</v>
          </cell>
          <cell r="DW158">
            <v>0</v>
          </cell>
          <cell r="DX158">
            <v>0</v>
          </cell>
          <cell r="DY158">
            <v>0</v>
          </cell>
          <cell r="DZ158">
            <v>0</v>
          </cell>
          <cell r="EA158">
            <v>0</v>
          </cell>
          <cell r="EB158">
            <v>0</v>
          </cell>
          <cell r="EC158">
            <v>0</v>
          </cell>
          <cell r="ED158">
            <v>0</v>
          </cell>
          <cell r="EE158">
            <v>0</v>
          </cell>
          <cell r="EF158">
            <v>0</v>
          </cell>
          <cell r="EG158">
            <v>0</v>
          </cell>
          <cell r="EH158">
            <v>0</v>
          </cell>
          <cell r="EI158">
            <v>0</v>
          </cell>
          <cell r="EJ158">
            <v>0</v>
          </cell>
          <cell r="EK158">
            <v>0</v>
          </cell>
          <cell r="EL158">
            <v>0</v>
          </cell>
          <cell r="EM158">
            <v>0</v>
          </cell>
          <cell r="EN158">
            <v>0</v>
          </cell>
          <cell r="EO158">
            <v>0</v>
          </cell>
          <cell r="EP158">
            <v>0</v>
          </cell>
          <cell r="EQ158">
            <v>0</v>
          </cell>
          <cell r="ER158">
            <v>84825</v>
          </cell>
          <cell r="ES158">
            <v>0</v>
          </cell>
          <cell r="ET158">
            <v>0</v>
          </cell>
          <cell r="EU158">
            <v>0</v>
          </cell>
          <cell r="EV158">
            <v>0</v>
          </cell>
          <cell r="EW158">
            <v>0</v>
          </cell>
          <cell r="EX158">
            <v>0</v>
          </cell>
          <cell r="EY158">
            <v>0</v>
          </cell>
          <cell r="EZ158">
            <v>0</v>
          </cell>
          <cell r="FA158">
            <v>0</v>
          </cell>
          <cell r="FB158">
            <v>0</v>
          </cell>
          <cell r="FC158">
            <v>0</v>
          </cell>
          <cell r="FD158">
            <v>0</v>
          </cell>
          <cell r="FE158">
            <v>0</v>
          </cell>
          <cell r="FF158">
            <v>0</v>
          </cell>
          <cell r="FG158">
            <v>0</v>
          </cell>
          <cell r="FH158">
            <v>0</v>
          </cell>
          <cell r="FI158">
            <v>0</v>
          </cell>
          <cell r="FJ158">
            <v>0</v>
          </cell>
          <cell r="FK158">
            <v>0</v>
          </cell>
          <cell r="FL158">
            <v>0</v>
          </cell>
          <cell r="FM158">
            <v>0</v>
          </cell>
          <cell r="FN158">
            <v>0</v>
          </cell>
          <cell r="FO158">
            <v>0</v>
          </cell>
          <cell r="FP158">
            <v>0</v>
          </cell>
          <cell r="FQ158">
            <v>0</v>
          </cell>
          <cell r="FR158">
            <v>0</v>
          </cell>
          <cell r="FS158">
            <v>0</v>
          </cell>
          <cell r="FT158">
            <v>0</v>
          </cell>
          <cell r="FU158">
            <v>0</v>
          </cell>
          <cell r="FV158">
            <v>0</v>
          </cell>
          <cell r="FW158">
            <v>0</v>
          </cell>
          <cell r="FX158">
            <v>0</v>
          </cell>
          <cell r="FY158">
            <v>0</v>
          </cell>
          <cell r="FZ158">
            <v>0</v>
          </cell>
          <cell r="GA158">
            <v>0</v>
          </cell>
          <cell r="GB158">
            <v>0</v>
          </cell>
          <cell r="GC158">
            <v>0</v>
          </cell>
          <cell r="GD158">
            <v>0</v>
          </cell>
          <cell r="GE158">
            <v>0</v>
          </cell>
          <cell r="GF158">
            <v>0</v>
          </cell>
          <cell r="GG158">
            <v>0</v>
          </cell>
          <cell r="GH158">
            <v>0</v>
          </cell>
          <cell r="GI158">
            <v>0</v>
          </cell>
          <cell r="GJ158">
            <v>0</v>
          </cell>
          <cell r="GK158">
            <v>0</v>
          </cell>
          <cell r="GL158">
            <v>0</v>
          </cell>
          <cell r="GM158">
            <v>0</v>
          </cell>
          <cell r="GN158">
            <v>0</v>
          </cell>
          <cell r="GO158">
            <v>0</v>
          </cell>
          <cell r="GP158">
            <v>0</v>
          </cell>
          <cell r="GQ158">
            <v>0</v>
          </cell>
          <cell r="GR158">
            <v>0</v>
          </cell>
          <cell r="GS158">
            <v>0</v>
          </cell>
          <cell r="GT158">
            <v>0</v>
          </cell>
          <cell r="GU158">
            <v>0</v>
          </cell>
          <cell r="GV158">
            <v>0</v>
          </cell>
          <cell r="GW158">
            <v>0</v>
          </cell>
          <cell r="GX158">
            <v>0</v>
          </cell>
          <cell r="GY158">
            <v>0</v>
          </cell>
          <cell r="GZ158">
            <v>0</v>
          </cell>
          <cell r="HA158">
            <v>0</v>
          </cell>
          <cell r="HB158">
            <v>0</v>
          </cell>
          <cell r="HC158">
            <v>0</v>
          </cell>
          <cell r="HD158">
            <v>0</v>
          </cell>
          <cell r="HE158">
            <v>0</v>
          </cell>
          <cell r="HF158">
            <v>0</v>
          </cell>
          <cell r="HG158">
            <v>0</v>
          </cell>
          <cell r="HH158">
            <v>0</v>
          </cell>
          <cell r="HI158">
            <v>0</v>
          </cell>
          <cell r="HJ158">
            <v>0</v>
          </cell>
          <cell r="HK158">
            <v>0</v>
          </cell>
          <cell r="HL158">
            <v>0</v>
          </cell>
          <cell r="HM158">
            <v>0</v>
          </cell>
          <cell r="HN158">
            <v>0</v>
          </cell>
          <cell r="HO158">
            <v>0</v>
          </cell>
          <cell r="HP158">
            <v>0</v>
          </cell>
          <cell r="HQ158">
            <v>0</v>
          </cell>
          <cell r="HR158">
            <v>0</v>
          </cell>
          <cell r="HS158">
            <v>0</v>
          </cell>
        </row>
        <row r="159">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0</v>
          </cell>
          <cell r="BE159">
            <v>0</v>
          </cell>
          <cell r="BF159">
            <v>0</v>
          </cell>
          <cell r="BG159">
            <v>0</v>
          </cell>
          <cell r="BH159">
            <v>0</v>
          </cell>
          <cell r="BI159">
            <v>0</v>
          </cell>
          <cell r="BJ159">
            <v>0</v>
          </cell>
          <cell r="BK159">
            <v>0</v>
          </cell>
          <cell r="BL159">
            <v>0</v>
          </cell>
          <cell r="BM159">
            <v>0</v>
          </cell>
          <cell r="BN159">
            <v>0</v>
          </cell>
          <cell r="BO159">
            <v>0</v>
          </cell>
          <cell r="BP159">
            <v>0</v>
          </cell>
          <cell r="BQ159">
            <v>0</v>
          </cell>
          <cell r="BR159">
            <v>0</v>
          </cell>
          <cell r="BS159">
            <v>0</v>
          </cell>
          <cell r="BT159">
            <v>0</v>
          </cell>
          <cell r="BU159">
            <v>0</v>
          </cell>
          <cell r="BV159">
            <v>0</v>
          </cell>
          <cell r="BW159">
            <v>0</v>
          </cell>
          <cell r="BX159">
            <v>0</v>
          </cell>
          <cell r="BY159">
            <v>0</v>
          </cell>
          <cell r="BZ159">
            <v>0</v>
          </cell>
          <cell r="CA159">
            <v>0</v>
          </cell>
          <cell r="CB159">
            <v>0</v>
          </cell>
          <cell r="CC159">
            <v>0</v>
          </cell>
          <cell r="CD159">
            <v>0</v>
          </cell>
          <cell r="CE159">
            <v>0</v>
          </cell>
          <cell r="CF159">
            <v>0</v>
          </cell>
          <cell r="CG159">
            <v>0</v>
          </cell>
          <cell r="CH159">
            <v>0</v>
          </cell>
          <cell r="CI159">
            <v>0</v>
          </cell>
          <cell r="CJ159">
            <v>0</v>
          </cell>
          <cell r="CK159">
            <v>0</v>
          </cell>
          <cell r="CL159">
            <v>0</v>
          </cell>
          <cell r="CM159">
            <v>0</v>
          </cell>
          <cell r="CN159">
            <v>0</v>
          </cell>
          <cell r="CO159">
            <v>0</v>
          </cell>
          <cell r="CP159">
            <v>0</v>
          </cell>
          <cell r="CQ159">
            <v>0</v>
          </cell>
          <cell r="CR159">
            <v>0</v>
          </cell>
          <cell r="CS159">
            <v>0</v>
          </cell>
          <cell r="CT159">
            <v>0</v>
          </cell>
          <cell r="CU159">
            <v>0</v>
          </cell>
          <cell r="CV159">
            <v>0</v>
          </cell>
          <cell r="CW159">
            <v>0</v>
          </cell>
          <cell r="CX159">
            <v>0</v>
          </cell>
          <cell r="CY159">
            <v>0</v>
          </cell>
          <cell r="CZ159">
            <v>0</v>
          </cell>
          <cell r="DA159">
            <v>0</v>
          </cell>
          <cell r="DB159">
            <v>0</v>
          </cell>
          <cell r="DC159">
            <v>0</v>
          </cell>
          <cell r="DD159">
            <v>0</v>
          </cell>
          <cell r="DE159">
            <v>0</v>
          </cell>
          <cell r="DF159">
            <v>0</v>
          </cell>
          <cell r="DG159">
            <v>0</v>
          </cell>
          <cell r="DH159">
            <v>0</v>
          </cell>
          <cell r="DI159">
            <v>0</v>
          </cell>
          <cell r="DJ159">
            <v>0</v>
          </cell>
          <cell r="DK159">
            <v>0</v>
          </cell>
          <cell r="DL159">
            <v>0</v>
          </cell>
          <cell r="DM159">
            <v>0</v>
          </cell>
          <cell r="DN159">
            <v>0</v>
          </cell>
          <cell r="DO159">
            <v>0</v>
          </cell>
          <cell r="DP159">
            <v>0</v>
          </cell>
          <cell r="DQ159">
            <v>0</v>
          </cell>
          <cell r="DR159">
            <v>0</v>
          </cell>
          <cell r="DS159">
            <v>0</v>
          </cell>
          <cell r="DT159">
            <v>0</v>
          </cell>
          <cell r="DU159">
            <v>0</v>
          </cell>
          <cell r="DV159">
            <v>0</v>
          </cell>
          <cell r="DW159">
            <v>0</v>
          </cell>
          <cell r="DX159">
            <v>0</v>
          </cell>
          <cell r="DY159">
            <v>0</v>
          </cell>
          <cell r="DZ159">
            <v>0</v>
          </cell>
          <cell r="EA159">
            <v>0</v>
          </cell>
          <cell r="EB159">
            <v>0</v>
          </cell>
          <cell r="EC159">
            <v>0</v>
          </cell>
          <cell r="ED159">
            <v>0</v>
          </cell>
          <cell r="EE159">
            <v>0</v>
          </cell>
          <cell r="EF159">
            <v>0</v>
          </cell>
          <cell r="EG159">
            <v>0</v>
          </cell>
          <cell r="EH159">
            <v>0</v>
          </cell>
          <cell r="EI159">
            <v>0</v>
          </cell>
          <cell r="EJ159">
            <v>0</v>
          </cell>
          <cell r="EK159">
            <v>0</v>
          </cell>
          <cell r="EL159">
            <v>0</v>
          </cell>
          <cell r="EM159">
            <v>0</v>
          </cell>
          <cell r="EN159">
            <v>0</v>
          </cell>
          <cell r="EO159">
            <v>0</v>
          </cell>
          <cell r="EP159">
            <v>0</v>
          </cell>
          <cell r="EQ159">
            <v>0</v>
          </cell>
          <cell r="ER159">
            <v>0</v>
          </cell>
          <cell r="ES159">
            <v>635852</v>
          </cell>
          <cell r="ET159">
            <v>0</v>
          </cell>
          <cell r="EU159">
            <v>0</v>
          </cell>
          <cell r="EV159">
            <v>0</v>
          </cell>
          <cell r="EW159">
            <v>0</v>
          </cell>
          <cell r="EX159">
            <v>0</v>
          </cell>
          <cell r="EY159">
            <v>0</v>
          </cell>
          <cell r="EZ159">
            <v>0</v>
          </cell>
          <cell r="FA159">
            <v>0</v>
          </cell>
          <cell r="FB159">
            <v>0</v>
          </cell>
          <cell r="FC159">
            <v>0</v>
          </cell>
          <cell r="FD159">
            <v>0</v>
          </cell>
          <cell r="FE159">
            <v>0</v>
          </cell>
          <cell r="FF159">
            <v>0</v>
          </cell>
          <cell r="FG159">
            <v>0</v>
          </cell>
          <cell r="FH159">
            <v>0</v>
          </cell>
          <cell r="FI159">
            <v>0</v>
          </cell>
          <cell r="FJ159">
            <v>0</v>
          </cell>
          <cell r="FK159">
            <v>0</v>
          </cell>
          <cell r="FL159">
            <v>0</v>
          </cell>
          <cell r="FM159">
            <v>0</v>
          </cell>
          <cell r="FN159">
            <v>0</v>
          </cell>
          <cell r="FO159">
            <v>0</v>
          </cell>
          <cell r="FP159">
            <v>0</v>
          </cell>
          <cell r="FQ159">
            <v>0</v>
          </cell>
          <cell r="FR159">
            <v>0</v>
          </cell>
          <cell r="FS159">
            <v>0</v>
          </cell>
          <cell r="FT159">
            <v>0</v>
          </cell>
          <cell r="FU159">
            <v>0</v>
          </cell>
          <cell r="FV159">
            <v>0</v>
          </cell>
          <cell r="FW159">
            <v>0</v>
          </cell>
          <cell r="FX159">
            <v>0</v>
          </cell>
          <cell r="FY159">
            <v>0</v>
          </cell>
          <cell r="FZ159">
            <v>0</v>
          </cell>
          <cell r="GA159">
            <v>0</v>
          </cell>
          <cell r="GB159">
            <v>0</v>
          </cell>
          <cell r="GC159">
            <v>0</v>
          </cell>
          <cell r="GD159">
            <v>0</v>
          </cell>
          <cell r="GE159">
            <v>0</v>
          </cell>
          <cell r="GF159">
            <v>0</v>
          </cell>
          <cell r="GG159">
            <v>0</v>
          </cell>
          <cell r="GH159">
            <v>0</v>
          </cell>
          <cell r="GI159">
            <v>0</v>
          </cell>
          <cell r="GJ159">
            <v>0</v>
          </cell>
          <cell r="GK159">
            <v>0</v>
          </cell>
          <cell r="GL159">
            <v>0</v>
          </cell>
          <cell r="GM159">
            <v>0</v>
          </cell>
          <cell r="GN159">
            <v>0</v>
          </cell>
          <cell r="GO159">
            <v>0</v>
          </cell>
          <cell r="GP159">
            <v>0</v>
          </cell>
          <cell r="GQ159">
            <v>0</v>
          </cell>
          <cell r="GR159">
            <v>0</v>
          </cell>
          <cell r="GS159">
            <v>0</v>
          </cell>
          <cell r="GT159">
            <v>0</v>
          </cell>
          <cell r="GU159">
            <v>0</v>
          </cell>
          <cell r="GV159">
            <v>0</v>
          </cell>
          <cell r="GW159">
            <v>0</v>
          </cell>
          <cell r="GX159">
            <v>0</v>
          </cell>
          <cell r="GY159">
            <v>0</v>
          </cell>
          <cell r="GZ159">
            <v>0</v>
          </cell>
          <cell r="HA159">
            <v>0</v>
          </cell>
          <cell r="HB159">
            <v>0</v>
          </cell>
          <cell r="HC159">
            <v>0</v>
          </cell>
          <cell r="HD159">
            <v>0</v>
          </cell>
          <cell r="HE159">
            <v>0</v>
          </cell>
          <cell r="HF159">
            <v>0</v>
          </cell>
          <cell r="HG159">
            <v>0</v>
          </cell>
          <cell r="HH159">
            <v>0</v>
          </cell>
          <cell r="HI159">
            <v>0</v>
          </cell>
          <cell r="HJ159">
            <v>0</v>
          </cell>
          <cell r="HK159">
            <v>0</v>
          </cell>
          <cell r="HL159">
            <v>0</v>
          </cell>
          <cell r="HM159">
            <v>0</v>
          </cell>
          <cell r="HN159">
            <v>0</v>
          </cell>
          <cell r="HO159">
            <v>0</v>
          </cell>
          <cell r="HP159">
            <v>0</v>
          </cell>
          <cell r="HQ159">
            <v>0</v>
          </cell>
          <cell r="HR159">
            <v>0</v>
          </cell>
          <cell r="HS159">
            <v>0</v>
          </cell>
        </row>
        <row r="160">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I160">
            <v>0</v>
          </cell>
          <cell r="BJ160">
            <v>0</v>
          </cell>
          <cell r="BK160">
            <v>0</v>
          </cell>
          <cell r="BL160">
            <v>0</v>
          </cell>
          <cell r="BM160">
            <v>0</v>
          </cell>
          <cell r="BN160">
            <v>0</v>
          </cell>
          <cell r="BO160">
            <v>0</v>
          </cell>
          <cell r="BP160">
            <v>0</v>
          </cell>
          <cell r="BQ160">
            <v>0</v>
          </cell>
          <cell r="BR160">
            <v>0</v>
          </cell>
          <cell r="BS160">
            <v>0</v>
          </cell>
          <cell r="BT160">
            <v>0</v>
          </cell>
          <cell r="BU160">
            <v>0</v>
          </cell>
          <cell r="BV160">
            <v>0</v>
          </cell>
          <cell r="BW160">
            <v>0</v>
          </cell>
          <cell r="BX160">
            <v>0</v>
          </cell>
          <cell r="BY160">
            <v>0</v>
          </cell>
          <cell r="BZ160">
            <v>0</v>
          </cell>
          <cell r="CA160">
            <v>0</v>
          </cell>
          <cell r="CB160">
            <v>0</v>
          </cell>
          <cell r="CC160">
            <v>0</v>
          </cell>
          <cell r="CD160">
            <v>0</v>
          </cell>
          <cell r="CE160">
            <v>0</v>
          </cell>
          <cell r="CF160">
            <v>0</v>
          </cell>
          <cell r="CG160">
            <v>0</v>
          </cell>
          <cell r="CH160">
            <v>0</v>
          </cell>
          <cell r="CI160">
            <v>0</v>
          </cell>
          <cell r="CJ160">
            <v>0</v>
          </cell>
          <cell r="CK160">
            <v>0</v>
          </cell>
          <cell r="CL160">
            <v>0</v>
          </cell>
          <cell r="CM160">
            <v>0</v>
          </cell>
          <cell r="CN160">
            <v>0</v>
          </cell>
          <cell r="CO160">
            <v>0</v>
          </cell>
          <cell r="CP160">
            <v>0</v>
          </cell>
          <cell r="CQ160">
            <v>0</v>
          </cell>
          <cell r="CR160">
            <v>0</v>
          </cell>
          <cell r="CS160">
            <v>0</v>
          </cell>
          <cell r="CT160">
            <v>0</v>
          </cell>
          <cell r="CU160">
            <v>0</v>
          </cell>
          <cell r="CV160">
            <v>0</v>
          </cell>
          <cell r="CW160">
            <v>0</v>
          </cell>
          <cell r="CX160">
            <v>0</v>
          </cell>
          <cell r="CY160">
            <v>0</v>
          </cell>
          <cell r="CZ160">
            <v>0</v>
          </cell>
          <cell r="DA160">
            <v>0</v>
          </cell>
          <cell r="DB160">
            <v>0</v>
          </cell>
          <cell r="DC160">
            <v>0</v>
          </cell>
          <cell r="DD160">
            <v>0</v>
          </cell>
          <cell r="DE160">
            <v>0</v>
          </cell>
          <cell r="DF160">
            <v>0</v>
          </cell>
          <cell r="DG160">
            <v>0</v>
          </cell>
          <cell r="DH160">
            <v>0</v>
          </cell>
          <cell r="DI160">
            <v>0</v>
          </cell>
          <cell r="DJ160">
            <v>0</v>
          </cell>
          <cell r="DK160">
            <v>0</v>
          </cell>
          <cell r="DL160">
            <v>0</v>
          </cell>
          <cell r="DM160">
            <v>0</v>
          </cell>
          <cell r="DN160">
            <v>0</v>
          </cell>
          <cell r="DO160">
            <v>0</v>
          </cell>
          <cell r="DP160">
            <v>0</v>
          </cell>
          <cell r="DQ160">
            <v>0</v>
          </cell>
          <cell r="DR160">
            <v>0</v>
          </cell>
          <cell r="DS160">
            <v>0</v>
          </cell>
          <cell r="DT160">
            <v>0</v>
          </cell>
          <cell r="DU160">
            <v>0</v>
          </cell>
          <cell r="DV160">
            <v>0</v>
          </cell>
          <cell r="DW160">
            <v>0</v>
          </cell>
          <cell r="DX160">
            <v>0</v>
          </cell>
          <cell r="DY160">
            <v>0</v>
          </cell>
          <cell r="DZ160">
            <v>0</v>
          </cell>
          <cell r="EA160">
            <v>0</v>
          </cell>
          <cell r="EB160">
            <v>0</v>
          </cell>
          <cell r="EC160">
            <v>0</v>
          </cell>
          <cell r="ED160">
            <v>0</v>
          </cell>
          <cell r="EE160">
            <v>0</v>
          </cell>
          <cell r="EF160">
            <v>0</v>
          </cell>
          <cell r="EG160">
            <v>0</v>
          </cell>
          <cell r="EH160">
            <v>0</v>
          </cell>
          <cell r="EI160">
            <v>0</v>
          </cell>
          <cell r="EJ160">
            <v>0</v>
          </cell>
          <cell r="EK160">
            <v>0</v>
          </cell>
          <cell r="EL160">
            <v>0</v>
          </cell>
          <cell r="EM160">
            <v>0</v>
          </cell>
          <cell r="EN160">
            <v>0</v>
          </cell>
          <cell r="EO160">
            <v>0</v>
          </cell>
          <cell r="EP160">
            <v>0</v>
          </cell>
          <cell r="EQ160">
            <v>0</v>
          </cell>
          <cell r="ER160">
            <v>0</v>
          </cell>
          <cell r="ES160">
            <v>0</v>
          </cell>
          <cell r="ET160">
            <v>144598</v>
          </cell>
          <cell r="EU160">
            <v>0</v>
          </cell>
          <cell r="EV160">
            <v>0</v>
          </cell>
          <cell r="EW160">
            <v>0</v>
          </cell>
          <cell r="EX160">
            <v>0</v>
          </cell>
          <cell r="EY160">
            <v>0</v>
          </cell>
          <cell r="EZ160">
            <v>0</v>
          </cell>
          <cell r="FA160">
            <v>0</v>
          </cell>
          <cell r="FB160">
            <v>0</v>
          </cell>
          <cell r="FC160">
            <v>0</v>
          </cell>
          <cell r="FD160">
            <v>0</v>
          </cell>
          <cell r="FE160">
            <v>0</v>
          </cell>
          <cell r="FF160">
            <v>0</v>
          </cell>
          <cell r="FG160">
            <v>0</v>
          </cell>
          <cell r="FH160">
            <v>0</v>
          </cell>
          <cell r="FI160">
            <v>0</v>
          </cell>
          <cell r="FJ160">
            <v>0</v>
          </cell>
          <cell r="FK160">
            <v>0</v>
          </cell>
          <cell r="FL160">
            <v>0</v>
          </cell>
          <cell r="FM160">
            <v>0</v>
          </cell>
          <cell r="FN160">
            <v>0</v>
          </cell>
          <cell r="FO160">
            <v>0</v>
          </cell>
          <cell r="FP160">
            <v>0</v>
          </cell>
          <cell r="FQ160">
            <v>0</v>
          </cell>
          <cell r="FR160">
            <v>0</v>
          </cell>
          <cell r="FS160">
            <v>0</v>
          </cell>
          <cell r="FT160">
            <v>0</v>
          </cell>
          <cell r="FU160">
            <v>0</v>
          </cell>
          <cell r="FV160">
            <v>0</v>
          </cell>
          <cell r="FW160">
            <v>0</v>
          </cell>
          <cell r="FX160">
            <v>0</v>
          </cell>
          <cell r="FY160">
            <v>0</v>
          </cell>
          <cell r="FZ160">
            <v>0</v>
          </cell>
          <cell r="GA160">
            <v>0</v>
          </cell>
          <cell r="GB160">
            <v>0</v>
          </cell>
          <cell r="GC160">
            <v>0</v>
          </cell>
          <cell r="GD160">
            <v>0</v>
          </cell>
          <cell r="GE160">
            <v>0</v>
          </cell>
          <cell r="GF160">
            <v>0</v>
          </cell>
          <cell r="GG160">
            <v>0</v>
          </cell>
          <cell r="GH160">
            <v>0</v>
          </cell>
          <cell r="GI160">
            <v>0</v>
          </cell>
          <cell r="GJ160">
            <v>0</v>
          </cell>
          <cell r="GK160">
            <v>0</v>
          </cell>
          <cell r="GL160">
            <v>0</v>
          </cell>
          <cell r="GM160">
            <v>0</v>
          </cell>
          <cell r="GN160">
            <v>0</v>
          </cell>
          <cell r="GO160">
            <v>0</v>
          </cell>
          <cell r="GP160">
            <v>0</v>
          </cell>
          <cell r="GQ160">
            <v>0</v>
          </cell>
          <cell r="GR160">
            <v>0</v>
          </cell>
          <cell r="GS160">
            <v>0</v>
          </cell>
          <cell r="GT160">
            <v>0</v>
          </cell>
          <cell r="GU160">
            <v>0</v>
          </cell>
          <cell r="GV160">
            <v>0</v>
          </cell>
          <cell r="GW160">
            <v>0</v>
          </cell>
          <cell r="GX160">
            <v>0</v>
          </cell>
          <cell r="GY160">
            <v>0</v>
          </cell>
          <cell r="GZ160">
            <v>0</v>
          </cell>
          <cell r="HA160">
            <v>0</v>
          </cell>
          <cell r="HB160">
            <v>0</v>
          </cell>
          <cell r="HC160">
            <v>0</v>
          </cell>
          <cell r="HD160">
            <v>0</v>
          </cell>
          <cell r="HE160">
            <v>0</v>
          </cell>
          <cell r="HF160">
            <v>0</v>
          </cell>
          <cell r="HG160">
            <v>0</v>
          </cell>
          <cell r="HH160">
            <v>0</v>
          </cell>
          <cell r="HI160">
            <v>0</v>
          </cell>
          <cell r="HJ160">
            <v>0</v>
          </cell>
          <cell r="HK160">
            <v>0</v>
          </cell>
          <cell r="HL160">
            <v>0</v>
          </cell>
          <cell r="HM160">
            <v>0</v>
          </cell>
          <cell r="HN160">
            <v>0</v>
          </cell>
          <cell r="HO160">
            <v>0</v>
          </cell>
          <cell r="HP160">
            <v>0</v>
          </cell>
          <cell r="HQ160">
            <v>0</v>
          </cell>
          <cell r="HR160">
            <v>0</v>
          </cell>
          <cell r="HS160">
            <v>0</v>
          </cell>
        </row>
        <row r="161">
          <cell r="E161">
            <v>0</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0</v>
          </cell>
          <cell r="AY161">
            <v>0</v>
          </cell>
          <cell r="AZ161">
            <v>0</v>
          </cell>
          <cell r="BA161">
            <v>0</v>
          </cell>
          <cell r="BB161">
            <v>0</v>
          </cell>
          <cell r="BC161">
            <v>0</v>
          </cell>
          <cell r="BD161">
            <v>0</v>
          </cell>
          <cell r="BE161">
            <v>0</v>
          </cell>
          <cell r="BF161">
            <v>0</v>
          </cell>
          <cell r="BG161">
            <v>0</v>
          </cell>
          <cell r="BH161">
            <v>0</v>
          </cell>
          <cell r="BI161">
            <v>0</v>
          </cell>
          <cell r="BJ161">
            <v>0</v>
          </cell>
          <cell r="BK161">
            <v>0</v>
          </cell>
          <cell r="BL161">
            <v>0</v>
          </cell>
          <cell r="BM161">
            <v>0</v>
          </cell>
          <cell r="BN161">
            <v>0</v>
          </cell>
          <cell r="BO161">
            <v>0</v>
          </cell>
          <cell r="BP161">
            <v>0</v>
          </cell>
          <cell r="BQ161">
            <v>0</v>
          </cell>
          <cell r="BR161">
            <v>0</v>
          </cell>
          <cell r="BS161">
            <v>0</v>
          </cell>
          <cell r="BT161">
            <v>0</v>
          </cell>
          <cell r="BU161">
            <v>0</v>
          </cell>
          <cell r="BV161">
            <v>0</v>
          </cell>
          <cell r="BW161">
            <v>0</v>
          </cell>
          <cell r="BX161">
            <v>0</v>
          </cell>
          <cell r="BY161">
            <v>0</v>
          </cell>
          <cell r="BZ161">
            <v>0</v>
          </cell>
          <cell r="CA161">
            <v>0</v>
          </cell>
          <cell r="CB161">
            <v>0</v>
          </cell>
          <cell r="CC161">
            <v>0</v>
          </cell>
          <cell r="CD161">
            <v>0</v>
          </cell>
          <cell r="CE161">
            <v>0</v>
          </cell>
          <cell r="CF161">
            <v>0</v>
          </cell>
          <cell r="CG161">
            <v>0</v>
          </cell>
          <cell r="CH161">
            <v>0</v>
          </cell>
          <cell r="CI161">
            <v>0</v>
          </cell>
          <cell r="CJ161">
            <v>0</v>
          </cell>
          <cell r="CK161">
            <v>0</v>
          </cell>
          <cell r="CL161">
            <v>0</v>
          </cell>
          <cell r="CM161">
            <v>0</v>
          </cell>
          <cell r="CN161">
            <v>0</v>
          </cell>
          <cell r="CO161">
            <v>0</v>
          </cell>
          <cell r="CP161">
            <v>0</v>
          </cell>
          <cell r="CQ161">
            <v>0</v>
          </cell>
          <cell r="CR161">
            <v>0</v>
          </cell>
          <cell r="CS161">
            <v>0</v>
          </cell>
          <cell r="CT161">
            <v>0</v>
          </cell>
          <cell r="CU161">
            <v>0</v>
          </cell>
          <cell r="CV161">
            <v>0</v>
          </cell>
          <cell r="CW161">
            <v>0</v>
          </cell>
          <cell r="CX161">
            <v>0</v>
          </cell>
          <cell r="CY161">
            <v>0</v>
          </cell>
          <cell r="CZ161">
            <v>0</v>
          </cell>
          <cell r="DA161">
            <v>0</v>
          </cell>
          <cell r="DB161">
            <v>0</v>
          </cell>
          <cell r="DC161">
            <v>0</v>
          </cell>
          <cell r="DD161">
            <v>0</v>
          </cell>
          <cell r="DE161">
            <v>0</v>
          </cell>
          <cell r="DF161">
            <v>0</v>
          </cell>
          <cell r="DG161">
            <v>0</v>
          </cell>
          <cell r="DH161">
            <v>0</v>
          </cell>
          <cell r="DI161">
            <v>0</v>
          </cell>
          <cell r="DJ161">
            <v>0</v>
          </cell>
          <cell r="DK161">
            <v>0</v>
          </cell>
          <cell r="DL161">
            <v>0</v>
          </cell>
          <cell r="DM161">
            <v>0</v>
          </cell>
          <cell r="DN161">
            <v>0</v>
          </cell>
          <cell r="DO161">
            <v>0</v>
          </cell>
          <cell r="DP161">
            <v>0</v>
          </cell>
          <cell r="DQ161">
            <v>0</v>
          </cell>
          <cell r="DR161">
            <v>0</v>
          </cell>
          <cell r="DS161">
            <v>0</v>
          </cell>
          <cell r="DT161">
            <v>0</v>
          </cell>
          <cell r="DU161">
            <v>0</v>
          </cell>
          <cell r="DV161">
            <v>0</v>
          </cell>
          <cell r="DW161">
            <v>0</v>
          </cell>
          <cell r="DX161">
            <v>0</v>
          </cell>
          <cell r="DY161">
            <v>0</v>
          </cell>
          <cell r="DZ161">
            <v>0</v>
          </cell>
          <cell r="EA161">
            <v>0</v>
          </cell>
          <cell r="EB161">
            <v>0</v>
          </cell>
          <cell r="EC161">
            <v>0</v>
          </cell>
          <cell r="ED161">
            <v>0</v>
          </cell>
          <cell r="EE161">
            <v>0</v>
          </cell>
          <cell r="EF161">
            <v>0</v>
          </cell>
          <cell r="EG161">
            <v>0</v>
          </cell>
          <cell r="EH161">
            <v>0</v>
          </cell>
          <cell r="EI161">
            <v>0</v>
          </cell>
          <cell r="EJ161">
            <v>0</v>
          </cell>
          <cell r="EK161">
            <v>44874</v>
          </cell>
          <cell r="EL161">
            <v>0</v>
          </cell>
          <cell r="EM161">
            <v>0</v>
          </cell>
          <cell r="EN161">
            <v>0</v>
          </cell>
          <cell r="EO161">
            <v>0</v>
          </cell>
          <cell r="EP161">
            <v>0</v>
          </cell>
          <cell r="EQ161">
            <v>0</v>
          </cell>
          <cell r="ER161">
            <v>0</v>
          </cell>
          <cell r="ES161">
            <v>0</v>
          </cell>
          <cell r="ET161">
            <v>0</v>
          </cell>
          <cell r="EU161">
            <v>0</v>
          </cell>
          <cell r="EV161">
            <v>0</v>
          </cell>
          <cell r="EW161">
            <v>0</v>
          </cell>
          <cell r="EX161">
            <v>0</v>
          </cell>
          <cell r="EY161">
            <v>0</v>
          </cell>
          <cell r="EZ161">
            <v>0</v>
          </cell>
          <cell r="FA161">
            <v>0</v>
          </cell>
          <cell r="FB161">
            <v>0</v>
          </cell>
          <cell r="FC161">
            <v>0</v>
          </cell>
          <cell r="FD161">
            <v>0</v>
          </cell>
          <cell r="FE161">
            <v>0</v>
          </cell>
          <cell r="FF161">
            <v>0</v>
          </cell>
          <cell r="FG161">
            <v>0</v>
          </cell>
          <cell r="FH161">
            <v>0</v>
          </cell>
          <cell r="FI161">
            <v>0</v>
          </cell>
          <cell r="FJ161">
            <v>0</v>
          </cell>
          <cell r="FK161">
            <v>0</v>
          </cell>
          <cell r="FL161">
            <v>0</v>
          </cell>
          <cell r="FM161">
            <v>0</v>
          </cell>
          <cell r="FN161">
            <v>0</v>
          </cell>
          <cell r="FO161">
            <v>0</v>
          </cell>
          <cell r="FP161">
            <v>0</v>
          </cell>
          <cell r="FQ161">
            <v>0</v>
          </cell>
          <cell r="FR161">
            <v>0</v>
          </cell>
          <cell r="FS161">
            <v>0</v>
          </cell>
          <cell r="FT161">
            <v>0</v>
          </cell>
          <cell r="FU161">
            <v>0</v>
          </cell>
          <cell r="FV161">
            <v>0</v>
          </cell>
          <cell r="FW161">
            <v>0</v>
          </cell>
          <cell r="FX161">
            <v>0</v>
          </cell>
          <cell r="FY161">
            <v>0</v>
          </cell>
          <cell r="FZ161">
            <v>0</v>
          </cell>
          <cell r="GA161">
            <v>0</v>
          </cell>
          <cell r="GB161">
            <v>0</v>
          </cell>
          <cell r="GC161">
            <v>0</v>
          </cell>
          <cell r="GD161">
            <v>0</v>
          </cell>
          <cell r="GE161">
            <v>0</v>
          </cell>
          <cell r="GF161">
            <v>0</v>
          </cell>
          <cell r="GG161">
            <v>0</v>
          </cell>
          <cell r="GH161">
            <v>0</v>
          </cell>
          <cell r="GI161">
            <v>0</v>
          </cell>
          <cell r="GJ161">
            <v>0</v>
          </cell>
          <cell r="GK161">
            <v>0</v>
          </cell>
          <cell r="GL161">
            <v>0</v>
          </cell>
          <cell r="GM161">
            <v>0</v>
          </cell>
          <cell r="GN161">
            <v>0</v>
          </cell>
          <cell r="GO161">
            <v>0</v>
          </cell>
          <cell r="GP161">
            <v>0</v>
          </cell>
          <cell r="GQ161">
            <v>0</v>
          </cell>
          <cell r="GR161">
            <v>0</v>
          </cell>
          <cell r="GS161">
            <v>0</v>
          </cell>
          <cell r="GT161">
            <v>0</v>
          </cell>
          <cell r="GU161">
            <v>0</v>
          </cell>
          <cell r="GV161">
            <v>0</v>
          </cell>
          <cell r="GW161">
            <v>0</v>
          </cell>
          <cell r="GX161">
            <v>0</v>
          </cell>
          <cell r="GY161">
            <v>0</v>
          </cell>
          <cell r="GZ161">
            <v>0</v>
          </cell>
          <cell r="HA161">
            <v>0</v>
          </cell>
          <cell r="HB161">
            <v>0</v>
          </cell>
          <cell r="HC161">
            <v>0</v>
          </cell>
          <cell r="HD161">
            <v>0</v>
          </cell>
          <cell r="HE161">
            <v>0</v>
          </cell>
          <cell r="HF161">
            <v>0</v>
          </cell>
          <cell r="HG161">
            <v>0</v>
          </cell>
          <cell r="HH161">
            <v>0</v>
          </cell>
          <cell r="HI161">
            <v>0</v>
          </cell>
          <cell r="HJ161">
            <v>0</v>
          </cell>
          <cell r="HK161">
            <v>0</v>
          </cell>
          <cell r="HL161">
            <v>0</v>
          </cell>
          <cell r="HM161">
            <v>0</v>
          </cell>
          <cell r="HN161">
            <v>0</v>
          </cell>
          <cell r="HO161">
            <v>0</v>
          </cell>
          <cell r="HP161">
            <v>0</v>
          </cell>
          <cell r="HQ161">
            <v>0</v>
          </cell>
          <cell r="HR161">
            <v>0</v>
          </cell>
          <cell r="HS161">
            <v>0</v>
          </cell>
        </row>
        <row r="162">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0</v>
          </cell>
          <cell r="AY162">
            <v>0</v>
          </cell>
          <cell r="AZ162">
            <v>0</v>
          </cell>
          <cell r="BA162">
            <v>0</v>
          </cell>
          <cell r="BB162">
            <v>0</v>
          </cell>
          <cell r="BC162">
            <v>0</v>
          </cell>
          <cell r="BD162">
            <v>0</v>
          </cell>
          <cell r="BE162">
            <v>0</v>
          </cell>
          <cell r="BF162">
            <v>0</v>
          </cell>
          <cell r="BG162">
            <v>0</v>
          </cell>
          <cell r="BH162">
            <v>0</v>
          </cell>
          <cell r="BI162">
            <v>0</v>
          </cell>
          <cell r="BJ162">
            <v>0</v>
          </cell>
          <cell r="BK162">
            <v>0</v>
          </cell>
          <cell r="BL162">
            <v>0</v>
          </cell>
          <cell r="BM162">
            <v>0</v>
          </cell>
          <cell r="BN162">
            <v>0</v>
          </cell>
          <cell r="BO162">
            <v>0</v>
          </cell>
          <cell r="BP162">
            <v>0</v>
          </cell>
          <cell r="BQ162">
            <v>0</v>
          </cell>
          <cell r="BR162">
            <v>0</v>
          </cell>
          <cell r="BS162">
            <v>0</v>
          </cell>
          <cell r="BT162">
            <v>0</v>
          </cell>
          <cell r="BU162">
            <v>0</v>
          </cell>
          <cell r="BV162">
            <v>0</v>
          </cell>
          <cell r="BW162">
            <v>0</v>
          </cell>
          <cell r="BX162">
            <v>0</v>
          </cell>
          <cell r="BY162">
            <v>0</v>
          </cell>
          <cell r="BZ162">
            <v>0</v>
          </cell>
          <cell r="CA162">
            <v>0</v>
          </cell>
          <cell r="CB162">
            <v>0</v>
          </cell>
          <cell r="CC162">
            <v>0</v>
          </cell>
          <cell r="CD162">
            <v>0</v>
          </cell>
          <cell r="CE162">
            <v>0</v>
          </cell>
          <cell r="CF162">
            <v>0</v>
          </cell>
          <cell r="CG162">
            <v>0</v>
          </cell>
          <cell r="CH162">
            <v>0</v>
          </cell>
          <cell r="CI162">
            <v>0</v>
          </cell>
          <cell r="CJ162">
            <v>0</v>
          </cell>
          <cell r="CK162">
            <v>0</v>
          </cell>
          <cell r="CL162">
            <v>0</v>
          </cell>
          <cell r="CM162">
            <v>0</v>
          </cell>
          <cell r="CN162">
            <v>0</v>
          </cell>
          <cell r="CO162">
            <v>0</v>
          </cell>
          <cell r="CP162">
            <v>0</v>
          </cell>
          <cell r="CQ162">
            <v>0</v>
          </cell>
          <cell r="CR162">
            <v>0</v>
          </cell>
          <cell r="CS162">
            <v>0</v>
          </cell>
          <cell r="CT162">
            <v>0</v>
          </cell>
          <cell r="CU162">
            <v>0</v>
          </cell>
          <cell r="CV162">
            <v>0</v>
          </cell>
          <cell r="CW162">
            <v>0</v>
          </cell>
          <cell r="CX162">
            <v>0</v>
          </cell>
          <cell r="CY162">
            <v>0</v>
          </cell>
          <cell r="CZ162">
            <v>0</v>
          </cell>
          <cell r="DA162">
            <v>0</v>
          </cell>
          <cell r="DB162">
            <v>0</v>
          </cell>
          <cell r="DC162">
            <v>0</v>
          </cell>
          <cell r="DD162">
            <v>0</v>
          </cell>
          <cell r="DE162">
            <v>0</v>
          </cell>
          <cell r="DF162">
            <v>0</v>
          </cell>
          <cell r="DG162">
            <v>0</v>
          </cell>
          <cell r="DH162">
            <v>0</v>
          </cell>
          <cell r="DI162">
            <v>0</v>
          </cell>
          <cell r="DJ162">
            <v>0</v>
          </cell>
          <cell r="DK162">
            <v>0</v>
          </cell>
          <cell r="DL162">
            <v>0</v>
          </cell>
          <cell r="DM162">
            <v>0</v>
          </cell>
          <cell r="DN162">
            <v>0</v>
          </cell>
          <cell r="DO162">
            <v>0</v>
          </cell>
          <cell r="DP162">
            <v>0</v>
          </cell>
          <cell r="DQ162">
            <v>0</v>
          </cell>
          <cell r="DR162">
            <v>0</v>
          </cell>
          <cell r="DS162">
            <v>0</v>
          </cell>
          <cell r="DT162">
            <v>0</v>
          </cell>
          <cell r="DU162">
            <v>0</v>
          </cell>
          <cell r="DV162">
            <v>0</v>
          </cell>
          <cell r="DW162">
            <v>0</v>
          </cell>
          <cell r="DX162">
            <v>0</v>
          </cell>
          <cell r="DY162">
            <v>0</v>
          </cell>
          <cell r="DZ162">
            <v>0</v>
          </cell>
          <cell r="EA162">
            <v>0</v>
          </cell>
          <cell r="EB162">
            <v>0</v>
          </cell>
          <cell r="EC162">
            <v>0</v>
          </cell>
          <cell r="ED162">
            <v>0</v>
          </cell>
          <cell r="EE162">
            <v>0</v>
          </cell>
          <cell r="EF162">
            <v>0</v>
          </cell>
          <cell r="EG162">
            <v>0</v>
          </cell>
          <cell r="EH162">
            <v>0</v>
          </cell>
          <cell r="EI162">
            <v>0</v>
          </cell>
          <cell r="EJ162">
            <v>0</v>
          </cell>
          <cell r="EK162">
            <v>0</v>
          </cell>
          <cell r="EL162">
            <v>0</v>
          </cell>
          <cell r="EM162">
            <v>0</v>
          </cell>
          <cell r="EN162">
            <v>0</v>
          </cell>
          <cell r="EO162">
            <v>0</v>
          </cell>
          <cell r="EP162">
            <v>0</v>
          </cell>
          <cell r="EQ162">
            <v>0</v>
          </cell>
          <cell r="ER162">
            <v>0</v>
          </cell>
          <cell r="ES162">
            <v>0</v>
          </cell>
          <cell r="ET162">
            <v>0</v>
          </cell>
          <cell r="EU162">
            <v>0</v>
          </cell>
          <cell r="EV162">
            <v>70222</v>
          </cell>
          <cell r="EW162">
            <v>0</v>
          </cell>
          <cell r="EX162">
            <v>0</v>
          </cell>
          <cell r="EY162">
            <v>0</v>
          </cell>
          <cell r="EZ162">
            <v>0</v>
          </cell>
          <cell r="FA162">
            <v>0</v>
          </cell>
          <cell r="FB162">
            <v>0</v>
          </cell>
          <cell r="FC162">
            <v>0</v>
          </cell>
          <cell r="FD162">
            <v>0</v>
          </cell>
          <cell r="FE162">
            <v>0</v>
          </cell>
          <cell r="FF162">
            <v>0</v>
          </cell>
          <cell r="FG162">
            <v>0</v>
          </cell>
          <cell r="FH162">
            <v>0</v>
          </cell>
          <cell r="FI162">
            <v>0</v>
          </cell>
          <cell r="FJ162">
            <v>0</v>
          </cell>
          <cell r="FK162">
            <v>0</v>
          </cell>
          <cell r="FL162">
            <v>0</v>
          </cell>
          <cell r="FM162">
            <v>0</v>
          </cell>
          <cell r="FN162">
            <v>0</v>
          </cell>
          <cell r="FO162">
            <v>0</v>
          </cell>
          <cell r="FP162">
            <v>0</v>
          </cell>
          <cell r="FQ162">
            <v>0</v>
          </cell>
          <cell r="FR162">
            <v>0</v>
          </cell>
          <cell r="FS162">
            <v>0</v>
          </cell>
          <cell r="FT162">
            <v>0</v>
          </cell>
          <cell r="FU162">
            <v>0</v>
          </cell>
          <cell r="FV162">
            <v>0</v>
          </cell>
          <cell r="FW162">
            <v>0</v>
          </cell>
          <cell r="FX162">
            <v>0</v>
          </cell>
          <cell r="FY162">
            <v>0</v>
          </cell>
          <cell r="FZ162">
            <v>0</v>
          </cell>
          <cell r="GA162">
            <v>0</v>
          </cell>
          <cell r="GB162">
            <v>0</v>
          </cell>
          <cell r="GC162">
            <v>0</v>
          </cell>
          <cell r="GD162">
            <v>0</v>
          </cell>
          <cell r="GE162">
            <v>0</v>
          </cell>
          <cell r="GF162">
            <v>0</v>
          </cell>
          <cell r="GG162">
            <v>0</v>
          </cell>
          <cell r="GH162">
            <v>0</v>
          </cell>
          <cell r="GI162">
            <v>0</v>
          </cell>
          <cell r="GJ162">
            <v>0</v>
          </cell>
          <cell r="GK162">
            <v>0</v>
          </cell>
          <cell r="GL162">
            <v>0</v>
          </cell>
          <cell r="GM162">
            <v>0</v>
          </cell>
          <cell r="GN162">
            <v>0</v>
          </cell>
          <cell r="GO162">
            <v>0</v>
          </cell>
          <cell r="GP162">
            <v>0</v>
          </cell>
          <cell r="GQ162">
            <v>0</v>
          </cell>
          <cell r="GR162">
            <v>0</v>
          </cell>
          <cell r="GS162">
            <v>0</v>
          </cell>
          <cell r="GT162">
            <v>0</v>
          </cell>
          <cell r="GU162">
            <v>0</v>
          </cell>
          <cell r="GV162">
            <v>0</v>
          </cell>
          <cell r="GW162">
            <v>0</v>
          </cell>
          <cell r="GX162">
            <v>0</v>
          </cell>
          <cell r="GY162">
            <v>0</v>
          </cell>
          <cell r="GZ162">
            <v>0</v>
          </cell>
          <cell r="HA162">
            <v>0</v>
          </cell>
          <cell r="HB162">
            <v>0</v>
          </cell>
          <cell r="HC162">
            <v>0</v>
          </cell>
          <cell r="HD162">
            <v>0</v>
          </cell>
          <cell r="HE162">
            <v>0</v>
          </cell>
          <cell r="HF162">
            <v>0</v>
          </cell>
          <cell r="HG162">
            <v>0</v>
          </cell>
          <cell r="HH162">
            <v>0</v>
          </cell>
          <cell r="HI162">
            <v>0</v>
          </cell>
          <cell r="HJ162">
            <v>0</v>
          </cell>
          <cell r="HK162">
            <v>0</v>
          </cell>
          <cell r="HL162">
            <v>0</v>
          </cell>
          <cell r="HM162">
            <v>0</v>
          </cell>
          <cell r="HN162">
            <v>0</v>
          </cell>
          <cell r="HO162">
            <v>0</v>
          </cell>
          <cell r="HP162">
            <v>0</v>
          </cell>
          <cell r="HQ162">
            <v>0</v>
          </cell>
          <cell r="HR162">
            <v>0</v>
          </cell>
          <cell r="HS162">
            <v>0</v>
          </cell>
        </row>
        <row r="163">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0</v>
          </cell>
          <cell r="AY163">
            <v>0</v>
          </cell>
          <cell r="AZ163">
            <v>0</v>
          </cell>
          <cell r="BA163">
            <v>0</v>
          </cell>
          <cell r="BB163">
            <v>0</v>
          </cell>
          <cell r="BC163">
            <v>0</v>
          </cell>
          <cell r="BD163">
            <v>0</v>
          </cell>
          <cell r="BE163">
            <v>0</v>
          </cell>
          <cell r="BF163">
            <v>0</v>
          </cell>
          <cell r="BG163">
            <v>0</v>
          </cell>
          <cell r="BH163">
            <v>0</v>
          </cell>
          <cell r="BI163">
            <v>0</v>
          </cell>
          <cell r="BJ163">
            <v>0</v>
          </cell>
          <cell r="BK163">
            <v>0</v>
          </cell>
          <cell r="BL163">
            <v>0</v>
          </cell>
          <cell r="BM163">
            <v>0</v>
          </cell>
          <cell r="BN163">
            <v>0</v>
          </cell>
          <cell r="BO163">
            <v>0</v>
          </cell>
          <cell r="BP163">
            <v>0</v>
          </cell>
          <cell r="BQ163">
            <v>0</v>
          </cell>
          <cell r="BR163">
            <v>0</v>
          </cell>
          <cell r="BS163">
            <v>0</v>
          </cell>
          <cell r="BT163">
            <v>0</v>
          </cell>
          <cell r="BU163">
            <v>0</v>
          </cell>
          <cell r="BV163">
            <v>0</v>
          </cell>
          <cell r="BW163">
            <v>0</v>
          </cell>
          <cell r="BX163">
            <v>0</v>
          </cell>
          <cell r="BY163">
            <v>0</v>
          </cell>
          <cell r="BZ163">
            <v>0</v>
          </cell>
          <cell r="CA163">
            <v>0</v>
          </cell>
          <cell r="CB163">
            <v>0</v>
          </cell>
          <cell r="CC163">
            <v>0</v>
          </cell>
          <cell r="CD163">
            <v>0</v>
          </cell>
          <cell r="CE163">
            <v>0</v>
          </cell>
          <cell r="CF163">
            <v>0</v>
          </cell>
          <cell r="CG163">
            <v>0</v>
          </cell>
          <cell r="CH163">
            <v>0</v>
          </cell>
          <cell r="CI163">
            <v>0</v>
          </cell>
          <cell r="CJ163">
            <v>0</v>
          </cell>
          <cell r="CK163">
            <v>0</v>
          </cell>
          <cell r="CL163">
            <v>0</v>
          </cell>
          <cell r="CM163">
            <v>0</v>
          </cell>
          <cell r="CN163">
            <v>0</v>
          </cell>
          <cell r="CO163">
            <v>0</v>
          </cell>
          <cell r="CP163">
            <v>0</v>
          </cell>
          <cell r="CQ163">
            <v>0</v>
          </cell>
          <cell r="CR163">
            <v>0</v>
          </cell>
          <cell r="CS163">
            <v>0</v>
          </cell>
          <cell r="CT163">
            <v>0</v>
          </cell>
          <cell r="CU163">
            <v>0</v>
          </cell>
          <cell r="CV163">
            <v>0</v>
          </cell>
          <cell r="CW163">
            <v>0</v>
          </cell>
          <cell r="CX163">
            <v>0</v>
          </cell>
          <cell r="CY163">
            <v>0</v>
          </cell>
          <cell r="CZ163">
            <v>0</v>
          </cell>
          <cell r="DA163">
            <v>0</v>
          </cell>
          <cell r="DB163">
            <v>0</v>
          </cell>
          <cell r="DC163">
            <v>0</v>
          </cell>
          <cell r="DD163">
            <v>0</v>
          </cell>
          <cell r="DE163">
            <v>0</v>
          </cell>
          <cell r="DF163">
            <v>0</v>
          </cell>
          <cell r="DG163">
            <v>0</v>
          </cell>
          <cell r="DH163">
            <v>0</v>
          </cell>
          <cell r="DI163">
            <v>0</v>
          </cell>
          <cell r="DJ163">
            <v>0</v>
          </cell>
          <cell r="DK163">
            <v>0</v>
          </cell>
          <cell r="DL163">
            <v>0</v>
          </cell>
          <cell r="DM163">
            <v>0</v>
          </cell>
          <cell r="DN163">
            <v>0</v>
          </cell>
          <cell r="DO163">
            <v>0</v>
          </cell>
          <cell r="DP163">
            <v>0</v>
          </cell>
          <cell r="DQ163">
            <v>0</v>
          </cell>
          <cell r="DR163">
            <v>0</v>
          </cell>
          <cell r="DS163">
            <v>0</v>
          </cell>
          <cell r="DT163">
            <v>0</v>
          </cell>
          <cell r="DU163">
            <v>0</v>
          </cell>
          <cell r="DV163">
            <v>0</v>
          </cell>
          <cell r="DW163">
            <v>0</v>
          </cell>
          <cell r="DX163">
            <v>0</v>
          </cell>
          <cell r="DY163">
            <v>0</v>
          </cell>
          <cell r="DZ163">
            <v>0</v>
          </cell>
          <cell r="EA163">
            <v>0</v>
          </cell>
          <cell r="EB163">
            <v>0</v>
          </cell>
          <cell r="EC163">
            <v>0</v>
          </cell>
          <cell r="ED163">
            <v>0</v>
          </cell>
          <cell r="EE163">
            <v>0</v>
          </cell>
          <cell r="EF163">
            <v>0</v>
          </cell>
          <cell r="EG163">
            <v>0</v>
          </cell>
          <cell r="EH163">
            <v>0</v>
          </cell>
          <cell r="EI163">
            <v>0</v>
          </cell>
          <cell r="EJ163">
            <v>0</v>
          </cell>
          <cell r="EK163">
            <v>0</v>
          </cell>
          <cell r="EL163">
            <v>0</v>
          </cell>
          <cell r="EM163">
            <v>0</v>
          </cell>
          <cell r="EN163">
            <v>0</v>
          </cell>
          <cell r="EO163">
            <v>0</v>
          </cell>
          <cell r="EP163">
            <v>0</v>
          </cell>
          <cell r="EQ163">
            <v>0</v>
          </cell>
          <cell r="ER163">
            <v>0</v>
          </cell>
          <cell r="ES163">
            <v>0</v>
          </cell>
          <cell r="ET163">
            <v>0</v>
          </cell>
          <cell r="EU163">
            <v>0</v>
          </cell>
          <cell r="EV163">
            <v>302622.59999999998</v>
          </cell>
          <cell r="EW163">
            <v>0</v>
          </cell>
          <cell r="EX163">
            <v>0</v>
          </cell>
          <cell r="EY163">
            <v>0</v>
          </cell>
          <cell r="EZ163">
            <v>0</v>
          </cell>
          <cell r="FA163">
            <v>0</v>
          </cell>
          <cell r="FB163">
            <v>0</v>
          </cell>
          <cell r="FC163">
            <v>0</v>
          </cell>
          <cell r="FD163">
            <v>0</v>
          </cell>
          <cell r="FE163">
            <v>0</v>
          </cell>
          <cell r="FF163">
            <v>0</v>
          </cell>
          <cell r="FG163">
            <v>0</v>
          </cell>
          <cell r="FH163">
            <v>0</v>
          </cell>
          <cell r="FI163">
            <v>0</v>
          </cell>
          <cell r="FJ163">
            <v>0</v>
          </cell>
          <cell r="FK163">
            <v>0</v>
          </cell>
          <cell r="FL163">
            <v>0</v>
          </cell>
          <cell r="FM163">
            <v>0</v>
          </cell>
          <cell r="FN163">
            <v>0</v>
          </cell>
          <cell r="FO163">
            <v>0</v>
          </cell>
          <cell r="FP163">
            <v>0</v>
          </cell>
          <cell r="FQ163">
            <v>0</v>
          </cell>
          <cell r="FR163">
            <v>0</v>
          </cell>
          <cell r="FS163">
            <v>0</v>
          </cell>
          <cell r="FT163">
            <v>0</v>
          </cell>
          <cell r="FU163">
            <v>0</v>
          </cell>
          <cell r="FV163">
            <v>0</v>
          </cell>
          <cell r="FW163">
            <v>0</v>
          </cell>
          <cell r="FX163">
            <v>0</v>
          </cell>
          <cell r="FY163">
            <v>0</v>
          </cell>
          <cell r="FZ163">
            <v>0</v>
          </cell>
          <cell r="GA163">
            <v>0</v>
          </cell>
          <cell r="GB163">
            <v>0</v>
          </cell>
          <cell r="GC163">
            <v>0</v>
          </cell>
          <cell r="GD163">
            <v>0</v>
          </cell>
          <cell r="GE163">
            <v>0</v>
          </cell>
          <cell r="GF163">
            <v>0</v>
          </cell>
          <cell r="GG163">
            <v>0</v>
          </cell>
          <cell r="GH163">
            <v>0</v>
          </cell>
          <cell r="GI163">
            <v>0</v>
          </cell>
          <cell r="GJ163">
            <v>0</v>
          </cell>
          <cell r="GK163">
            <v>0</v>
          </cell>
          <cell r="GL163">
            <v>0</v>
          </cell>
          <cell r="GM163">
            <v>0</v>
          </cell>
          <cell r="GN163">
            <v>0</v>
          </cell>
          <cell r="GO163">
            <v>0</v>
          </cell>
          <cell r="GP163">
            <v>0</v>
          </cell>
          <cell r="GQ163">
            <v>0</v>
          </cell>
          <cell r="GR163">
            <v>0</v>
          </cell>
          <cell r="GS163">
            <v>0</v>
          </cell>
          <cell r="GT163">
            <v>0</v>
          </cell>
          <cell r="GU163">
            <v>0</v>
          </cell>
          <cell r="GV163">
            <v>0</v>
          </cell>
          <cell r="GW163">
            <v>0</v>
          </cell>
          <cell r="GX163">
            <v>0</v>
          </cell>
          <cell r="GY163">
            <v>0</v>
          </cell>
          <cell r="GZ163">
            <v>0</v>
          </cell>
          <cell r="HA163">
            <v>0</v>
          </cell>
          <cell r="HB163">
            <v>0</v>
          </cell>
          <cell r="HC163">
            <v>0</v>
          </cell>
          <cell r="HD163">
            <v>0</v>
          </cell>
          <cell r="HE163">
            <v>0</v>
          </cell>
          <cell r="HF163">
            <v>0</v>
          </cell>
          <cell r="HG163">
            <v>0</v>
          </cell>
          <cell r="HH163">
            <v>0</v>
          </cell>
          <cell r="HI163">
            <v>0</v>
          </cell>
          <cell r="HJ163">
            <v>0</v>
          </cell>
          <cell r="HK163">
            <v>0</v>
          </cell>
          <cell r="HL163">
            <v>0</v>
          </cell>
          <cell r="HM163">
            <v>0</v>
          </cell>
          <cell r="HN163">
            <v>0</v>
          </cell>
          <cell r="HO163">
            <v>0</v>
          </cell>
          <cell r="HP163">
            <v>0</v>
          </cell>
          <cell r="HQ163">
            <v>0</v>
          </cell>
          <cell r="HR163">
            <v>0</v>
          </cell>
          <cell r="HS163">
            <v>0</v>
          </cell>
        </row>
        <row r="164">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0</v>
          </cell>
          <cell r="AY164">
            <v>0</v>
          </cell>
          <cell r="AZ164">
            <v>0</v>
          </cell>
          <cell r="BA164">
            <v>0</v>
          </cell>
          <cell r="BB164">
            <v>0</v>
          </cell>
          <cell r="BC164">
            <v>0</v>
          </cell>
          <cell r="BD164">
            <v>0</v>
          </cell>
          <cell r="BE164">
            <v>0</v>
          </cell>
          <cell r="BF164">
            <v>0</v>
          </cell>
          <cell r="BG164">
            <v>0</v>
          </cell>
          <cell r="BH164">
            <v>0</v>
          </cell>
          <cell r="BI164">
            <v>0</v>
          </cell>
          <cell r="BJ164">
            <v>0</v>
          </cell>
          <cell r="BK164">
            <v>0</v>
          </cell>
          <cell r="BL164">
            <v>0</v>
          </cell>
          <cell r="BM164">
            <v>0</v>
          </cell>
          <cell r="BN164">
            <v>0</v>
          </cell>
          <cell r="BO164">
            <v>0</v>
          </cell>
          <cell r="BP164">
            <v>0</v>
          </cell>
          <cell r="BQ164">
            <v>0</v>
          </cell>
          <cell r="BR164">
            <v>0</v>
          </cell>
          <cell r="BS164">
            <v>0</v>
          </cell>
          <cell r="BT164">
            <v>0</v>
          </cell>
          <cell r="BU164">
            <v>0</v>
          </cell>
          <cell r="BV164">
            <v>0</v>
          </cell>
          <cell r="BW164">
            <v>0</v>
          </cell>
          <cell r="BX164">
            <v>0</v>
          </cell>
          <cell r="BY164">
            <v>0</v>
          </cell>
          <cell r="BZ164">
            <v>0</v>
          </cell>
          <cell r="CA164">
            <v>0</v>
          </cell>
          <cell r="CB164">
            <v>0</v>
          </cell>
          <cell r="CC164">
            <v>0</v>
          </cell>
          <cell r="CD164">
            <v>0</v>
          </cell>
          <cell r="CE164">
            <v>0</v>
          </cell>
          <cell r="CF164">
            <v>0</v>
          </cell>
          <cell r="CG164">
            <v>0</v>
          </cell>
          <cell r="CH164">
            <v>0</v>
          </cell>
          <cell r="CI164">
            <v>0</v>
          </cell>
          <cell r="CJ164">
            <v>0</v>
          </cell>
          <cell r="CK164">
            <v>0</v>
          </cell>
          <cell r="CL164">
            <v>0</v>
          </cell>
          <cell r="CM164">
            <v>0</v>
          </cell>
          <cell r="CN164">
            <v>0</v>
          </cell>
          <cell r="CO164">
            <v>0</v>
          </cell>
          <cell r="CP164">
            <v>0</v>
          </cell>
          <cell r="CQ164">
            <v>0</v>
          </cell>
          <cell r="CR164">
            <v>0</v>
          </cell>
          <cell r="CS164">
            <v>0</v>
          </cell>
          <cell r="CT164">
            <v>0</v>
          </cell>
          <cell r="CU164">
            <v>0</v>
          </cell>
          <cell r="CV164">
            <v>0</v>
          </cell>
          <cell r="CW164">
            <v>0</v>
          </cell>
          <cell r="CX164">
            <v>0</v>
          </cell>
          <cell r="CY164">
            <v>0</v>
          </cell>
          <cell r="CZ164">
            <v>0</v>
          </cell>
          <cell r="DA164">
            <v>0</v>
          </cell>
          <cell r="DB164">
            <v>0</v>
          </cell>
          <cell r="DC164">
            <v>0</v>
          </cell>
          <cell r="DD164">
            <v>0</v>
          </cell>
          <cell r="DE164">
            <v>0</v>
          </cell>
          <cell r="DF164">
            <v>0</v>
          </cell>
          <cell r="DG164">
            <v>0</v>
          </cell>
          <cell r="DH164">
            <v>0</v>
          </cell>
          <cell r="DI164">
            <v>0</v>
          </cell>
          <cell r="DJ164">
            <v>0</v>
          </cell>
          <cell r="DK164">
            <v>0</v>
          </cell>
          <cell r="DL164">
            <v>0</v>
          </cell>
          <cell r="DM164">
            <v>0</v>
          </cell>
          <cell r="DN164">
            <v>0</v>
          </cell>
          <cell r="DO164">
            <v>0</v>
          </cell>
          <cell r="DP164">
            <v>0</v>
          </cell>
          <cell r="DQ164">
            <v>0</v>
          </cell>
          <cell r="DR164">
            <v>0</v>
          </cell>
          <cell r="DS164">
            <v>0</v>
          </cell>
          <cell r="DT164">
            <v>0</v>
          </cell>
          <cell r="DU164">
            <v>0</v>
          </cell>
          <cell r="DV164">
            <v>0</v>
          </cell>
          <cell r="DW164">
            <v>0</v>
          </cell>
          <cell r="DX164">
            <v>0</v>
          </cell>
          <cell r="DY164">
            <v>0</v>
          </cell>
          <cell r="DZ164">
            <v>0</v>
          </cell>
          <cell r="EA164">
            <v>0</v>
          </cell>
          <cell r="EB164">
            <v>0</v>
          </cell>
          <cell r="EC164">
            <v>0</v>
          </cell>
          <cell r="ED164">
            <v>0</v>
          </cell>
          <cell r="EE164">
            <v>0</v>
          </cell>
          <cell r="EF164">
            <v>0</v>
          </cell>
          <cell r="EG164">
            <v>0</v>
          </cell>
          <cell r="EH164">
            <v>0</v>
          </cell>
          <cell r="EI164">
            <v>0</v>
          </cell>
          <cell r="EJ164">
            <v>0</v>
          </cell>
          <cell r="EK164">
            <v>0</v>
          </cell>
          <cell r="EL164">
            <v>0</v>
          </cell>
          <cell r="EM164">
            <v>0</v>
          </cell>
          <cell r="EN164">
            <v>0</v>
          </cell>
          <cell r="EO164">
            <v>0</v>
          </cell>
          <cell r="EP164">
            <v>0</v>
          </cell>
          <cell r="EQ164">
            <v>0</v>
          </cell>
          <cell r="ER164">
            <v>0</v>
          </cell>
          <cell r="ES164">
            <v>0</v>
          </cell>
          <cell r="ET164">
            <v>0</v>
          </cell>
          <cell r="EU164">
            <v>0</v>
          </cell>
          <cell r="EV164">
            <v>88869.8</v>
          </cell>
          <cell r="EW164">
            <v>0</v>
          </cell>
          <cell r="EX164">
            <v>0</v>
          </cell>
          <cell r="EY164">
            <v>0</v>
          </cell>
          <cell r="EZ164">
            <v>0</v>
          </cell>
          <cell r="FA164">
            <v>0</v>
          </cell>
          <cell r="FB164">
            <v>0</v>
          </cell>
          <cell r="FC164">
            <v>0</v>
          </cell>
          <cell r="FD164">
            <v>0</v>
          </cell>
          <cell r="FE164">
            <v>0</v>
          </cell>
          <cell r="FF164">
            <v>0</v>
          </cell>
          <cell r="FG164">
            <v>0</v>
          </cell>
          <cell r="FH164">
            <v>0</v>
          </cell>
          <cell r="FI164">
            <v>0</v>
          </cell>
          <cell r="FJ164">
            <v>0</v>
          </cell>
          <cell r="FK164">
            <v>0</v>
          </cell>
          <cell r="FL164">
            <v>0</v>
          </cell>
          <cell r="FM164">
            <v>0</v>
          </cell>
          <cell r="FN164">
            <v>0</v>
          </cell>
          <cell r="FO164">
            <v>0</v>
          </cell>
          <cell r="FP164">
            <v>0</v>
          </cell>
          <cell r="FQ164">
            <v>0</v>
          </cell>
          <cell r="FR164">
            <v>0</v>
          </cell>
          <cell r="FS164">
            <v>0</v>
          </cell>
          <cell r="FT164">
            <v>0</v>
          </cell>
          <cell r="FU164">
            <v>0</v>
          </cell>
          <cell r="FV164">
            <v>0</v>
          </cell>
          <cell r="FW164">
            <v>0</v>
          </cell>
          <cell r="FX164">
            <v>0</v>
          </cell>
          <cell r="FY164">
            <v>0</v>
          </cell>
          <cell r="FZ164">
            <v>0</v>
          </cell>
          <cell r="GA164">
            <v>0</v>
          </cell>
          <cell r="GB164">
            <v>0</v>
          </cell>
          <cell r="GC164">
            <v>0</v>
          </cell>
          <cell r="GD164">
            <v>0</v>
          </cell>
          <cell r="GE164">
            <v>0</v>
          </cell>
          <cell r="GF164">
            <v>0</v>
          </cell>
          <cell r="GG164">
            <v>0</v>
          </cell>
          <cell r="GH164">
            <v>0</v>
          </cell>
          <cell r="GI164">
            <v>0</v>
          </cell>
          <cell r="GJ164">
            <v>0</v>
          </cell>
          <cell r="GK164">
            <v>0</v>
          </cell>
          <cell r="GL164">
            <v>0</v>
          </cell>
          <cell r="GM164">
            <v>0</v>
          </cell>
          <cell r="GN164">
            <v>0</v>
          </cell>
          <cell r="GO164">
            <v>0</v>
          </cell>
          <cell r="GP164">
            <v>0</v>
          </cell>
          <cell r="GQ164">
            <v>0</v>
          </cell>
          <cell r="GR164">
            <v>0</v>
          </cell>
          <cell r="GS164">
            <v>0</v>
          </cell>
          <cell r="GT164">
            <v>0</v>
          </cell>
          <cell r="GU164">
            <v>0</v>
          </cell>
          <cell r="GV164">
            <v>0</v>
          </cell>
          <cell r="GW164">
            <v>0</v>
          </cell>
          <cell r="GX164">
            <v>0</v>
          </cell>
          <cell r="GY164">
            <v>0</v>
          </cell>
          <cell r="GZ164">
            <v>0</v>
          </cell>
          <cell r="HA164">
            <v>0</v>
          </cell>
          <cell r="HB164">
            <v>0</v>
          </cell>
          <cell r="HC164">
            <v>0</v>
          </cell>
          <cell r="HD164">
            <v>0</v>
          </cell>
          <cell r="HE164">
            <v>0</v>
          </cell>
          <cell r="HF164">
            <v>0</v>
          </cell>
          <cell r="HG164">
            <v>0</v>
          </cell>
          <cell r="HH164">
            <v>0</v>
          </cell>
          <cell r="HI164">
            <v>0</v>
          </cell>
          <cell r="HJ164">
            <v>0</v>
          </cell>
          <cell r="HK164">
            <v>0</v>
          </cell>
          <cell r="HL164">
            <v>0</v>
          </cell>
          <cell r="HM164">
            <v>0</v>
          </cell>
          <cell r="HN164">
            <v>0</v>
          </cell>
          <cell r="HO164">
            <v>0</v>
          </cell>
          <cell r="HP164">
            <v>0</v>
          </cell>
          <cell r="HQ164">
            <v>0</v>
          </cell>
          <cell r="HR164">
            <v>0</v>
          </cell>
          <cell r="HS164">
            <v>0</v>
          </cell>
        </row>
        <row r="165">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0</v>
          </cell>
          <cell r="AZ165">
            <v>0</v>
          </cell>
          <cell r="BA165">
            <v>0</v>
          </cell>
          <cell r="BB165">
            <v>0</v>
          </cell>
          <cell r="BC165">
            <v>0</v>
          </cell>
          <cell r="BD165">
            <v>0</v>
          </cell>
          <cell r="BE165">
            <v>0</v>
          </cell>
          <cell r="BF165">
            <v>0</v>
          </cell>
          <cell r="BG165">
            <v>0</v>
          </cell>
          <cell r="BH165">
            <v>0</v>
          </cell>
          <cell r="BI165">
            <v>0</v>
          </cell>
          <cell r="BJ165">
            <v>0</v>
          </cell>
          <cell r="BK165">
            <v>0</v>
          </cell>
          <cell r="BL165">
            <v>0</v>
          </cell>
          <cell r="BM165">
            <v>0</v>
          </cell>
          <cell r="BN165">
            <v>0</v>
          </cell>
          <cell r="BO165">
            <v>0</v>
          </cell>
          <cell r="BP165">
            <v>0</v>
          </cell>
          <cell r="BQ165">
            <v>0</v>
          </cell>
          <cell r="BR165">
            <v>0</v>
          </cell>
          <cell r="BS165">
            <v>0</v>
          </cell>
          <cell r="BT165">
            <v>0</v>
          </cell>
          <cell r="BU165">
            <v>0</v>
          </cell>
          <cell r="BV165">
            <v>0</v>
          </cell>
          <cell r="BW165">
            <v>0</v>
          </cell>
          <cell r="BX165">
            <v>0</v>
          </cell>
          <cell r="BY165">
            <v>0</v>
          </cell>
          <cell r="BZ165">
            <v>0</v>
          </cell>
          <cell r="CA165">
            <v>0</v>
          </cell>
          <cell r="CB165">
            <v>0</v>
          </cell>
          <cell r="CC165">
            <v>0</v>
          </cell>
          <cell r="CD165">
            <v>0</v>
          </cell>
          <cell r="CE165">
            <v>0</v>
          </cell>
          <cell r="CF165">
            <v>0</v>
          </cell>
          <cell r="CG165">
            <v>0</v>
          </cell>
          <cell r="CH165">
            <v>0</v>
          </cell>
          <cell r="CI165">
            <v>0</v>
          </cell>
          <cell r="CJ165">
            <v>0</v>
          </cell>
          <cell r="CK165">
            <v>0</v>
          </cell>
          <cell r="CL165">
            <v>0</v>
          </cell>
          <cell r="CM165">
            <v>0</v>
          </cell>
          <cell r="CN165">
            <v>0</v>
          </cell>
          <cell r="CO165">
            <v>0</v>
          </cell>
          <cell r="CP165">
            <v>0</v>
          </cell>
          <cell r="CQ165">
            <v>0</v>
          </cell>
          <cell r="CR165">
            <v>0</v>
          </cell>
          <cell r="CS165">
            <v>0</v>
          </cell>
          <cell r="CT165">
            <v>0</v>
          </cell>
          <cell r="CU165">
            <v>0</v>
          </cell>
          <cell r="CV165">
            <v>0</v>
          </cell>
          <cell r="CW165">
            <v>0</v>
          </cell>
          <cell r="CX165">
            <v>0</v>
          </cell>
          <cell r="CY165">
            <v>0</v>
          </cell>
          <cell r="CZ165">
            <v>0</v>
          </cell>
          <cell r="DA165">
            <v>0</v>
          </cell>
          <cell r="DB165">
            <v>0</v>
          </cell>
          <cell r="DC165">
            <v>0</v>
          </cell>
          <cell r="DD165">
            <v>0</v>
          </cell>
          <cell r="DE165">
            <v>0</v>
          </cell>
          <cell r="DF165">
            <v>0</v>
          </cell>
          <cell r="DG165">
            <v>0</v>
          </cell>
          <cell r="DH165">
            <v>0</v>
          </cell>
          <cell r="DI165">
            <v>0</v>
          </cell>
          <cell r="DJ165">
            <v>0</v>
          </cell>
          <cell r="DK165">
            <v>0</v>
          </cell>
          <cell r="DL165">
            <v>0</v>
          </cell>
          <cell r="DM165">
            <v>0</v>
          </cell>
          <cell r="DN165">
            <v>0</v>
          </cell>
          <cell r="DO165">
            <v>0</v>
          </cell>
          <cell r="DP165">
            <v>0</v>
          </cell>
          <cell r="DQ165">
            <v>0</v>
          </cell>
          <cell r="DR165">
            <v>0</v>
          </cell>
          <cell r="DS165">
            <v>0</v>
          </cell>
          <cell r="DT165">
            <v>0</v>
          </cell>
          <cell r="DU165">
            <v>0</v>
          </cell>
          <cell r="DV165">
            <v>0</v>
          </cell>
          <cell r="DW165">
            <v>0</v>
          </cell>
          <cell r="DX165">
            <v>0</v>
          </cell>
          <cell r="DY165">
            <v>0</v>
          </cell>
          <cell r="DZ165">
            <v>0</v>
          </cell>
          <cell r="EA165">
            <v>0</v>
          </cell>
          <cell r="EB165">
            <v>0</v>
          </cell>
          <cell r="EC165">
            <v>0</v>
          </cell>
          <cell r="ED165">
            <v>0</v>
          </cell>
          <cell r="EE165">
            <v>0</v>
          </cell>
          <cell r="EF165">
            <v>0</v>
          </cell>
          <cell r="EG165">
            <v>0</v>
          </cell>
          <cell r="EH165">
            <v>0</v>
          </cell>
          <cell r="EI165">
            <v>0</v>
          </cell>
          <cell r="EJ165">
            <v>0</v>
          </cell>
          <cell r="EK165">
            <v>0</v>
          </cell>
          <cell r="EL165">
            <v>0</v>
          </cell>
          <cell r="EM165">
            <v>0</v>
          </cell>
          <cell r="EN165">
            <v>0</v>
          </cell>
          <cell r="EO165">
            <v>0</v>
          </cell>
          <cell r="EP165">
            <v>0</v>
          </cell>
          <cell r="EQ165">
            <v>0</v>
          </cell>
          <cell r="ER165">
            <v>0</v>
          </cell>
          <cell r="ES165">
            <v>0</v>
          </cell>
          <cell r="ET165">
            <v>0</v>
          </cell>
          <cell r="EU165">
            <v>260166</v>
          </cell>
          <cell r="EV165">
            <v>361245.4</v>
          </cell>
          <cell r="EW165">
            <v>11477</v>
          </cell>
          <cell r="EX165">
            <v>7523.52</v>
          </cell>
          <cell r="EY165">
            <v>0</v>
          </cell>
          <cell r="EZ165">
            <v>0</v>
          </cell>
          <cell r="FA165">
            <v>0</v>
          </cell>
          <cell r="FB165">
            <v>0</v>
          </cell>
          <cell r="FC165">
            <v>0</v>
          </cell>
          <cell r="FD165">
            <v>0</v>
          </cell>
          <cell r="FE165">
            <v>0</v>
          </cell>
          <cell r="FF165">
            <v>0</v>
          </cell>
          <cell r="FG165">
            <v>0</v>
          </cell>
          <cell r="FH165">
            <v>0</v>
          </cell>
          <cell r="FI165">
            <v>0</v>
          </cell>
          <cell r="FJ165">
            <v>0</v>
          </cell>
          <cell r="FK165">
            <v>0</v>
          </cell>
          <cell r="FL165">
            <v>0</v>
          </cell>
          <cell r="FM165">
            <v>0</v>
          </cell>
          <cell r="FN165">
            <v>0</v>
          </cell>
          <cell r="FO165">
            <v>0</v>
          </cell>
          <cell r="FP165">
            <v>0</v>
          </cell>
          <cell r="FQ165">
            <v>0</v>
          </cell>
          <cell r="FR165">
            <v>0</v>
          </cell>
          <cell r="FS165">
            <v>0</v>
          </cell>
          <cell r="FT165">
            <v>0</v>
          </cell>
          <cell r="FU165">
            <v>0</v>
          </cell>
          <cell r="FV165">
            <v>0</v>
          </cell>
          <cell r="FW165">
            <v>0</v>
          </cell>
          <cell r="FX165">
            <v>0</v>
          </cell>
          <cell r="FY165">
            <v>0</v>
          </cell>
          <cell r="FZ165">
            <v>0</v>
          </cell>
          <cell r="GA165">
            <v>0</v>
          </cell>
          <cell r="GB165">
            <v>0</v>
          </cell>
          <cell r="GC165">
            <v>0</v>
          </cell>
          <cell r="GD165">
            <v>0</v>
          </cell>
          <cell r="GE165">
            <v>0</v>
          </cell>
          <cell r="GF165">
            <v>0</v>
          </cell>
          <cell r="GG165">
            <v>0</v>
          </cell>
          <cell r="GH165">
            <v>0</v>
          </cell>
          <cell r="GI165">
            <v>0</v>
          </cell>
          <cell r="GJ165">
            <v>0</v>
          </cell>
          <cell r="GK165">
            <v>0</v>
          </cell>
          <cell r="GL165">
            <v>0</v>
          </cell>
          <cell r="GM165">
            <v>0</v>
          </cell>
          <cell r="GN165">
            <v>0</v>
          </cell>
          <cell r="GO165">
            <v>0</v>
          </cell>
          <cell r="GP165">
            <v>0</v>
          </cell>
          <cell r="GQ165">
            <v>0</v>
          </cell>
          <cell r="GR165">
            <v>0</v>
          </cell>
          <cell r="GS165">
            <v>0</v>
          </cell>
          <cell r="GT165">
            <v>0</v>
          </cell>
          <cell r="GU165">
            <v>0</v>
          </cell>
          <cell r="GV165">
            <v>0</v>
          </cell>
          <cell r="GW165">
            <v>0</v>
          </cell>
          <cell r="GX165">
            <v>0</v>
          </cell>
          <cell r="GY165">
            <v>0</v>
          </cell>
          <cell r="GZ165">
            <v>0</v>
          </cell>
          <cell r="HA165">
            <v>0</v>
          </cell>
          <cell r="HB165">
            <v>0</v>
          </cell>
          <cell r="HC165">
            <v>0</v>
          </cell>
          <cell r="HD165">
            <v>0</v>
          </cell>
          <cell r="HE165">
            <v>0</v>
          </cell>
          <cell r="HF165">
            <v>0</v>
          </cell>
          <cell r="HG165">
            <v>0</v>
          </cell>
          <cell r="HH165">
            <v>0</v>
          </cell>
          <cell r="HI165">
            <v>0</v>
          </cell>
          <cell r="HJ165">
            <v>0</v>
          </cell>
          <cell r="HK165">
            <v>0</v>
          </cell>
          <cell r="HL165">
            <v>0</v>
          </cell>
          <cell r="HM165">
            <v>0</v>
          </cell>
          <cell r="HN165">
            <v>0</v>
          </cell>
          <cell r="HO165">
            <v>0</v>
          </cell>
          <cell r="HP165">
            <v>0</v>
          </cell>
          <cell r="HQ165">
            <v>0</v>
          </cell>
          <cell r="HR165">
            <v>0</v>
          </cell>
          <cell r="HS165">
            <v>0</v>
          </cell>
        </row>
        <row r="166">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AY166">
            <v>0</v>
          </cell>
          <cell r="AZ166">
            <v>0</v>
          </cell>
          <cell r="BA166">
            <v>0</v>
          </cell>
          <cell r="BB166">
            <v>0</v>
          </cell>
          <cell r="BC166">
            <v>0</v>
          </cell>
          <cell r="BD166">
            <v>0</v>
          </cell>
          <cell r="BE166">
            <v>0</v>
          </cell>
          <cell r="BF166">
            <v>0</v>
          </cell>
          <cell r="BG166">
            <v>0</v>
          </cell>
          <cell r="BH166">
            <v>0</v>
          </cell>
          <cell r="BI166">
            <v>0</v>
          </cell>
          <cell r="BJ166">
            <v>0</v>
          </cell>
          <cell r="BK166">
            <v>0</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cell r="CC166">
            <v>0</v>
          </cell>
          <cell r="CD166">
            <v>0</v>
          </cell>
          <cell r="CE166">
            <v>0</v>
          </cell>
          <cell r="CF166">
            <v>0</v>
          </cell>
          <cell r="CG166">
            <v>0</v>
          </cell>
          <cell r="CH166">
            <v>0</v>
          </cell>
          <cell r="CI166">
            <v>0</v>
          </cell>
          <cell r="CJ166">
            <v>0</v>
          </cell>
          <cell r="CK166">
            <v>0</v>
          </cell>
          <cell r="CL166">
            <v>0</v>
          </cell>
          <cell r="CM166">
            <v>0</v>
          </cell>
          <cell r="CN166">
            <v>0</v>
          </cell>
          <cell r="CO166">
            <v>0</v>
          </cell>
          <cell r="CP166">
            <v>0</v>
          </cell>
          <cell r="CQ166">
            <v>0</v>
          </cell>
          <cell r="CR166">
            <v>0</v>
          </cell>
          <cell r="CS166">
            <v>0</v>
          </cell>
          <cell r="CT166">
            <v>0</v>
          </cell>
          <cell r="CU166">
            <v>0</v>
          </cell>
          <cell r="CV166">
            <v>0</v>
          </cell>
          <cell r="CW166">
            <v>0</v>
          </cell>
          <cell r="CX166">
            <v>0</v>
          </cell>
          <cell r="CY166">
            <v>0</v>
          </cell>
          <cell r="CZ166">
            <v>0</v>
          </cell>
          <cell r="DA166">
            <v>0</v>
          </cell>
          <cell r="DB166">
            <v>0</v>
          </cell>
          <cell r="DC166">
            <v>0</v>
          </cell>
          <cell r="DD166">
            <v>0</v>
          </cell>
          <cell r="DE166">
            <v>0</v>
          </cell>
          <cell r="DF166">
            <v>0</v>
          </cell>
          <cell r="DG166">
            <v>0</v>
          </cell>
          <cell r="DH166">
            <v>0</v>
          </cell>
          <cell r="DI166">
            <v>0</v>
          </cell>
          <cell r="DJ166">
            <v>0</v>
          </cell>
          <cell r="DK166">
            <v>0</v>
          </cell>
          <cell r="DL166">
            <v>0</v>
          </cell>
          <cell r="DM166">
            <v>0</v>
          </cell>
          <cell r="DN166">
            <v>0</v>
          </cell>
          <cell r="DO166">
            <v>0</v>
          </cell>
          <cell r="DP166">
            <v>0</v>
          </cell>
          <cell r="DQ166">
            <v>0</v>
          </cell>
          <cell r="DR166">
            <v>0</v>
          </cell>
          <cell r="DS166">
            <v>0</v>
          </cell>
          <cell r="DT166">
            <v>0</v>
          </cell>
          <cell r="DU166">
            <v>0</v>
          </cell>
          <cell r="DV166">
            <v>0</v>
          </cell>
          <cell r="DW166">
            <v>0</v>
          </cell>
          <cell r="DX166">
            <v>0</v>
          </cell>
          <cell r="DY166">
            <v>0</v>
          </cell>
          <cell r="DZ166">
            <v>0</v>
          </cell>
          <cell r="EA166">
            <v>0</v>
          </cell>
          <cell r="EB166">
            <v>0</v>
          </cell>
          <cell r="EC166">
            <v>0</v>
          </cell>
          <cell r="ED166">
            <v>0</v>
          </cell>
          <cell r="EE166">
            <v>0</v>
          </cell>
          <cell r="EF166">
            <v>0</v>
          </cell>
          <cell r="EG166">
            <v>0</v>
          </cell>
          <cell r="EH166">
            <v>0</v>
          </cell>
          <cell r="EI166">
            <v>0</v>
          </cell>
          <cell r="EJ166">
            <v>0</v>
          </cell>
          <cell r="EK166">
            <v>0</v>
          </cell>
          <cell r="EL166">
            <v>0</v>
          </cell>
          <cell r="EM166">
            <v>0</v>
          </cell>
          <cell r="EN166">
            <v>0</v>
          </cell>
          <cell r="EO166">
            <v>0</v>
          </cell>
          <cell r="EP166">
            <v>0</v>
          </cell>
          <cell r="EQ166">
            <v>0</v>
          </cell>
          <cell r="ER166">
            <v>0</v>
          </cell>
          <cell r="ES166">
            <v>0</v>
          </cell>
          <cell r="ET166">
            <v>0</v>
          </cell>
          <cell r="EU166">
            <v>0</v>
          </cell>
          <cell r="EV166">
            <v>0</v>
          </cell>
          <cell r="EW166">
            <v>0</v>
          </cell>
          <cell r="EX166">
            <v>6197</v>
          </cell>
          <cell r="EY166">
            <v>0</v>
          </cell>
          <cell r="EZ166">
            <v>0</v>
          </cell>
          <cell r="FA166">
            <v>0</v>
          </cell>
          <cell r="FB166">
            <v>0</v>
          </cell>
          <cell r="FC166">
            <v>0</v>
          </cell>
          <cell r="FD166">
            <v>0</v>
          </cell>
          <cell r="FE166">
            <v>0</v>
          </cell>
          <cell r="FF166">
            <v>0</v>
          </cell>
          <cell r="FG166">
            <v>0</v>
          </cell>
          <cell r="FH166">
            <v>0</v>
          </cell>
          <cell r="FI166">
            <v>0</v>
          </cell>
          <cell r="FJ166">
            <v>0</v>
          </cell>
          <cell r="FK166">
            <v>0</v>
          </cell>
          <cell r="FL166">
            <v>0</v>
          </cell>
          <cell r="FM166">
            <v>0</v>
          </cell>
          <cell r="FN166">
            <v>0</v>
          </cell>
          <cell r="FO166">
            <v>0</v>
          </cell>
          <cell r="FP166">
            <v>0</v>
          </cell>
          <cell r="FQ166">
            <v>0</v>
          </cell>
          <cell r="FR166">
            <v>0</v>
          </cell>
          <cell r="FS166">
            <v>0</v>
          </cell>
          <cell r="FT166">
            <v>0</v>
          </cell>
          <cell r="FU166">
            <v>0</v>
          </cell>
          <cell r="FV166">
            <v>0</v>
          </cell>
          <cell r="FW166">
            <v>0</v>
          </cell>
          <cell r="FX166">
            <v>0</v>
          </cell>
          <cell r="FY166">
            <v>0</v>
          </cell>
          <cell r="FZ166">
            <v>0</v>
          </cell>
          <cell r="GA166">
            <v>0</v>
          </cell>
          <cell r="GB166">
            <v>0</v>
          </cell>
          <cell r="GC166">
            <v>0</v>
          </cell>
          <cell r="GD166">
            <v>0</v>
          </cell>
          <cell r="GE166">
            <v>0</v>
          </cell>
          <cell r="GF166">
            <v>0</v>
          </cell>
          <cell r="GG166">
            <v>0</v>
          </cell>
          <cell r="GH166">
            <v>0</v>
          </cell>
          <cell r="GI166">
            <v>0</v>
          </cell>
          <cell r="GJ166">
            <v>0</v>
          </cell>
          <cell r="GK166">
            <v>0</v>
          </cell>
          <cell r="GL166">
            <v>0</v>
          </cell>
          <cell r="GM166">
            <v>0</v>
          </cell>
          <cell r="GN166">
            <v>0</v>
          </cell>
          <cell r="GO166">
            <v>0</v>
          </cell>
          <cell r="GP166">
            <v>0</v>
          </cell>
          <cell r="GQ166">
            <v>0</v>
          </cell>
          <cell r="GR166">
            <v>0</v>
          </cell>
          <cell r="GS166">
            <v>0</v>
          </cell>
          <cell r="GT166">
            <v>0</v>
          </cell>
          <cell r="GU166">
            <v>0</v>
          </cell>
          <cell r="GV166">
            <v>0</v>
          </cell>
          <cell r="GW166">
            <v>0</v>
          </cell>
          <cell r="GX166">
            <v>0</v>
          </cell>
          <cell r="GY166">
            <v>0</v>
          </cell>
          <cell r="GZ166">
            <v>0</v>
          </cell>
          <cell r="HA166">
            <v>0</v>
          </cell>
          <cell r="HB166">
            <v>0</v>
          </cell>
          <cell r="HC166">
            <v>0</v>
          </cell>
          <cell r="HD166">
            <v>0</v>
          </cell>
          <cell r="HE166">
            <v>0</v>
          </cell>
          <cell r="HF166">
            <v>0</v>
          </cell>
          <cell r="HG166">
            <v>0</v>
          </cell>
          <cell r="HH166">
            <v>0</v>
          </cell>
          <cell r="HI166">
            <v>0</v>
          </cell>
          <cell r="HJ166">
            <v>0</v>
          </cell>
          <cell r="HK166">
            <v>0</v>
          </cell>
          <cell r="HL166">
            <v>0</v>
          </cell>
          <cell r="HM166">
            <v>0</v>
          </cell>
          <cell r="HN166">
            <v>0</v>
          </cell>
          <cell r="HO166">
            <v>0</v>
          </cell>
          <cell r="HP166">
            <v>0</v>
          </cell>
          <cell r="HQ166">
            <v>0</v>
          </cell>
          <cell r="HR166">
            <v>0</v>
          </cell>
          <cell r="HS166">
            <v>0</v>
          </cell>
        </row>
        <row r="167">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0</v>
          </cell>
          <cell r="BE167">
            <v>0</v>
          </cell>
          <cell r="BF167">
            <v>0</v>
          </cell>
          <cell r="BG167">
            <v>0</v>
          </cell>
          <cell r="BH167">
            <v>0</v>
          </cell>
          <cell r="BI167">
            <v>0</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0</v>
          </cell>
          <cell r="BZ167">
            <v>0</v>
          </cell>
          <cell r="CA167">
            <v>0</v>
          </cell>
          <cell r="CB167">
            <v>0</v>
          </cell>
          <cell r="CC167">
            <v>0</v>
          </cell>
          <cell r="CD167">
            <v>0</v>
          </cell>
          <cell r="CE167">
            <v>0</v>
          </cell>
          <cell r="CF167">
            <v>0</v>
          </cell>
          <cell r="CG167">
            <v>0</v>
          </cell>
          <cell r="CH167">
            <v>0</v>
          </cell>
          <cell r="CI167">
            <v>0</v>
          </cell>
          <cell r="CJ167">
            <v>0</v>
          </cell>
          <cell r="CK167">
            <v>0</v>
          </cell>
          <cell r="CL167">
            <v>0</v>
          </cell>
          <cell r="CM167">
            <v>0</v>
          </cell>
          <cell r="CN167">
            <v>0</v>
          </cell>
          <cell r="CO167">
            <v>0</v>
          </cell>
          <cell r="CP167">
            <v>0</v>
          </cell>
          <cell r="CQ167">
            <v>0</v>
          </cell>
          <cell r="CR167">
            <v>0</v>
          </cell>
          <cell r="CS167">
            <v>0</v>
          </cell>
          <cell r="CT167">
            <v>0</v>
          </cell>
          <cell r="CU167">
            <v>0</v>
          </cell>
          <cell r="CV167">
            <v>0</v>
          </cell>
          <cell r="CW167">
            <v>0</v>
          </cell>
          <cell r="CX167">
            <v>0</v>
          </cell>
          <cell r="CY167">
            <v>0</v>
          </cell>
          <cell r="CZ167">
            <v>0</v>
          </cell>
          <cell r="DA167">
            <v>0</v>
          </cell>
          <cell r="DB167">
            <v>0</v>
          </cell>
          <cell r="DC167">
            <v>0</v>
          </cell>
          <cell r="DD167">
            <v>0</v>
          </cell>
          <cell r="DE167">
            <v>0</v>
          </cell>
          <cell r="DF167">
            <v>0</v>
          </cell>
          <cell r="DG167">
            <v>0</v>
          </cell>
          <cell r="DH167">
            <v>0</v>
          </cell>
          <cell r="DI167">
            <v>0</v>
          </cell>
          <cell r="DJ167">
            <v>0</v>
          </cell>
          <cell r="DK167">
            <v>0</v>
          </cell>
          <cell r="DL167">
            <v>0</v>
          </cell>
          <cell r="DM167">
            <v>0</v>
          </cell>
          <cell r="DN167">
            <v>0</v>
          </cell>
          <cell r="DO167">
            <v>0</v>
          </cell>
          <cell r="DP167">
            <v>0</v>
          </cell>
          <cell r="DQ167">
            <v>0</v>
          </cell>
          <cell r="DR167">
            <v>0</v>
          </cell>
          <cell r="DS167">
            <v>0</v>
          </cell>
          <cell r="DT167">
            <v>0</v>
          </cell>
          <cell r="DU167">
            <v>0</v>
          </cell>
          <cell r="DV167">
            <v>0</v>
          </cell>
          <cell r="DW167">
            <v>0</v>
          </cell>
          <cell r="DX167">
            <v>0</v>
          </cell>
          <cell r="DY167">
            <v>0</v>
          </cell>
          <cell r="DZ167">
            <v>0</v>
          </cell>
          <cell r="EA167">
            <v>0</v>
          </cell>
          <cell r="EB167">
            <v>0</v>
          </cell>
          <cell r="EC167">
            <v>0</v>
          </cell>
          <cell r="ED167">
            <v>0</v>
          </cell>
          <cell r="EE167">
            <v>0</v>
          </cell>
          <cell r="EF167">
            <v>0</v>
          </cell>
          <cell r="EG167">
            <v>0</v>
          </cell>
          <cell r="EH167">
            <v>0</v>
          </cell>
          <cell r="EI167">
            <v>0</v>
          </cell>
          <cell r="EJ167">
            <v>0</v>
          </cell>
          <cell r="EK167">
            <v>0</v>
          </cell>
          <cell r="EL167">
            <v>0</v>
          </cell>
          <cell r="EM167">
            <v>0</v>
          </cell>
          <cell r="EN167">
            <v>0</v>
          </cell>
          <cell r="EO167">
            <v>0</v>
          </cell>
          <cell r="EP167">
            <v>0</v>
          </cell>
          <cell r="EQ167">
            <v>0</v>
          </cell>
          <cell r="ER167">
            <v>0</v>
          </cell>
          <cell r="ES167">
            <v>0</v>
          </cell>
          <cell r="ET167">
            <v>0</v>
          </cell>
          <cell r="EU167">
            <v>0</v>
          </cell>
          <cell r="EV167">
            <v>0</v>
          </cell>
          <cell r="EW167">
            <v>0</v>
          </cell>
          <cell r="EX167">
            <v>60130.28</v>
          </cell>
          <cell r="EY167">
            <v>0</v>
          </cell>
          <cell r="EZ167">
            <v>0</v>
          </cell>
          <cell r="FA167">
            <v>0</v>
          </cell>
          <cell r="FB167">
            <v>0</v>
          </cell>
          <cell r="FC167">
            <v>0</v>
          </cell>
          <cell r="FD167">
            <v>0</v>
          </cell>
          <cell r="FE167">
            <v>0</v>
          </cell>
          <cell r="FF167">
            <v>0</v>
          </cell>
          <cell r="FG167">
            <v>0</v>
          </cell>
          <cell r="FH167">
            <v>0</v>
          </cell>
          <cell r="FI167">
            <v>0</v>
          </cell>
          <cell r="FJ167">
            <v>0</v>
          </cell>
          <cell r="FK167">
            <v>0</v>
          </cell>
          <cell r="FL167">
            <v>0</v>
          </cell>
          <cell r="FM167">
            <v>0</v>
          </cell>
          <cell r="FN167">
            <v>0</v>
          </cell>
          <cell r="FO167">
            <v>0</v>
          </cell>
          <cell r="FP167">
            <v>0</v>
          </cell>
          <cell r="FQ167">
            <v>0</v>
          </cell>
          <cell r="FR167">
            <v>0</v>
          </cell>
          <cell r="FS167">
            <v>0</v>
          </cell>
          <cell r="FT167">
            <v>0</v>
          </cell>
          <cell r="FU167">
            <v>0</v>
          </cell>
          <cell r="FV167">
            <v>0</v>
          </cell>
          <cell r="FW167">
            <v>0</v>
          </cell>
          <cell r="FX167">
            <v>0</v>
          </cell>
          <cell r="FY167">
            <v>0</v>
          </cell>
          <cell r="FZ167">
            <v>0</v>
          </cell>
          <cell r="GA167">
            <v>0</v>
          </cell>
          <cell r="GB167">
            <v>0</v>
          </cell>
          <cell r="GC167">
            <v>0</v>
          </cell>
          <cell r="GD167">
            <v>0</v>
          </cell>
          <cell r="GE167">
            <v>0</v>
          </cell>
          <cell r="GF167">
            <v>0</v>
          </cell>
          <cell r="GG167">
            <v>0</v>
          </cell>
          <cell r="GH167">
            <v>0</v>
          </cell>
          <cell r="GI167">
            <v>0</v>
          </cell>
          <cell r="GJ167">
            <v>0</v>
          </cell>
          <cell r="GK167">
            <v>0</v>
          </cell>
          <cell r="GL167">
            <v>0</v>
          </cell>
          <cell r="GM167">
            <v>0</v>
          </cell>
          <cell r="GN167">
            <v>0</v>
          </cell>
          <cell r="GO167">
            <v>0</v>
          </cell>
          <cell r="GP167">
            <v>0</v>
          </cell>
          <cell r="GQ167">
            <v>0</v>
          </cell>
          <cell r="GR167">
            <v>0</v>
          </cell>
          <cell r="GS167">
            <v>0</v>
          </cell>
          <cell r="GT167">
            <v>0</v>
          </cell>
          <cell r="GU167">
            <v>0</v>
          </cell>
          <cell r="GV167">
            <v>0</v>
          </cell>
          <cell r="GW167">
            <v>0</v>
          </cell>
          <cell r="GX167">
            <v>0</v>
          </cell>
          <cell r="GY167">
            <v>0</v>
          </cell>
          <cell r="GZ167">
            <v>0</v>
          </cell>
          <cell r="HA167">
            <v>0</v>
          </cell>
          <cell r="HB167">
            <v>0</v>
          </cell>
          <cell r="HC167">
            <v>0</v>
          </cell>
          <cell r="HD167">
            <v>0</v>
          </cell>
          <cell r="HE167">
            <v>0</v>
          </cell>
          <cell r="HF167">
            <v>0</v>
          </cell>
          <cell r="HG167">
            <v>0</v>
          </cell>
          <cell r="HH167">
            <v>0</v>
          </cell>
          <cell r="HI167">
            <v>0</v>
          </cell>
          <cell r="HJ167">
            <v>0</v>
          </cell>
          <cell r="HK167">
            <v>0</v>
          </cell>
          <cell r="HL167">
            <v>0</v>
          </cell>
          <cell r="HM167">
            <v>0</v>
          </cell>
          <cell r="HN167">
            <v>0</v>
          </cell>
          <cell r="HO167">
            <v>0</v>
          </cell>
          <cell r="HP167">
            <v>0</v>
          </cell>
          <cell r="HQ167">
            <v>0</v>
          </cell>
          <cell r="HR167">
            <v>0</v>
          </cell>
          <cell r="HS167">
            <v>0</v>
          </cell>
        </row>
        <row r="168">
          <cell r="E168">
            <v>0</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cell r="AN168">
            <v>0</v>
          </cell>
          <cell r="AO168">
            <v>0</v>
          </cell>
          <cell r="AP168">
            <v>0</v>
          </cell>
          <cell r="AQ168">
            <v>0</v>
          </cell>
          <cell r="AR168">
            <v>0</v>
          </cell>
          <cell r="AS168">
            <v>0</v>
          </cell>
          <cell r="AT168">
            <v>0</v>
          </cell>
          <cell r="AU168">
            <v>0</v>
          </cell>
          <cell r="AV168">
            <v>0</v>
          </cell>
          <cell r="AW168">
            <v>0</v>
          </cell>
          <cell r="AX168">
            <v>0</v>
          </cell>
          <cell r="AY168">
            <v>0</v>
          </cell>
          <cell r="AZ168">
            <v>0</v>
          </cell>
          <cell r="BA168">
            <v>0</v>
          </cell>
          <cell r="BB168">
            <v>0</v>
          </cell>
          <cell r="BC168">
            <v>0</v>
          </cell>
          <cell r="BD168">
            <v>0</v>
          </cell>
          <cell r="BE168">
            <v>0</v>
          </cell>
          <cell r="BF168">
            <v>0</v>
          </cell>
          <cell r="BG168">
            <v>0</v>
          </cell>
          <cell r="BH168">
            <v>0</v>
          </cell>
          <cell r="BI168">
            <v>0</v>
          </cell>
          <cell r="BJ168">
            <v>0</v>
          </cell>
          <cell r="BK168">
            <v>0</v>
          </cell>
          <cell r="BL168">
            <v>0</v>
          </cell>
          <cell r="BM168">
            <v>0</v>
          </cell>
          <cell r="BN168">
            <v>0</v>
          </cell>
          <cell r="BO168">
            <v>0</v>
          </cell>
          <cell r="BP168">
            <v>0</v>
          </cell>
          <cell r="BQ168">
            <v>0</v>
          </cell>
          <cell r="BR168">
            <v>0</v>
          </cell>
          <cell r="BS168">
            <v>0</v>
          </cell>
          <cell r="BT168">
            <v>0</v>
          </cell>
          <cell r="BU168">
            <v>0</v>
          </cell>
          <cell r="BV168">
            <v>0</v>
          </cell>
          <cell r="BW168">
            <v>0</v>
          </cell>
          <cell r="BX168">
            <v>0</v>
          </cell>
          <cell r="BY168">
            <v>0</v>
          </cell>
          <cell r="BZ168">
            <v>0</v>
          </cell>
          <cell r="CA168">
            <v>0</v>
          </cell>
          <cell r="CB168">
            <v>0</v>
          </cell>
          <cell r="CC168">
            <v>0</v>
          </cell>
          <cell r="CD168">
            <v>0</v>
          </cell>
          <cell r="CE168">
            <v>0</v>
          </cell>
          <cell r="CF168">
            <v>0</v>
          </cell>
          <cell r="CG168">
            <v>0</v>
          </cell>
          <cell r="CH168">
            <v>0</v>
          </cell>
          <cell r="CI168">
            <v>0</v>
          </cell>
          <cell r="CJ168">
            <v>0</v>
          </cell>
          <cell r="CK168">
            <v>0</v>
          </cell>
          <cell r="CL168">
            <v>0</v>
          </cell>
          <cell r="CM168">
            <v>0</v>
          </cell>
          <cell r="CN168">
            <v>0</v>
          </cell>
          <cell r="CO168">
            <v>0</v>
          </cell>
          <cell r="CP168">
            <v>0</v>
          </cell>
          <cell r="CQ168">
            <v>0</v>
          </cell>
          <cell r="CR168">
            <v>0</v>
          </cell>
          <cell r="CS168">
            <v>0</v>
          </cell>
          <cell r="CT168">
            <v>0</v>
          </cell>
          <cell r="CU168">
            <v>0</v>
          </cell>
          <cell r="CV168">
            <v>0</v>
          </cell>
          <cell r="CW168">
            <v>0</v>
          </cell>
          <cell r="CX168">
            <v>0</v>
          </cell>
          <cell r="CY168">
            <v>0</v>
          </cell>
          <cell r="CZ168">
            <v>0</v>
          </cell>
          <cell r="DA168">
            <v>0</v>
          </cell>
          <cell r="DB168">
            <v>0</v>
          </cell>
          <cell r="DC168">
            <v>0</v>
          </cell>
          <cell r="DD168">
            <v>0</v>
          </cell>
          <cell r="DE168">
            <v>0</v>
          </cell>
          <cell r="DF168">
            <v>0</v>
          </cell>
          <cell r="DG168">
            <v>0</v>
          </cell>
          <cell r="DH168">
            <v>0</v>
          </cell>
          <cell r="DI168">
            <v>0</v>
          </cell>
          <cell r="DJ168">
            <v>0</v>
          </cell>
          <cell r="DK168">
            <v>0</v>
          </cell>
          <cell r="DL168">
            <v>0</v>
          </cell>
          <cell r="DM168">
            <v>0</v>
          </cell>
          <cell r="DN168">
            <v>0</v>
          </cell>
          <cell r="DO168">
            <v>0</v>
          </cell>
          <cell r="DP168">
            <v>0</v>
          </cell>
          <cell r="DQ168">
            <v>0</v>
          </cell>
          <cell r="DR168">
            <v>0</v>
          </cell>
          <cell r="DS168">
            <v>0</v>
          </cell>
          <cell r="DT168">
            <v>0</v>
          </cell>
          <cell r="DU168">
            <v>0</v>
          </cell>
          <cell r="DV168">
            <v>0</v>
          </cell>
          <cell r="DW168">
            <v>0</v>
          </cell>
          <cell r="DX168">
            <v>0</v>
          </cell>
          <cell r="DY168">
            <v>0</v>
          </cell>
          <cell r="DZ168">
            <v>0</v>
          </cell>
          <cell r="EA168">
            <v>0</v>
          </cell>
          <cell r="EB168">
            <v>0</v>
          </cell>
          <cell r="EC168">
            <v>0</v>
          </cell>
          <cell r="ED168">
            <v>0</v>
          </cell>
          <cell r="EE168">
            <v>0</v>
          </cell>
          <cell r="EF168">
            <v>0</v>
          </cell>
          <cell r="EG168">
            <v>0</v>
          </cell>
          <cell r="EH168">
            <v>0</v>
          </cell>
          <cell r="EI168">
            <v>0</v>
          </cell>
          <cell r="EJ168">
            <v>0</v>
          </cell>
          <cell r="EK168">
            <v>0</v>
          </cell>
          <cell r="EL168">
            <v>0</v>
          </cell>
          <cell r="EM168">
            <v>0</v>
          </cell>
          <cell r="EN168">
            <v>0</v>
          </cell>
          <cell r="EO168">
            <v>0</v>
          </cell>
          <cell r="EP168">
            <v>0</v>
          </cell>
          <cell r="EQ168">
            <v>0</v>
          </cell>
          <cell r="ER168">
            <v>0</v>
          </cell>
          <cell r="ES168">
            <v>0</v>
          </cell>
          <cell r="ET168">
            <v>0</v>
          </cell>
          <cell r="EU168">
            <v>0</v>
          </cell>
          <cell r="EV168">
            <v>0</v>
          </cell>
          <cell r="EW168">
            <v>0</v>
          </cell>
          <cell r="EX168">
            <v>0</v>
          </cell>
          <cell r="EY168">
            <v>0</v>
          </cell>
          <cell r="EZ168">
            <v>0</v>
          </cell>
          <cell r="FA168">
            <v>0</v>
          </cell>
          <cell r="FB168">
            <v>0</v>
          </cell>
          <cell r="FC168">
            <v>0</v>
          </cell>
          <cell r="FD168">
            <v>0</v>
          </cell>
          <cell r="FE168">
            <v>44860.800000000003</v>
          </cell>
          <cell r="FF168">
            <v>0</v>
          </cell>
          <cell r="FG168">
            <v>0</v>
          </cell>
          <cell r="FH168">
            <v>0</v>
          </cell>
          <cell r="FI168">
            <v>0</v>
          </cell>
          <cell r="FJ168">
            <v>0</v>
          </cell>
          <cell r="FK168">
            <v>0</v>
          </cell>
          <cell r="FL168">
            <v>0</v>
          </cell>
          <cell r="FM168">
            <v>0</v>
          </cell>
          <cell r="FN168">
            <v>0</v>
          </cell>
          <cell r="FO168">
            <v>0</v>
          </cell>
          <cell r="FP168">
            <v>0</v>
          </cell>
          <cell r="FQ168">
            <v>0</v>
          </cell>
          <cell r="FR168">
            <v>0</v>
          </cell>
          <cell r="FS168">
            <v>0</v>
          </cell>
          <cell r="FT168">
            <v>0</v>
          </cell>
          <cell r="FU168">
            <v>0</v>
          </cell>
          <cell r="FV168">
            <v>0</v>
          </cell>
          <cell r="FW168">
            <v>0</v>
          </cell>
          <cell r="FX168">
            <v>0</v>
          </cell>
          <cell r="FY168">
            <v>0</v>
          </cell>
          <cell r="FZ168">
            <v>0</v>
          </cell>
          <cell r="GA168">
            <v>0</v>
          </cell>
          <cell r="GB168">
            <v>0</v>
          </cell>
          <cell r="GC168">
            <v>0</v>
          </cell>
          <cell r="GD168">
            <v>0</v>
          </cell>
          <cell r="GE168">
            <v>0</v>
          </cell>
          <cell r="GF168">
            <v>0</v>
          </cell>
          <cell r="GG168">
            <v>0</v>
          </cell>
          <cell r="GH168">
            <v>0</v>
          </cell>
          <cell r="GI168">
            <v>0</v>
          </cell>
          <cell r="GJ168">
            <v>0</v>
          </cell>
          <cell r="GK168">
            <v>0</v>
          </cell>
          <cell r="GL168">
            <v>0</v>
          </cell>
          <cell r="GM168">
            <v>0</v>
          </cell>
          <cell r="GN168">
            <v>0</v>
          </cell>
          <cell r="GO168">
            <v>0</v>
          </cell>
          <cell r="GP168">
            <v>0</v>
          </cell>
          <cell r="GQ168">
            <v>0</v>
          </cell>
          <cell r="GR168">
            <v>0</v>
          </cell>
          <cell r="GS168">
            <v>0</v>
          </cell>
          <cell r="GT168">
            <v>0</v>
          </cell>
          <cell r="GU168">
            <v>0</v>
          </cell>
          <cell r="GV168">
            <v>0</v>
          </cell>
          <cell r="GW168">
            <v>0</v>
          </cell>
          <cell r="GX168">
            <v>0</v>
          </cell>
          <cell r="GY168">
            <v>0</v>
          </cell>
          <cell r="GZ168">
            <v>0</v>
          </cell>
          <cell r="HA168">
            <v>0</v>
          </cell>
          <cell r="HB168">
            <v>0</v>
          </cell>
          <cell r="HC168">
            <v>0</v>
          </cell>
          <cell r="HD168">
            <v>0</v>
          </cell>
          <cell r="HE168">
            <v>0</v>
          </cell>
          <cell r="HF168">
            <v>0</v>
          </cell>
          <cell r="HG168">
            <v>0</v>
          </cell>
          <cell r="HH168">
            <v>0</v>
          </cell>
          <cell r="HI168">
            <v>0</v>
          </cell>
          <cell r="HJ168">
            <v>0</v>
          </cell>
          <cell r="HK168">
            <v>0</v>
          </cell>
          <cell r="HL168">
            <v>0</v>
          </cell>
          <cell r="HM168">
            <v>0</v>
          </cell>
          <cell r="HN168">
            <v>0</v>
          </cell>
          <cell r="HO168">
            <v>0</v>
          </cell>
          <cell r="HP168">
            <v>0</v>
          </cell>
          <cell r="HQ168">
            <v>0</v>
          </cell>
          <cell r="HR168">
            <v>0</v>
          </cell>
          <cell r="HS168">
            <v>0</v>
          </cell>
        </row>
        <row r="169">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0</v>
          </cell>
          <cell r="AT169">
            <v>0</v>
          </cell>
          <cell r="AU169">
            <v>0</v>
          </cell>
          <cell r="AV169">
            <v>0</v>
          </cell>
          <cell r="AW169">
            <v>0</v>
          </cell>
          <cell r="AX169">
            <v>0</v>
          </cell>
          <cell r="AY169">
            <v>0</v>
          </cell>
          <cell r="AZ169">
            <v>0</v>
          </cell>
          <cell r="BA169">
            <v>0</v>
          </cell>
          <cell r="BB169">
            <v>0</v>
          </cell>
          <cell r="BC169">
            <v>0</v>
          </cell>
          <cell r="BD169">
            <v>0</v>
          </cell>
          <cell r="BE169">
            <v>0</v>
          </cell>
          <cell r="BF169">
            <v>0</v>
          </cell>
          <cell r="BG169">
            <v>0</v>
          </cell>
          <cell r="BH169">
            <v>0</v>
          </cell>
          <cell r="BI169">
            <v>0</v>
          </cell>
          <cell r="BJ169">
            <v>0</v>
          </cell>
          <cell r="BK169">
            <v>0</v>
          </cell>
          <cell r="BL169">
            <v>0</v>
          </cell>
          <cell r="BM169">
            <v>0</v>
          </cell>
          <cell r="BN169">
            <v>0</v>
          </cell>
          <cell r="BO169">
            <v>0</v>
          </cell>
          <cell r="BP169">
            <v>0</v>
          </cell>
          <cell r="BQ169">
            <v>0</v>
          </cell>
          <cell r="BR169">
            <v>0</v>
          </cell>
          <cell r="BS169">
            <v>0</v>
          </cell>
          <cell r="BT169">
            <v>0</v>
          </cell>
          <cell r="BU169">
            <v>0</v>
          </cell>
          <cell r="BV169">
            <v>0</v>
          </cell>
          <cell r="BW169">
            <v>0</v>
          </cell>
          <cell r="BX169">
            <v>0</v>
          </cell>
          <cell r="BY169">
            <v>0</v>
          </cell>
          <cell r="BZ169">
            <v>0</v>
          </cell>
          <cell r="CA169">
            <v>0</v>
          </cell>
          <cell r="CB169">
            <v>0</v>
          </cell>
          <cell r="CC169">
            <v>0</v>
          </cell>
          <cell r="CD169">
            <v>0</v>
          </cell>
          <cell r="CE169">
            <v>0</v>
          </cell>
          <cell r="CF169">
            <v>0</v>
          </cell>
          <cell r="CG169">
            <v>0</v>
          </cell>
          <cell r="CH169">
            <v>0</v>
          </cell>
          <cell r="CI169">
            <v>0</v>
          </cell>
          <cell r="CJ169">
            <v>0</v>
          </cell>
          <cell r="CK169">
            <v>0</v>
          </cell>
          <cell r="CL169">
            <v>0</v>
          </cell>
          <cell r="CM169">
            <v>0</v>
          </cell>
          <cell r="CN169">
            <v>0</v>
          </cell>
          <cell r="CO169">
            <v>0</v>
          </cell>
          <cell r="CP169">
            <v>0</v>
          </cell>
          <cell r="CQ169">
            <v>0</v>
          </cell>
          <cell r="CR169">
            <v>0</v>
          </cell>
          <cell r="CS169">
            <v>0</v>
          </cell>
          <cell r="CT169">
            <v>0</v>
          </cell>
          <cell r="CU169">
            <v>0</v>
          </cell>
          <cell r="CV169">
            <v>0</v>
          </cell>
          <cell r="CW169">
            <v>0</v>
          </cell>
          <cell r="CX169">
            <v>0</v>
          </cell>
          <cell r="CY169">
            <v>0</v>
          </cell>
          <cell r="CZ169">
            <v>0</v>
          </cell>
          <cell r="DA169">
            <v>0</v>
          </cell>
          <cell r="DB169">
            <v>0</v>
          </cell>
          <cell r="DC169">
            <v>0</v>
          </cell>
          <cell r="DD169">
            <v>0</v>
          </cell>
          <cell r="DE169">
            <v>0</v>
          </cell>
          <cell r="DF169">
            <v>0</v>
          </cell>
          <cell r="DG169">
            <v>0</v>
          </cell>
          <cell r="DH169">
            <v>0</v>
          </cell>
          <cell r="DI169">
            <v>0</v>
          </cell>
          <cell r="DJ169">
            <v>0</v>
          </cell>
          <cell r="DK169">
            <v>0</v>
          </cell>
          <cell r="DL169">
            <v>0</v>
          </cell>
          <cell r="DM169">
            <v>0</v>
          </cell>
          <cell r="DN169">
            <v>0</v>
          </cell>
          <cell r="DO169">
            <v>0</v>
          </cell>
          <cell r="DP169">
            <v>0</v>
          </cell>
          <cell r="DQ169">
            <v>0</v>
          </cell>
          <cell r="DR169">
            <v>0</v>
          </cell>
          <cell r="DS169">
            <v>0</v>
          </cell>
          <cell r="DT169">
            <v>0</v>
          </cell>
          <cell r="DU169">
            <v>0</v>
          </cell>
          <cell r="DV169">
            <v>0</v>
          </cell>
          <cell r="DW169">
            <v>0</v>
          </cell>
          <cell r="DX169">
            <v>0</v>
          </cell>
          <cell r="DY169">
            <v>0</v>
          </cell>
          <cell r="DZ169">
            <v>0</v>
          </cell>
          <cell r="EA169">
            <v>0</v>
          </cell>
          <cell r="EB169">
            <v>0</v>
          </cell>
          <cell r="EC169">
            <v>0</v>
          </cell>
          <cell r="ED169">
            <v>0</v>
          </cell>
          <cell r="EE169">
            <v>0</v>
          </cell>
          <cell r="EF169">
            <v>0</v>
          </cell>
          <cell r="EG169">
            <v>0</v>
          </cell>
          <cell r="EH169">
            <v>0</v>
          </cell>
          <cell r="EI169">
            <v>0</v>
          </cell>
          <cell r="EJ169">
            <v>0</v>
          </cell>
          <cell r="EK169">
            <v>0</v>
          </cell>
          <cell r="EL169">
            <v>0</v>
          </cell>
          <cell r="EM169">
            <v>0</v>
          </cell>
          <cell r="EN169">
            <v>0</v>
          </cell>
          <cell r="EO169">
            <v>0</v>
          </cell>
          <cell r="EP169">
            <v>0</v>
          </cell>
          <cell r="EQ169">
            <v>0</v>
          </cell>
          <cell r="ER169">
            <v>0</v>
          </cell>
          <cell r="ES169">
            <v>0</v>
          </cell>
          <cell r="ET169">
            <v>0</v>
          </cell>
          <cell r="EU169">
            <v>0</v>
          </cell>
          <cell r="EV169">
            <v>0</v>
          </cell>
          <cell r="EW169">
            <v>0</v>
          </cell>
          <cell r="EX169">
            <v>0</v>
          </cell>
          <cell r="EY169">
            <v>0</v>
          </cell>
          <cell r="EZ169">
            <v>0</v>
          </cell>
          <cell r="FA169">
            <v>0</v>
          </cell>
          <cell r="FB169">
            <v>0</v>
          </cell>
          <cell r="FC169">
            <v>0</v>
          </cell>
          <cell r="FD169">
            <v>0</v>
          </cell>
          <cell r="FE169">
            <v>44860.800000000003</v>
          </cell>
          <cell r="FF169">
            <v>0</v>
          </cell>
          <cell r="FG169">
            <v>0</v>
          </cell>
          <cell r="FH169">
            <v>0</v>
          </cell>
          <cell r="FI169">
            <v>0</v>
          </cell>
          <cell r="FJ169">
            <v>0</v>
          </cell>
          <cell r="FK169">
            <v>0</v>
          </cell>
          <cell r="FL169">
            <v>0</v>
          </cell>
          <cell r="FM169">
            <v>0</v>
          </cell>
          <cell r="FN169">
            <v>0</v>
          </cell>
          <cell r="FO169">
            <v>0</v>
          </cell>
          <cell r="FP169">
            <v>0</v>
          </cell>
          <cell r="FQ169">
            <v>0</v>
          </cell>
          <cell r="FR169">
            <v>0</v>
          </cell>
          <cell r="FS169">
            <v>0</v>
          </cell>
          <cell r="FT169">
            <v>0</v>
          </cell>
          <cell r="FU169">
            <v>0</v>
          </cell>
          <cell r="FV169">
            <v>0</v>
          </cell>
          <cell r="FW169">
            <v>0</v>
          </cell>
          <cell r="FX169">
            <v>0</v>
          </cell>
          <cell r="FY169">
            <v>0</v>
          </cell>
          <cell r="FZ169">
            <v>0</v>
          </cell>
          <cell r="GA169">
            <v>0</v>
          </cell>
          <cell r="GB169">
            <v>0</v>
          </cell>
          <cell r="GC169">
            <v>0</v>
          </cell>
          <cell r="GD169">
            <v>0</v>
          </cell>
          <cell r="GE169">
            <v>0</v>
          </cell>
          <cell r="GF169">
            <v>0</v>
          </cell>
          <cell r="GG169">
            <v>0</v>
          </cell>
          <cell r="GH169">
            <v>0</v>
          </cell>
          <cell r="GI169">
            <v>0</v>
          </cell>
          <cell r="GJ169">
            <v>0</v>
          </cell>
          <cell r="GK169">
            <v>0</v>
          </cell>
          <cell r="GL169">
            <v>0</v>
          </cell>
          <cell r="GM169">
            <v>0</v>
          </cell>
          <cell r="GN169">
            <v>0</v>
          </cell>
          <cell r="GO169">
            <v>0</v>
          </cell>
          <cell r="GP169">
            <v>0</v>
          </cell>
          <cell r="GQ169">
            <v>0</v>
          </cell>
          <cell r="GR169">
            <v>0</v>
          </cell>
          <cell r="GS169">
            <v>0</v>
          </cell>
          <cell r="GT169">
            <v>0</v>
          </cell>
          <cell r="GU169">
            <v>0</v>
          </cell>
          <cell r="GV169">
            <v>0</v>
          </cell>
          <cell r="GW169">
            <v>0</v>
          </cell>
          <cell r="GX169">
            <v>0</v>
          </cell>
          <cell r="GY169">
            <v>0</v>
          </cell>
          <cell r="GZ169">
            <v>0</v>
          </cell>
          <cell r="HA169">
            <v>0</v>
          </cell>
          <cell r="HB169">
            <v>0</v>
          </cell>
          <cell r="HC169">
            <v>0</v>
          </cell>
          <cell r="HD169">
            <v>0</v>
          </cell>
          <cell r="HE169">
            <v>0</v>
          </cell>
          <cell r="HF169">
            <v>0</v>
          </cell>
          <cell r="HG169">
            <v>0</v>
          </cell>
          <cell r="HH169">
            <v>0</v>
          </cell>
          <cell r="HI169">
            <v>0</v>
          </cell>
          <cell r="HJ169">
            <v>0</v>
          </cell>
          <cell r="HK169">
            <v>0</v>
          </cell>
          <cell r="HL169">
            <v>0</v>
          </cell>
          <cell r="HM169">
            <v>0</v>
          </cell>
          <cell r="HN169">
            <v>0</v>
          </cell>
          <cell r="HO169">
            <v>0</v>
          </cell>
          <cell r="HP169">
            <v>0</v>
          </cell>
          <cell r="HQ169">
            <v>0</v>
          </cell>
          <cell r="HR169">
            <v>0</v>
          </cell>
          <cell r="HS169">
            <v>0</v>
          </cell>
        </row>
        <row r="170">
          <cell r="E170">
            <v>0</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0</v>
          </cell>
          <cell r="AT170">
            <v>0</v>
          </cell>
          <cell r="AU170">
            <v>0</v>
          </cell>
          <cell r="AV170">
            <v>0</v>
          </cell>
          <cell r="AW170">
            <v>0</v>
          </cell>
          <cell r="AX170">
            <v>0</v>
          </cell>
          <cell r="AY170">
            <v>0</v>
          </cell>
          <cell r="AZ170">
            <v>0</v>
          </cell>
          <cell r="BA170">
            <v>0</v>
          </cell>
          <cell r="BB170">
            <v>0</v>
          </cell>
          <cell r="BC170">
            <v>0</v>
          </cell>
          <cell r="BD170">
            <v>0</v>
          </cell>
          <cell r="BE170">
            <v>0</v>
          </cell>
          <cell r="BF170">
            <v>0</v>
          </cell>
          <cell r="BG170">
            <v>0</v>
          </cell>
          <cell r="BH170">
            <v>0</v>
          </cell>
          <cell r="BI170">
            <v>0</v>
          </cell>
          <cell r="BJ170">
            <v>0</v>
          </cell>
          <cell r="BK170">
            <v>0</v>
          </cell>
          <cell r="BL170">
            <v>0</v>
          </cell>
          <cell r="BM170">
            <v>0</v>
          </cell>
          <cell r="BN170">
            <v>0</v>
          </cell>
          <cell r="BO170">
            <v>0</v>
          </cell>
          <cell r="BP170">
            <v>0</v>
          </cell>
          <cell r="BQ170">
            <v>0</v>
          </cell>
          <cell r="BR170">
            <v>0</v>
          </cell>
          <cell r="BS170">
            <v>0</v>
          </cell>
          <cell r="BT170">
            <v>0</v>
          </cell>
          <cell r="BU170">
            <v>0</v>
          </cell>
          <cell r="BV170">
            <v>0</v>
          </cell>
          <cell r="BW170">
            <v>0</v>
          </cell>
          <cell r="BX170">
            <v>0</v>
          </cell>
          <cell r="BY170">
            <v>0</v>
          </cell>
          <cell r="BZ170">
            <v>0</v>
          </cell>
          <cell r="CA170">
            <v>0</v>
          </cell>
          <cell r="CB170">
            <v>0</v>
          </cell>
          <cell r="CC170">
            <v>0</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0</v>
          </cell>
          <cell r="CR170">
            <v>0</v>
          </cell>
          <cell r="CS170">
            <v>0</v>
          </cell>
          <cell r="CT170">
            <v>0</v>
          </cell>
          <cell r="CU170">
            <v>0</v>
          </cell>
          <cell r="CV170">
            <v>0</v>
          </cell>
          <cell r="CW170">
            <v>0</v>
          </cell>
          <cell r="CX170">
            <v>0</v>
          </cell>
          <cell r="CY170">
            <v>0</v>
          </cell>
          <cell r="CZ170">
            <v>0</v>
          </cell>
          <cell r="DA170">
            <v>0</v>
          </cell>
          <cell r="DB170">
            <v>0</v>
          </cell>
          <cell r="DC170">
            <v>0</v>
          </cell>
          <cell r="DD170">
            <v>0</v>
          </cell>
          <cell r="DE170">
            <v>0</v>
          </cell>
          <cell r="DF170">
            <v>0</v>
          </cell>
          <cell r="DG170">
            <v>0</v>
          </cell>
          <cell r="DH170">
            <v>0</v>
          </cell>
          <cell r="DI170">
            <v>0</v>
          </cell>
          <cell r="DJ170">
            <v>0</v>
          </cell>
          <cell r="DK170">
            <v>0</v>
          </cell>
          <cell r="DL170">
            <v>0</v>
          </cell>
          <cell r="DM170">
            <v>0</v>
          </cell>
          <cell r="DN170">
            <v>0</v>
          </cell>
          <cell r="DO170">
            <v>0</v>
          </cell>
          <cell r="DP170">
            <v>0</v>
          </cell>
          <cell r="DQ170">
            <v>0</v>
          </cell>
          <cell r="DR170">
            <v>0</v>
          </cell>
          <cell r="DS170">
            <v>0</v>
          </cell>
          <cell r="DT170">
            <v>0</v>
          </cell>
          <cell r="DU170">
            <v>0</v>
          </cell>
          <cell r="DV170">
            <v>0</v>
          </cell>
          <cell r="DW170">
            <v>0</v>
          </cell>
          <cell r="DX170">
            <v>0</v>
          </cell>
          <cell r="DY170">
            <v>0</v>
          </cell>
          <cell r="DZ170">
            <v>0</v>
          </cell>
          <cell r="EA170">
            <v>0</v>
          </cell>
          <cell r="EB170">
            <v>0</v>
          </cell>
          <cell r="EC170">
            <v>0</v>
          </cell>
          <cell r="ED170">
            <v>0</v>
          </cell>
          <cell r="EE170">
            <v>0</v>
          </cell>
          <cell r="EF170">
            <v>0</v>
          </cell>
          <cell r="EG170">
            <v>0</v>
          </cell>
          <cell r="EH170">
            <v>0</v>
          </cell>
          <cell r="EI170">
            <v>0</v>
          </cell>
          <cell r="EJ170">
            <v>0</v>
          </cell>
          <cell r="EK170">
            <v>0</v>
          </cell>
          <cell r="EL170">
            <v>0</v>
          </cell>
          <cell r="EM170">
            <v>0</v>
          </cell>
          <cell r="EN170">
            <v>0</v>
          </cell>
          <cell r="EO170">
            <v>0</v>
          </cell>
          <cell r="EP170">
            <v>0</v>
          </cell>
          <cell r="EQ170">
            <v>0</v>
          </cell>
          <cell r="ER170">
            <v>0</v>
          </cell>
          <cell r="ES170">
            <v>0</v>
          </cell>
          <cell r="ET170">
            <v>0</v>
          </cell>
          <cell r="EU170">
            <v>0</v>
          </cell>
          <cell r="EV170">
            <v>0</v>
          </cell>
          <cell r="EW170">
            <v>0</v>
          </cell>
          <cell r="EX170">
            <v>0</v>
          </cell>
          <cell r="EY170">
            <v>0</v>
          </cell>
          <cell r="EZ170">
            <v>0</v>
          </cell>
          <cell r="FA170">
            <v>0</v>
          </cell>
          <cell r="FB170">
            <v>0</v>
          </cell>
          <cell r="FC170">
            <v>0</v>
          </cell>
          <cell r="FD170">
            <v>0</v>
          </cell>
          <cell r="FE170">
            <v>11215.2</v>
          </cell>
          <cell r="FF170">
            <v>193498.3</v>
          </cell>
          <cell r="FG170">
            <v>0</v>
          </cell>
          <cell r="FH170">
            <v>0</v>
          </cell>
          <cell r="FI170">
            <v>0</v>
          </cell>
          <cell r="FJ170">
            <v>0</v>
          </cell>
          <cell r="FK170">
            <v>0</v>
          </cell>
          <cell r="FL170">
            <v>0</v>
          </cell>
          <cell r="FM170">
            <v>0</v>
          </cell>
          <cell r="FN170">
            <v>0</v>
          </cell>
          <cell r="FO170">
            <v>0</v>
          </cell>
          <cell r="FP170">
            <v>0</v>
          </cell>
          <cell r="FQ170">
            <v>0</v>
          </cell>
          <cell r="FR170">
            <v>0</v>
          </cell>
          <cell r="FS170">
            <v>0</v>
          </cell>
          <cell r="FT170">
            <v>0</v>
          </cell>
          <cell r="FU170">
            <v>0</v>
          </cell>
          <cell r="FV170">
            <v>0</v>
          </cell>
          <cell r="FW170">
            <v>0</v>
          </cell>
          <cell r="FX170">
            <v>0</v>
          </cell>
          <cell r="FY170">
            <v>0</v>
          </cell>
          <cell r="FZ170">
            <v>0</v>
          </cell>
          <cell r="GA170">
            <v>0</v>
          </cell>
          <cell r="GB170">
            <v>0</v>
          </cell>
          <cell r="GC170">
            <v>0</v>
          </cell>
          <cell r="GD170">
            <v>0</v>
          </cell>
          <cell r="GE170">
            <v>0</v>
          </cell>
          <cell r="GF170">
            <v>0</v>
          </cell>
          <cell r="GG170">
            <v>0</v>
          </cell>
          <cell r="GH170">
            <v>0</v>
          </cell>
          <cell r="GI170">
            <v>0</v>
          </cell>
          <cell r="GJ170">
            <v>0</v>
          </cell>
          <cell r="GK170">
            <v>0</v>
          </cell>
          <cell r="GL170">
            <v>0</v>
          </cell>
          <cell r="GM170">
            <v>0</v>
          </cell>
          <cell r="GN170">
            <v>0</v>
          </cell>
          <cell r="GO170">
            <v>0</v>
          </cell>
          <cell r="GP170">
            <v>0</v>
          </cell>
          <cell r="GQ170">
            <v>0</v>
          </cell>
          <cell r="GR170">
            <v>0</v>
          </cell>
          <cell r="GS170">
            <v>0</v>
          </cell>
          <cell r="GT170">
            <v>0</v>
          </cell>
          <cell r="GU170">
            <v>0</v>
          </cell>
          <cell r="GV170">
            <v>0</v>
          </cell>
          <cell r="GW170">
            <v>0</v>
          </cell>
          <cell r="GX170">
            <v>0</v>
          </cell>
          <cell r="GY170">
            <v>0</v>
          </cell>
          <cell r="GZ170">
            <v>0</v>
          </cell>
          <cell r="HA170">
            <v>0</v>
          </cell>
          <cell r="HB170">
            <v>0</v>
          </cell>
          <cell r="HC170">
            <v>0</v>
          </cell>
          <cell r="HD170">
            <v>0</v>
          </cell>
          <cell r="HE170">
            <v>0</v>
          </cell>
          <cell r="HF170">
            <v>0</v>
          </cell>
          <cell r="HG170">
            <v>0</v>
          </cell>
          <cell r="HH170">
            <v>0</v>
          </cell>
          <cell r="HI170">
            <v>0</v>
          </cell>
          <cell r="HJ170">
            <v>0</v>
          </cell>
          <cell r="HK170">
            <v>0</v>
          </cell>
          <cell r="HL170">
            <v>0</v>
          </cell>
          <cell r="HM170">
            <v>0</v>
          </cell>
          <cell r="HN170">
            <v>0</v>
          </cell>
          <cell r="HO170">
            <v>0</v>
          </cell>
          <cell r="HP170">
            <v>0</v>
          </cell>
          <cell r="HQ170">
            <v>0</v>
          </cell>
          <cell r="HR170">
            <v>0</v>
          </cell>
          <cell r="HS170">
            <v>0</v>
          </cell>
        </row>
        <row r="171">
          <cell r="E171">
            <v>0</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0</v>
          </cell>
          <cell r="BA171">
            <v>0</v>
          </cell>
          <cell r="BB171">
            <v>0</v>
          </cell>
          <cell r="BC171">
            <v>0</v>
          </cell>
          <cell r="BD171">
            <v>0</v>
          </cell>
          <cell r="BE171">
            <v>0</v>
          </cell>
          <cell r="BF171">
            <v>0</v>
          </cell>
          <cell r="BG171">
            <v>0</v>
          </cell>
          <cell r="BH171">
            <v>0</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0</v>
          </cell>
          <cell r="BZ171">
            <v>0</v>
          </cell>
          <cell r="CA171">
            <v>0</v>
          </cell>
          <cell r="CB171">
            <v>0</v>
          </cell>
          <cell r="CC171">
            <v>0</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0</v>
          </cell>
          <cell r="CR171">
            <v>0</v>
          </cell>
          <cell r="CS171">
            <v>0</v>
          </cell>
          <cell r="CT171">
            <v>0</v>
          </cell>
          <cell r="CU171">
            <v>0</v>
          </cell>
          <cell r="CV171">
            <v>0</v>
          </cell>
          <cell r="CW171">
            <v>0</v>
          </cell>
          <cell r="CX171">
            <v>0</v>
          </cell>
          <cell r="CY171">
            <v>0</v>
          </cell>
          <cell r="CZ171">
            <v>0</v>
          </cell>
          <cell r="DA171">
            <v>0</v>
          </cell>
          <cell r="DB171">
            <v>0</v>
          </cell>
          <cell r="DC171">
            <v>0</v>
          </cell>
          <cell r="DD171">
            <v>0</v>
          </cell>
          <cell r="DE171">
            <v>0</v>
          </cell>
          <cell r="DF171">
            <v>0</v>
          </cell>
          <cell r="DG171">
            <v>0</v>
          </cell>
          <cell r="DH171">
            <v>0</v>
          </cell>
          <cell r="DI171">
            <v>0</v>
          </cell>
          <cell r="DJ171">
            <v>0</v>
          </cell>
          <cell r="DK171">
            <v>0</v>
          </cell>
          <cell r="DL171">
            <v>0</v>
          </cell>
          <cell r="DM171">
            <v>0</v>
          </cell>
          <cell r="DN171">
            <v>0</v>
          </cell>
          <cell r="DO171">
            <v>0</v>
          </cell>
          <cell r="DP171">
            <v>0</v>
          </cell>
          <cell r="DQ171">
            <v>0</v>
          </cell>
          <cell r="DR171">
            <v>0</v>
          </cell>
          <cell r="DS171">
            <v>0</v>
          </cell>
          <cell r="DT171">
            <v>0</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0</v>
          </cell>
          <cell r="EJ171">
            <v>0</v>
          </cell>
          <cell r="EK171">
            <v>0</v>
          </cell>
          <cell r="EL171">
            <v>0</v>
          </cell>
          <cell r="EM171">
            <v>0</v>
          </cell>
          <cell r="EN171">
            <v>0</v>
          </cell>
          <cell r="EO171">
            <v>0</v>
          </cell>
          <cell r="EP171">
            <v>0</v>
          </cell>
          <cell r="EQ171">
            <v>0</v>
          </cell>
          <cell r="ER171">
            <v>0</v>
          </cell>
          <cell r="ES171">
            <v>0</v>
          </cell>
          <cell r="ET171">
            <v>0</v>
          </cell>
          <cell r="EU171">
            <v>0</v>
          </cell>
          <cell r="EV171">
            <v>0</v>
          </cell>
          <cell r="EW171">
            <v>0</v>
          </cell>
          <cell r="EX171">
            <v>0</v>
          </cell>
          <cell r="EY171">
            <v>0</v>
          </cell>
          <cell r="EZ171">
            <v>0</v>
          </cell>
          <cell r="FA171">
            <v>0</v>
          </cell>
          <cell r="FB171">
            <v>0</v>
          </cell>
          <cell r="FC171">
            <v>0</v>
          </cell>
          <cell r="FD171">
            <v>0</v>
          </cell>
          <cell r="FE171">
            <v>0</v>
          </cell>
          <cell r="FF171">
            <v>188359</v>
          </cell>
          <cell r="FG171">
            <v>0</v>
          </cell>
          <cell r="FH171">
            <v>0</v>
          </cell>
          <cell r="FI171">
            <v>0</v>
          </cell>
          <cell r="FJ171">
            <v>0</v>
          </cell>
          <cell r="FK171">
            <v>0</v>
          </cell>
          <cell r="FL171">
            <v>0</v>
          </cell>
          <cell r="FM171">
            <v>0</v>
          </cell>
          <cell r="FN171">
            <v>0</v>
          </cell>
          <cell r="FO171">
            <v>0</v>
          </cell>
          <cell r="FP171">
            <v>0</v>
          </cell>
          <cell r="FQ171">
            <v>0</v>
          </cell>
          <cell r="FR171">
            <v>0</v>
          </cell>
          <cell r="FS171">
            <v>0</v>
          </cell>
          <cell r="FT171">
            <v>0</v>
          </cell>
          <cell r="FU171">
            <v>0</v>
          </cell>
          <cell r="FV171">
            <v>0</v>
          </cell>
          <cell r="FW171">
            <v>0</v>
          </cell>
          <cell r="FX171">
            <v>0</v>
          </cell>
          <cell r="FY171">
            <v>0</v>
          </cell>
          <cell r="FZ171">
            <v>0</v>
          </cell>
          <cell r="GA171">
            <v>0</v>
          </cell>
          <cell r="GB171">
            <v>0</v>
          </cell>
          <cell r="GC171">
            <v>0</v>
          </cell>
          <cell r="GD171">
            <v>0</v>
          </cell>
          <cell r="GE171">
            <v>0</v>
          </cell>
          <cell r="GF171">
            <v>0</v>
          </cell>
          <cell r="GG171">
            <v>0</v>
          </cell>
          <cell r="GH171">
            <v>0</v>
          </cell>
          <cell r="GI171">
            <v>0</v>
          </cell>
          <cell r="GJ171">
            <v>0</v>
          </cell>
          <cell r="GK171">
            <v>0</v>
          </cell>
          <cell r="GL171">
            <v>0</v>
          </cell>
          <cell r="GM171">
            <v>0</v>
          </cell>
          <cell r="GN171">
            <v>0</v>
          </cell>
          <cell r="GO171">
            <v>0</v>
          </cell>
          <cell r="GP171">
            <v>0</v>
          </cell>
          <cell r="GQ171">
            <v>0</v>
          </cell>
          <cell r="GR171">
            <v>0</v>
          </cell>
          <cell r="GS171">
            <v>0</v>
          </cell>
          <cell r="GT171">
            <v>0</v>
          </cell>
          <cell r="GU171">
            <v>0</v>
          </cell>
          <cell r="GV171">
            <v>0</v>
          </cell>
          <cell r="GW171">
            <v>0</v>
          </cell>
          <cell r="GX171">
            <v>0</v>
          </cell>
          <cell r="GY171">
            <v>0</v>
          </cell>
          <cell r="GZ171">
            <v>0</v>
          </cell>
          <cell r="HA171">
            <v>0</v>
          </cell>
          <cell r="HB171">
            <v>0</v>
          </cell>
          <cell r="HC171">
            <v>0</v>
          </cell>
          <cell r="HD171">
            <v>0</v>
          </cell>
          <cell r="HE171">
            <v>0</v>
          </cell>
          <cell r="HF171">
            <v>0</v>
          </cell>
          <cell r="HG171">
            <v>0</v>
          </cell>
          <cell r="HH171">
            <v>0</v>
          </cell>
          <cell r="HI171">
            <v>0</v>
          </cell>
          <cell r="HJ171">
            <v>0</v>
          </cell>
          <cell r="HK171">
            <v>0</v>
          </cell>
          <cell r="HL171">
            <v>0</v>
          </cell>
          <cell r="HM171">
            <v>0</v>
          </cell>
          <cell r="HN171">
            <v>0</v>
          </cell>
          <cell r="HO171">
            <v>0</v>
          </cell>
          <cell r="HP171">
            <v>0</v>
          </cell>
          <cell r="HQ171">
            <v>0</v>
          </cell>
          <cell r="HR171">
            <v>0</v>
          </cell>
          <cell r="HS171">
            <v>0</v>
          </cell>
        </row>
        <row r="172">
          <cell r="E172">
            <v>0</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0</v>
          </cell>
          <cell r="BA172">
            <v>0</v>
          </cell>
          <cell r="BB172">
            <v>0</v>
          </cell>
          <cell r="BC172">
            <v>0</v>
          </cell>
          <cell r="BD172">
            <v>0</v>
          </cell>
          <cell r="BE172">
            <v>0</v>
          </cell>
          <cell r="BF172">
            <v>0</v>
          </cell>
          <cell r="BG172">
            <v>0</v>
          </cell>
          <cell r="BH172">
            <v>0</v>
          </cell>
          <cell r="BI172">
            <v>0</v>
          </cell>
          <cell r="BJ172">
            <v>0</v>
          </cell>
          <cell r="BK172">
            <v>0</v>
          </cell>
          <cell r="BL172">
            <v>0</v>
          </cell>
          <cell r="BM172">
            <v>0</v>
          </cell>
          <cell r="BN172">
            <v>0</v>
          </cell>
          <cell r="BO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0</v>
          </cell>
          <cell r="EJ172">
            <v>0</v>
          </cell>
          <cell r="EK172">
            <v>0</v>
          </cell>
          <cell r="EL172">
            <v>0</v>
          </cell>
          <cell r="EM172">
            <v>0</v>
          </cell>
          <cell r="EN172">
            <v>0</v>
          </cell>
          <cell r="EO172">
            <v>0</v>
          </cell>
          <cell r="EP172">
            <v>0</v>
          </cell>
          <cell r="EQ172">
            <v>0</v>
          </cell>
          <cell r="ER172">
            <v>0</v>
          </cell>
          <cell r="ES172">
            <v>0</v>
          </cell>
          <cell r="ET172">
            <v>0</v>
          </cell>
          <cell r="EU172">
            <v>0</v>
          </cell>
          <cell r="EV172">
            <v>0</v>
          </cell>
          <cell r="EW172">
            <v>0</v>
          </cell>
          <cell r="EX172">
            <v>0</v>
          </cell>
          <cell r="EY172">
            <v>0</v>
          </cell>
          <cell r="EZ172">
            <v>0</v>
          </cell>
          <cell r="FA172">
            <v>0</v>
          </cell>
          <cell r="FB172">
            <v>0</v>
          </cell>
          <cell r="FC172">
            <v>0</v>
          </cell>
          <cell r="FD172">
            <v>0</v>
          </cell>
          <cell r="FE172">
            <v>0</v>
          </cell>
          <cell r="FF172">
            <v>0</v>
          </cell>
          <cell r="FG172">
            <v>1185</v>
          </cell>
          <cell r="FH172">
            <v>0</v>
          </cell>
          <cell r="FI172">
            <v>0</v>
          </cell>
          <cell r="FJ172">
            <v>0</v>
          </cell>
          <cell r="FK172">
            <v>0</v>
          </cell>
          <cell r="FL172">
            <v>0</v>
          </cell>
          <cell r="FM172">
            <v>0</v>
          </cell>
          <cell r="FN172">
            <v>0</v>
          </cell>
          <cell r="FO172">
            <v>0</v>
          </cell>
          <cell r="FP172">
            <v>0</v>
          </cell>
          <cell r="FQ172">
            <v>0</v>
          </cell>
          <cell r="FR172">
            <v>0</v>
          </cell>
          <cell r="FS172">
            <v>0</v>
          </cell>
          <cell r="FT172">
            <v>0</v>
          </cell>
          <cell r="FU172">
            <v>0</v>
          </cell>
          <cell r="FV172">
            <v>0</v>
          </cell>
          <cell r="FW172">
            <v>0</v>
          </cell>
          <cell r="FX172">
            <v>0</v>
          </cell>
          <cell r="FY172">
            <v>0</v>
          </cell>
          <cell r="FZ172">
            <v>0</v>
          </cell>
          <cell r="GA172">
            <v>0</v>
          </cell>
          <cell r="GB172">
            <v>0</v>
          </cell>
          <cell r="GC172">
            <v>0</v>
          </cell>
          <cell r="GD172">
            <v>0</v>
          </cell>
          <cell r="GE172">
            <v>0</v>
          </cell>
          <cell r="GF172">
            <v>0</v>
          </cell>
          <cell r="GG172">
            <v>0</v>
          </cell>
          <cell r="GH172">
            <v>0</v>
          </cell>
          <cell r="GI172">
            <v>0</v>
          </cell>
          <cell r="GJ172">
            <v>0</v>
          </cell>
          <cell r="GK172">
            <v>0</v>
          </cell>
          <cell r="GL172">
            <v>0</v>
          </cell>
          <cell r="GM172">
            <v>0</v>
          </cell>
          <cell r="GN172">
            <v>0</v>
          </cell>
          <cell r="GO172">
            <v>0</v>
          </cell>
          <cell r="GP172">
            <v>0</v>
          </cell>
          <cell r="GQ172">
            <v>0</v>
          </cell>
          <cell r="GR172">
            <v>0</v>
          </cell>
          <cell r="GS172">
            <v>0</v>
          </cell>
          <cell r="GT172">
            <v>0</v>
          </cell>
          <cell r="GU172">
            <v>0</v>
          </cell>
          <cell r="GV172">
            <v>0</v>
          </cell>
          <cell r="GW172">
            <v>0</v>
          </cell>
          <cell r="GX172">
            <v>0</v>
          </cell>
          <cell r="GY172">
            <v>0</v>
          </cell>
          <cell r="GZ172">
            <v>0</v>
          </cell>
          <cell r="HA172">
            <v>0</v>
          </cell>
          <cell r="HB172">
            <v>0</v>
          </cell>
          <cell r="HC172">
            <v>0</v>
          </cell>
          <cell r="HD172">
            <v>0</v>
          </cell>
          <cell r="HE172">
            <v>0</v>
          </cell>
          <cell r="HF172">
            <v>0</v>
          </cell>
          <cell r="HG172">
            <v>0</v>
          </cell>
          <cell r="HH172">
            <v>0</v>
          </cell>
          <cell r="HI172">
            <v>0</v>
          </cell>
          <cell r="HJ172">
            <v>0</v>
          </cell>
          <cell r="HK172">
            <v>0</v>
          </cell>
          <cell r="HL172">
            <v>0</v>
          </cell>
          <cell r="HM172">
            <v>0</v>
          </cell>
          <cell r="HN172">
            <v>0</v>
          </cell>
          <cell r="HO172">
            <v>0</v>
          </cell>
          <cell r="HP172">
            <v>0</v>
          </cell>
          <cell r="HQ172">
            <v>0</v>
          </cell>
          <cell r="HR172">
            <v>0</v>
          </cell>
          <cell r="HS172">
            <v>0</v>
          </cell>
        </row>
        <row r="173">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0</v>
          </cell>
          <cell r="AT173">
            <v>0</v>
          </cell>
          <cell r="AU173">
            <v>0</v>
          </cell>
          <cell r="AV173">
            <v>0</v>
          </cell>
          <cell r="AW173">
            <v>0</v>
          </cell>
          <cell r="AX173">
            <v>0</v>
          </cell>
          <cell r="AY173">
            <v>0</v>
          </cell>
          <cell r="AZ173">
            <v>0</v>
          </cell>
          <cell r="BA173">
            <v>0</v>
          </cell>
          <cell r="BB173">
            <v>0</v>
          </cell>
          <cell r="BC173">
            <v>0</v>
          </cell>
          <cell r="BD173">
            <v>0</v>
          </cell>
          <cell r="BE173">
            <v>0</v>
          </cell>
          <cell r="BF173">
            <v>0</v>
          </cell>
          <cell r="BG173">
            <v>0</v>
          </cell>
          <cell r="BH173">
            <v>0</v>
          </cell>
          <cell r="BI173">
            <v>0</v>
          </cell>
          <cell r="BJ173">
            <v>0</v>
          </cell>
          <cell r="BK173">
            <v>0</v>
          </cell>
          <cell r="BL173">
            <v>0</v>
          </cell>
          <cell r="BM173">
            <v>0</v>
          </cell>
          <cell r="BN173">
            <v>0</v>
          </cell>
          <cell r="BO173">
            <v>0</v>
          </cell>
          <cell r="BP173">
            <v>0</v>
          </cell>
          <cell r="BQ173">
            <v>0</v>
          </cell>
          <cell r="BR173">
            <v>0</v>
          </cell>
          <cell r="BS173">
            <v>0</v>
          </cell>
          <cell r="BT173">
            <v>0</v>
          </cell>
          <cell r="BU173">
            <v>0</v>
          </cell>
          <cell r="BV173">
            <v>0</v>
          </cell>
          <cell r="BW173">
            <v>0</v>
          </cell>
          <cell r="BX173">
            <v>0</v>
          </cell>
          <cell r="BY173">
            <v>0</v>
          </cell>
          <cell r="BZ173">
            <v>0</v>
          </cell>
          <cell r="CA173">
            <v>0</v>
          </cell>
          <cell r="CB173">
            <v>0</v>
          </cell>
          <cell r="CC173">
            <v>0</v>
          </cell>
          <cell r="CD173">
            <v>0</v>
          </cell>
          <cell r="CE173">
            <v>0</v>
          </cell>
          <cell r="CF173">
            <v>0</v>
          </cell>
          <cell r="CG173">
            <v>0</v>
          </cell>
          <cell r="CH173">
            <v>0</v>
          </cell>
          <cell r="CI173">
            <v>0</v>
          </cell>
          <cell r="CJ173">
            <v>0</v>
          </cell>
          <cell r="CK173">
            <v>0</v>
          </cell>
          <cell r="CL173">
            <v>0</v>
          </cell>
          <cell r="CM173">
            <v>0</v>
          </cell>
          <cell r="CN173">
            <v>0</v>
          </cell>
          <cell r="CO173">
            <v>0</v>
          </cell>
          <cell r="CP173">
            <v>0</v>
          </cell>
          <cell r="CQ173">
            <v>0</v>
          </cell>
          <cell r="CR173">
            <v>0</v>
          </cell>
          <cell r="CS173">
            <v>0</v>
          </cell>
          <cell r="CT173">
            <v>0</v>
          </cell>
          <cell r="CU173">
            <v>0</v>
          </cell>
          <cell r="CV173">
            <v>0</v>
          </cell>
          <cell r="CW173">
            <v>0</v>
          </cell>
          <cell r="CX173">
            <v>0</v>
          </cell>
          <cell r="CY173">
            <v>0</v>
          </cell>
          <cell r="CZ173">
            <v>0</v>
          </cell>
          <cell r="DA173">
            <v>0</v>
          </cell>
          <cell r="DB173">
            <v>0</v>
          </cell>
          <cell r="DC173">
            <v>0</v>
          </cell>
          <cell r="DD173">
            <v>0</v>
          </cell>
          <cell r="DE173">
            <v>0</v>
          </cell>
          <cell r="DF173">
            <v>0</v>
          </cell>
          <cell r="DG173">
            <v>0</v>
          </cell>
          <cell r="DH173">
            <v>0</v>
          </cell>
          <cell r="DI173">
            <v>0</v>
          </cell>
          <cell r="DJ173">
            <v>0</v>
          </cell>
          <cell r="DK173">
            <v>0</v>
          </cell>
          <cell r="DL173">
            <v>0</v>
          </cell>
          <cell r="DM173">
            <v>0</v>
          </cell>
          <cell r="DN173">
            <v>0</v>
          </cell>
          <cell r="DO173">
            <v>0</v>
          </cell>
          <cell r="DP173">
            <v>0</v>
          </cell>
          <cell r="DQ173">
            <v>0</v>
          </cell>
          <cell r="DR173">
            <v>0</v>
          </cell>
          <cell r="DS173">
            <v>0</v>
          </cell>
          <cell r="DT173">
            <v>0</v>
          </cell>
          <cell r="DU173">
            <v>0</v>
          </cell>
          <cell r="DV173">
            <v>0</v>
          </cell>
          <cell r="DW173">
            <v>0</v>
          </cell>
          <cell r="DX173">
            <v>0</v>
          </cell>
          <cell r="DY173">
            <v>0</v>
          </cell>
          <cell r="DZ173">
            <v>0</v>
          </cell>
          <cell r="EA173">
            <v>0</v>
          </cell>
          <cell r="EB173">
            <v>0</v>
          </cell>
          <cell r="EC173">
            <v>0</v>
          </cell>
          <cell r="ED173">
            <v>0</v>
          </cell>
          <cell r="EE173">
            <v>0</v>
          </cell>
          <cell r="EF173">
            <v>0</v>
          </cell>
          <cell r="EG173">
            <v>0</v>
          </cell>
          <cell r="EH173">
            <v>0</v>
          </cell>
          <cell r="EI173">
            <v>0</v>
          </cell>
          <cell r="EJ173">
            <v>0</v>
          </cell>
          <cell r="EK173">
            <v>0</v>
          </cell>
          <cell r="EL173">
            <v>0</v>
          </cell>
          <cell r="EM173">
            <v>0</v>
          </cell>
          <cell r="EN173">
            <v>0</v>
          </cell>
          <cell r="EO173">
            <v>0</v>
          </cell>
          <cell r="EP173">
            <v>0</v>
          </cell>
          <cell r="EQ173">
            <v>0</v>
          </cell>
          <cell r="ER173">
            <v>0</v>
          </cell>
          <cell r="ES173">
            <v>0</v>
          </cell>
          <cell r="ET173">
            <v>0</v>
          </cell>
          <cell r="EU173">
            <v>0</v>
          </cell>
          <cell r="EV173">
            <v>0</v>
          </cell>
          <cell r="EW173">
            <v>0</v>
          </cell>
          <cell r="EX173">
            <v>0</v>
          </cell>
          <cell r="EY173">
            <v>0</v>
          </cell>
          <cell r="EZ173">
            <v>0</v>
          </cell>
          <cell r="FA173">
            <v>0</v>
          </cell>
          <cell r="FB173">
            <v>0</v>
          </cell>
          <cell r="FC173">
            <v>0</v>
          </cell>
          <cell r="FD173">
            <v>0</v>
          </cell>
          <cell r="FE173">
            <v>0</v>
          </cell>
          <cell r="FF173">
            <v>0</v>
          </cell>
          <cell r="FG173">
            <v>0</v>
          </cell>
          <cell r="FH173">
            <v>4194.82</v>
          </cell>
          <cell r="FI173">
            <v>0</v>
          </cell>
          <cell r="FJ173">
            <v>0</v>
          </cell>
          <cell r="FK173">
            <v>0</v>
          </cell>
          <cell r="FL173">
            <v>0</v>
          </cell>
          <cell r="FM173">
            <v>0</v>
          </cell>
          <cell r="FN173">
            <v>0</v>
          </cell>
          <cell r="FO173">
            <v>0</v>
          </cell>
          <cell r="FP173">
            <v>0</v>
          </cell>
          <cell r="FQ173">
            <v>0</v>
          </cell>
          <cell r="FR173">
            <v>0</v>
          </cell>
          <cell r="FS173">
            <v>0</v>
          </cell>
          <cell r="FT173">
            <v>0</v>
          </cell>
          <cell r="FU173">
            <v>0</v>
          </cell>
          <cell r="FV173">
            <v>0</v>
          </cell>
          <cell r="FW173">
            <v>0</v>
          </cell>
          <cell r="FX173">
            <v>0</v>
          </cell>
          <cell r="FY173">
            <v>0</v>
          </cell>
          <cell r="FZ173">
            <v>0</v>
          </cell>
          <cell r="GA173">
            <v>0</v>
          </cell>
          <cell r="GB173">
            <v>0</v>
          </cell>
          <cell r="GC173">
            <v>0</v>
          </cell>
          <cell r="GD173">
            <v>0</v>
          </cell>
          <cell r="GE173">
            <v>0</v>
          </cell>
          <cell r="GF173">
            <v>0</v>
          </cell>
          <cell r="GG173">
            <v>0</v>
          </cell>
          <cell r="GH173">
            <v>0</v>
          </cell>
          <cell r="GI173">
            <v>0</v>
          </cell>
          <cell r="GJ173">
            <v>0</v>
          </cell>
          <cell r="GK173">
            <v>0</v>
          </cell>
          <cell r="GL173">
            <v>0</v>
          </cell>
          <cell r="GM173">
            <v>0</v>
          </cell>
          <cell r="GN173">
            <v>0</v>
          </cell>
          <cell r="GO173">
            <v>0</v>
          </cell>
          <cell r="GP173">
            <v>0</v>
          </cell>
          <cell r="GQ173">
            <v>0</v>
          </cell>
          <cell r="GR173">
            <v>0</v>
          </cell>
          <cell r="GS173">
            <v>0</v>
          </cell>
          <cell r="GT173">
            <v>0</v>
          </cell>
          <cell r="GU173">
            <v>0</v>
          </cell>
          <cell r="GV173">
            <v>0</v>
          </cell>
          <cell r="GW173">
            <v>0</v>
          </cell>
          <cell r="GX173">
            <v>0</v>
          </cell>
          <cell r="GY173">
            <v>0</v>
          </cell>
          <cell r="GZ173">
            <v>0</v>
          </cell>
          <cell r="HA173">
            <v>0</v>
          </cell>
          <cell r="HB173">
            <v>0</v>
          </cell>
          <cell r="HC173">
            <v>0</v>
          </cell>
          <cell r="HD173">
            <v>0</v>
          </cell>
          <cell r="HE173">
            <v>0</v>
          </cell>
          <cell r="HF173">
            <v>0</v>
          </cell>
          <cell r="HG173">
            <v>0</v>
          </cell>
          <cell r="HH173">
            <v>0</v>
          </cell>
          <cell r="HI173">
            <v>0</v>
          </cell>
          <cell r="HJ173">
            <v>0</v>
          </cell>
          <cell r="HK173">
            <v>0</v>
          </cell>
          <cell r="HL173">
            <v>0</v>
          </cell>
          <cell r="HM173">
            <v>0</v>
          </cell>
          <cell r="HN173">
            <v>0</v>
          </cell>
          <cell r="HO173">
            <v>0</v>
          </cell>
          <cell r="HP173">
            <v>0</v>
          </cell>
          <cell r="HQ173">
            <v>0</v>
          </cell>
          <cell r="HR173">
            <v>0</v>
          </cell>
          <cell r="HS173">
            <v>0</v>
          </cell>
        </row>
        <row r="174">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cell r="BF174">
            <v>0</v>
          </cell>
          <cell r="BG174">
            <v>0</v>
          </cell>
          <cell r="BH174">
            <v>0</v>
          </cell>
          <cell r="BI174">
            <v>0</v>
          </cell>
          <cell r="BJ174">
            <v>0</v>
          </cell>
          <cell r="BK174">
            <v>0</v>
          </cell>
          <cell r="BL174">
            <v>0</v>
          </cell>
          <cell r="BM174">
            <v>0</v>
          </cell>
          <cell r="BN174">
            <v>0</v>
          </cell>
          <cell r="BO174">
            <v>0</v>
          </cell>
          <cell r="BP174">
            <v>0</v>
          </cell>
          <cell r="BQ174">
            <v>0</v>
          </cell>
          <cell r="BR174">
            <v>0</v>
          </cell>
          <cell r="BS174">
            <v>0</v>
          </cell>
          <cell r="BT174">
            <v>0</v>
          </cell>
          <cell r="BU174">
            <v>0</v>
          </cell>
          <cell r="BV174">
            <v>0</v>
          </cell>
          <cell r="BW174">
            <v>0</v>
          </cell>
          <cell r="BX174">
            <v>0</v>
          </cell>
          <cell r="BY174">
            <v>0</v>
          </cell>
          <cell r="BZ174">
            <v>0</v>
          </cell>
          <cell r="CA174">
            <v>0</v>
          </cell>
          <cell r="CB174">
            <v>0</v>
          </cell>
          <cell r="CC174">
            <v>0</v>
          </cell>
          <cell r="CD174">
            <v>0</v>
          </cell>
          <cell r="CE174">
            <v>0</v>
          </cell>
          <cell r="CF174">
            <v>0</v>
          </cell>
          <cell r="CG174">
            <v>0</v>
          </cell>
          <cell r="CH174">
            <v>0</v>
          </cell>
          <cell r="CI174">
            <v>0</v>
          </cell>
          <cell r="CJ174">
            <v>0</v>
          </cell>
          <cell r="CK174">
            <v>0</v>
          </cell>
          <cell r="CL174">
            <v>0</v>
          </cell>
          <cell r="CM174">
            <v>0</v>
          </cell>
          <cell r="CN174">
            <v>0</v>
          </cell>
          <cell r="CO174">
            <v>0</v>
          </cell>
          <cell r="CP174">
            <v>0</v>
          </cell>
          <cell r="CQ174">
            <v>0</v>
          </cell>
          <cell r="CR174">
            <v>0</v>
          </cell>
          <cell r="CS174">
            <v>0</v>
          </cell>
          <cell r="CT174">
            <v>0</v>
          </cell>
          <cell r="CU174">
            <v>0</v>
          </cell>
          <cell r="CV174">
            <v>0</v>
          </cell>
          <cell r="CW174">
            <v>0</v>
          </cell>
          <cell r="CX174">
            <v>0</v>
          </cell>
          <cell r="CY174">
            <v>0</v>
          </cell>
          <cell r="CZ174">
            <v>0</v>
          </cell>
          <cell r="DA174">
            <v>0</v>
          </cell>
          <cell r="DB174">
            <v>0</v>
          </cell>
          <cell r="DC174">
            <v>0</v>
          </cell>
          <cell r="DD174">
            <v>0</v>
          </cell>
          <cell r="DE174">
            <v>0</v>
          </cell>
          <cell r="DF174">
            <v>0</v>
          </cell>
          <cell r="DG174">
            <v>0</v>
          </cell>
          <cell r="DH174">
            <v>0</v>
          </cell>
          <cell r="DI174">
            <v>0</v>
          </cell>
          <cell r="DJ174">
            <v>0</v>
          </cell>
          <cell r="DK174">
            <v>0</v>
          </cell>
          <cell r="DL174">
            <v>0</v>
          </cell>
          <cell r="DM174">
            <v>0</v>
          </cell>
          <cell r="DN174">
            <v>0</v>
          </cell>
          <cell r="DO174">
            <v>0</v>
          </cell>
          <cell r="DP174">
            <v>0</v>
          </cell>
          <cell r="DQ174">
            <v>0</v>
          </cell>
          <cell r="DR174">
            <v>0</v>
          </cell>
          <cell r="DS174">
            <v>0</v>
          </cell>
          <cell r="DT174">
            <v>0</v>
          </cell>
          <cell r="DU174">
            <v>0</v>
          </cell>
          <cell r="DV174">
            <v>0</v>
          </cell>
          <cell r="DW174">
            <v>0</v>
          </cell>
          <cell r="DX174">
            <v>0</v>
          </cell>
          <cell r="DY174">
            <v>0</v>
          </cell>
          <cell r="DZ174">
            <v>0</v>
          </cell>
          <cell r="EA174">
            <v>0</v>
          </cell>
          <cell r="EB174">
            <v>0</v>
          </cell>
          <cell r="EC174">
            <v>0</v>
          </cell>
          <cell r="ED174">
            <v>0</v>
          </cell>
          <cell r="EE174">
            <v>0</v>
          </cell>
          <cell r="EF174">
            <v>0</v>
          </cell>
          <cell r="EG174">
            <v>0</v>
          </cell>
          <cell r="EH174">
            <v>0</v>
          </cell>
          <cell r="EI174">
            <v>0</v>
          </cell>
          <cell r="EJ174">
            <v>0</v>
          </cell>
          <cell r="EK174">
            <v>0</v>
          </cell>
          <cell r="EL174">
            <v>0</v>
          </cell>
          <cell r="EM174">
            <v>0</v>
          </cell>
          <cell r="EN174">
            <v>0</v>
          </cell>
          <cell r="EO174">
            <v>0</v>
          </cell>
          <cell r="EP174">
            <v>0</v>
          </cell>
          <cell r="EQ174">
            <v>0</v>
          </cell>
          <cell r="ER174">
            <v>0</v>
          </cell>
          <cell r="ES174">
            <v>0</v>
          </cell>
          <cell r="ET174">
            <v>0</v>
          </cell>
          <cell r="EU174">
            <v>0</v>
          </cell>
          <cell r="EV174">
            <v>0</v>
          </cell>
          <cell r="EW174">
            <v>0</v>
          </cell>
          <cell r="EX174">
            <v>0</v>
          </cell>
          <cell r="EY174">
            <v>0</v>
          </cell>
          <cell r="EZ174">
            <v>0</v>
          </cell>
          <cell r="FA174">
            <v>0</v>
          </cell>
          <cell r="FB174">
            <v>0</v>
          </cell>
          <cell r="FC174">
            <v>0</v>
          </cell>
          <cell r="FD174">
            <v>0</v>
          </cell>
          <cell r="FE174">
            <v>0</v>
          </cell>
          <cell r="FF174">
            <v>0</v>
          </cell>
          <cell r="FG174">
            <v>0</v>
          </cell>
          <cell r="FH174">
            <v>17662.400000000001</v>
          </cell>
          <cell r="FI174">
            <v>0</v>
          </cell>
          <cell r="FJ174">
            <v>0</v>
          </cell>
          <cell r="FK174">
            <v>0</v>
          </cell>
          <cell r="FL174">
            <v>0</v>
          </cell>
          <cell r="FM174">
            <v>0</v>
          </cell>
          <cell r="FN174">
            <v>0</v>
          </cell>
          <cell r="FO174">
            <v>0</v>
          </cell>
          <cell r="FP174">
            <v>0</v>
          </cell>
          <cell r="FQ174">
            <v>0</v>
          </cell>
          <cell r="FR174">
            <v>0</v>
          </cell>
          <cell r="FS174">
            <v>0</v>
          </cell>
          <cell r="FT174">
            <v>0</v>
          </cell>
          <cell r="FU174">
            <v>0</v>
          </cell>
          <cell r="FV174">
            <v>0</v>
          </cell>
          <cell r="FW174">
            <v>0</v>
          </cell>
          <cell r="FX174">
            <v>0</v>
          </cell>
          <cell r="FY174">
            <v>0</v>
          </cell>
          <cell r="FZ174">
            <v>0</v>
          </cell>
          <cell r="GA174">
            <v>0</v>
          </cell>
          <cell r="GB174">
            <v>0</v>
          </cell>
          <cell r="GC174">
            <v>0</v>
          </cell>
          <cell r="GD174">
            <v>0</v>
          </cell>
          <cell r="GE174">
            <v>0</v>
          </cell>
          <cell r="GF174">
            <v>0</v>
          </cell>
          <cell r="GG174">
            <v>0</v>
          </cell>
          <cell r="GH174">
            <v>0</v>
          </cell>
          <cell r="GI174">
            <v>0</v>
          </cell>
          <cell r="GJ174">
            <v>0</v>
          </cell>
          <cell r="GK174">
            <v>0</v>
          </cell>
          <cell r="GL174">
            <v>0</v>
          </cell>
          <cell r="GM174">
            <v>0</v>
          </cell>
          <cell r="GN174">
            <v>0</v>
          </cell>
          <cell r="GO174">
            <v>0</v>
          </cell>
          <cell r="GP174">
            <v>0</v>
          </cell>
          <cell r="GQ174">
            <v>0</v>
          </cell>
          <cell r="GR174">
            <v>0</v>
          </cell>
          <cell r="GS174">
            <v>0</v>
          </cell>
          <cell r="GT174">
            <v>0</v>
          </cell>
          <cell r="GU174">
            <v>0</v>
          </cell>
          <cell r="GV174">
            <v>0</v>
          </cell>
          <cell r="GW174">
            <v>0</v>
          </cell>
          <cell r="GX174">
            <v>0</v>
          </cell>
          <cell r="GY174">
            <v>0</v>
          </cell>
          <cell r="GZ174">
            <v>0</v>
          </cell>
          <cell r="HA174">
            <v>0</v>
          </cell>
          <cell r="HB174">
            <v>0</v>
          </cell>
          <cell r="HC174">
            <v>0</v>
          </cell>
          <cell r="HD174">
            <v>0</v>
          </cell>
          <cell r="HE174">
            <v>0</v>
          </cell>
          <cell r="HF174">
            <v>0</v>
          </cell>
          <cell r="HG174">
            <v>0</v>
          </cell>
          <cell r="HH174">
            <v>0</v>
          </cell>
          <cell r="HI174">
            <v>0</v>
          </cell>
          <cell r="HJ174">
            <v>0</v>
          </cell>
          <cell r="HK174">
            <v>0</v>
          </cell>
          <cell r="HL174">
            <v>0</v>
          </cell>
          <cell r="HM174">
            <v>0</v>
          </cell>
          <cell r="HN174">
            <v>0</v>
          </cell>
          <cell r="HO174">
            <v>0</v>
          </cell>
          <cell r="HP174">
            <v>0</v>
          </cell>
          <cell r="HQ174">
            <v>0</v>
          </cell>
          <cell r="HR174">
            <v>0</v>
          </cell>
          <cell r="HS174">
            <v>0</v>
          </cell>
        </row>
        <row r="175">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cell r="BF175">
            <v>0</v>
          </cell>
          <cell r="BG175">
            <v>0</v>
          </cell>
          <cell r="BH175">
            <v>0</v>
          </cell>
          <cell r="BI175">
            <v>0</v>
          </cell>
          <cell r="BJ175">
            <v>0</v>
          </cell>
          <cell r="BK175">
            <v>0</v>
          </cell>
          <cell r="BL175">
            <v>0</v>
          </cell>
          <cell r="BM175">
            <v>0</v>
          </cell>
          <cell r="BN175">
            <v>0</v>
          </cell>
          <cell r="BO175">
            <v>0</v>
          </cell>
          <cell r="BP175">
            <v>0</v>
          </cell>
          <cell r="BQ175">
            <v>0</v>
          </cell>
          <cell r="BR175">
            <v>0</v>
          </cell>
          <cell r="BS175">
            <v>0</v>
          </cell>
          <cell r="BT175">
            <v>0</v>
          </cell>
          <cell r="BU175">
            <v>0</v>
          </cell>
          <cell r="BV175">
            <v>0</v>
          </cell>
          <cell r="BW175">
            <v>0</v>
          </cell>
          <cell r="BX175">
            <v>0</v>
          </cell>
          <cell r="BY175">
            <v>0</v>
          </cell>
          <cell r="BZ175">
            <v>0</v>
          </cell>
          <cell r="CA175">
            <v>0</v>
          </cell>
          <cell r="CB175">
            <v>0</v>
          </cell>
          <cell r="CC175">
            <v>0</v>
          </cell>
          <cell r="CD175">
            <v>0</v>
          </cell>
          <cell r="CE175">
            <v>0</v>
          </cell>
          <cell r="CF175">
            <v>0</v>
          </cell>
          <cell r="CG175">
            <v>0</v>
          </cell>
          <cell r="CH175">
            <v>0</v>
          </cell>
          <cell r="CI175">
            <v>0</v>
          </cell>
          <cell r="CJ175">
            <v>0</v>
          </cell>
          <cell r="CK175">
            <v>0</v>
          </cell>
          <cell r="CL175">
            <v>0</v>
          </cell>
          <cell r="CM175">
            <v>0</v>
          </cell>
          <cell r="CN175">
            <v>0</v>
          </cell>
          <cell r="CO175">
            <v>0</v>
          </cell>
          <cell r="CP175">
            <v>0</v>
          </cell>
          <cell r="CQ175">
            <v>0</v>
          </cell>
          <cell r="CR175">
            <v>0</v>
          </cell>
          <cell r="CS175">
            <v>0</v>
          </cell>
          <cell r="CT175">
            <v>0</v>
          </cell>
          <cell r="CU175">
            <v>0</v>
          </cell>
          <cell r="CV175">
            <v>0</v>
          </cell>
          <cell r="CW175">
            <v>0</v>
          </cell>
          <cell r="CX175">
            <v>0</v>
          </cell>
          <cell r="CY175">
            <v>0</v>
          </cell>
          <cell r="CZ175">
            <v>0</v>
          </cell>
          <cell r="DA175">
            <v>0</v>
          </cell>
          <cell r="DB175">
            <v>0</v>
          </cell>
          <cell r="DC175">
            <v>0</v>
          </cell>
          <cell r="DD175">
            <v>0</v>
          </cell>
          <cell r="DE175">
            <v>0</v>
          </cell>
          <cell r="DF175">
            <v>0</v>
          </cell>
          <cell r="DG175">
            <v>0</v>
          </cell>
          <cell r="DH175">
            <v>0</v>
          </cell>
          <cell r="DI175">
            <v>0</v>
          </cell>
          <cell r="DJ175">
            <v>0</v>
          </cell>
          <cell r="DK175">
            <v>0</v>
          </cell>
          <cell r="DL175">
            <v>0</v>
          </cell>
          <cell r="DM175">
            <v>0</v>
          </cell>
          <cell r="DN175">
            <v>0</v>
          </cell>
          <cell r="DO175">
            <v>0</v>
          </cell>
          <cell r="DP175">
            <v>0</v>
          </cell>
          <cell r="DQ175">
            <v>0</v>
          </cell>
          <cell r="DR175">
            <v>0</v>
          </cell>
          <cell r="DS175">
            <v>0</v>
          </cell>
          <cell r="DT175">
            <v>0</v>
          </cell>
          <cell r="DU175">
            <v>0</v>
          </cell>
          <cell r="DV175">
            <v>0</v>
          </cell>
          <cell r="DW175">
            <v>0</v>
          </cell>
          <cell r="DX175">
            <v>0</v>
          </cell>
          <cell r="DY175">
            <v>0</v>
          </cell>
          <cell r="DZ175">
            <v>0</v>
          </cell>
          <cell r="EA175">
            <v>0</v>
          </cell>
          <cell r="EB175">
            <v>0</v>
          </cell>
          <cell r="EC175">
            <v>0</v>
          </cell>
          <cell r="ED175">
            <v>0</v>
          </cell>
          <cell r="EE175">
            <v>0</v>
          </cell>
          <cell r="EF175">
            <v>0</v>
          </cell>
          <cell r="EG175">
            <v>0</v>
          </cell>
          <cell r="EH175">
            <v>0</v>
          </cell>
          <cell r="EI175">
            <v>0</v>
          </cell>
          <cell r="EJ175">
            <v>0</v>
          </cell>
          <cell r="EK175">
            <v>0</v>
          </cell>
          <cell r="EL175">
            <v>0</v>
          </cell>
          <cell r="EM175">
            <v>0</v>
          </cell>
          <cell r="EN175">
            <v>0</v>
          </cell>
          <cell r="EO175">
            <v>0</v>
          </cell>
          <cell r="EP175">
            <v>0</v>
          </cell>
          <cell r="EQ175">
            <v>0</v>
          </cell>
          <cell r="ER175">
            <v>0</v>
          </cell>
          <cell r="ES175">
            <v>0</v>
          </cell>
          <cell r="ET175">
            <v>0</v>
          </cell>
          <cell r="EU175">
            <v>0</v>
          </cell>
          <cell r="EV175">
            <v>0</v>
          </cell>
          <cell r="EW175">
            <v>0</v>
          </cell>
          <cell r="EX175">
            <v>0</v>
          </cell>
          <cell r="EY175">
            <v>0</v>
          </cell>
          <cell r="EZ175">
            <v>0</v>
          </cell>
          <cell r="FA175">
            <v>0</v>
          </cell>
          <cell r="FB175">
            <v>0</v>
          </cell>
          <cell r="FC175">
            <v>0</v>
          </cell>
          <cell r="FD175">
            <v>0</v>
          </cell>
          <cell r="FE175">
            <v>0</v>
          </cell>
          <cell r="FF175">
            <v>0</v>
          </cell>
          <cell r="FG175">
            <v>0</v>
          </cell>
          <cell r="FH175">
            <v>0</v>
          </cell>
          <cell r="FI175">
            <v>2605.0500000000002</v>
          </cell>
          <cell r="FJ175">
            <v>0</v>
          </cell>
          <cell r="FK175">
            <v>0</v>
          </cell>
          <cell r="FL175">
            <v>0</v>
          </cell>
          <cell r="FM175">
            <v>0</v>
          </cell>
          <cell r="FN175">
            <v>0</v>
          </cell>
          <cell r="FO175">
            <v>0</v>
          </cell>
          <cell r="FP175">
            <v>0</v>
          </cell>
          <cell r="FQ175">
            <v>0</v>
          </cell>
          <cell r="FR175">
            <v>0</v>
          </cell>
          <cell r="FS175">
            <v>0</v>
          </cell>
          <cell r="FT175">
            <v>0</v>
          </cell>
          <cell r="FU175">
            <v>0</v>
          </cell>
          <cell r="FV175">
            <v>0</v>
          </cell>
          <cell r="FW175">
            <v>0</v>
          </cell>
          <cell r="FX175">
            <v>0</v>
          </cell>
          <cell r="FY175">
            <v>0</v>
          </cell>
          <cell r="FZ175">
            <v>0</v>
          </cell>
          <cell r="GA175">
            <v>0</v>
          </cell>
          <cell r="GB175">
            <v>0</v>
          </cell>
          <cell r="GC175">
            <v>0</v>
          </cell>
          <cell r="GD175">
            <v>0</v>
          </cell>
          <cell r="GE175">
            <v>0</v>
          </cell>
          <cell r="GF175">
            <v>0</v>
          </cell>
          <cell r="GG175">
            <v>0</v>
          </cell>
          <cell r="GH175">
            <v>0</v>
          </cell>
          <cell r="GI175">
            <v>0</v>
          </cell>
          <cell r="GJ175">
            <v>0</v>
          </cell>
          <cell r="GK175">
            <v>0</v>
          </cell>
          <cell r="GL175">
            <v>0</v>
          </cell>
          <cell r="GM175">
            <v>0</v>
          </cell>
          <cell r="GN175">
            <v>0</v>
          </cell>
          <cell r="GO175">
            <v>0</v>
          </cell>
          <cell r="GP175">
            <v>0</v>
          </cell>
          <cell r="GQ175">
            <v>0</v>
          </cell>
          <cell r="GR175">
            <v>0</v>
          </cell>
          <cell r="GS175">
            <v>0</v>
          </cell>
          <cell r="GT175">
            <v>0</v>
          </cell>
          <cell r="GU175">
            <v>0</v>
          </cell>
          <cell r="GV175">
            <v>0</v>
          </cell>
          <cell r="GW175">
            <v>0</v>
          </cell>
          <cell r="GX175">
            <v>0</v>
          </cell>
          <cell r="GY175">
            <v>0</v>
          </cell>
          <cell r="GZ175">
            <v>0</v>
          </cell>
          <cell r="HA175">
            <v>0</v>
          </cell>
          <cell r="HB175">
            <v>0</v>
          </cell>
          <cell r="HC175">
            <v>0</v>
          </cell>
          <cell r="HD175">
            <v>0</v>
          </cell>
          <cell r="HE175">
            <v>0</v>
          </cell>
          <cell r="HF175">
            <v>0</v>
          </cell>
          <cell r="HG175">
            <v>0</v>
          </cell>
          <cell r="HH175">
            <v>0</v>
          </cell>
          <cell r="HI175">
            <v>0</v>
          </cell>
          <cell r="HJ175">
            <v>0</v>
          </cell>
          <cell r="HK175">
            <v>0</v>
          </cell>
          <cell r="HL175">
            <v>0</v>
          </cell>
          <cell r="HM175">
            <v>0</v>
          </cell>
          <cell r="HN175">
            <v>0</v>
          </cell>
          <cell r="HO175">
            <v>0</v>
          </cell>
          <cell r="HP175">
            <v>0</v>
          </cell>
          <cell r="HQ175">
            <v>0</v>
          </cell>
          <cell r="HR175">
            <v>0</v>
          </cell>
          <cell r="HS175">
            <v>0</v>
          </cell>
        </row>
        <row r="176">
          <cell r="E176">
            <v>0</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cell r="BF176">
            <v>0</v>
          </cell>
          <cell r="BG176">
            <v>0</v>
          </cell>
          <cell r="BH176">
            <v>0</v>
          </cell>
          <cell r="BI176">
            <v>0</v>
          </cell>
          <cell r="BJ176">
            <v>0</v>
          </cell>
          <cell r="BK176">
            <v>0</v>
          </cell>
          <cell r="BL176">
            <v>0</v>
          </cell>
          <cell r="BM176">
            <v>0</v>
          </cell>
          <cell r="BN176">
            <v>0</v>
          </cell>
          <cell r="BO176">
            <v>0</v>
          </cell>
          <cell r="BP176">
            <v>0</v>
          </cell>
          <cell r="BQ176">
            <v>0</v>
          </cell>
          <cell r="BR176">
            <v>0</v>
          </cell>
          <cell r="BS176">
            <v>0</v>
          </cell>
          <cell r="BT176">
            <v>0</v>
          </cell>
          <cell r="BU176">
            <v>0</v>
          </cell>
          <cell r="BV176">
            <v>0</v>
          </cell>
          <cell r="BW176">
            <v>0</v>
          </cell>
          <cell r="BX176">
            <v>0</v>
          </cell>
          <cell r="BY176">
            <v>0</v>
          </cell>
          <cell r="BZ176">
            <v>0</v>
          </cell>
          <cell r="CA176">
            <v>0</v>
          </cell>
          <cell r="CB176">
            <v>0</v>
          </cell>
          <cell r="CC176">
            <v>0</v>
          </cell>
          <cell r="CD176">
            <v>0</v>
          </cell>
          <cell r="CE176">
            <v>0</v>
          </cell>
          <cell r="CF176">
            <v>0</v>
          </cell>
          <cell r="CG176">
            <v>0</v>
          </cell>
          <cell r="CH176">
            <v>0</v>
          </cell>
          <cell r="CI176">
            <v>0</v>
          </cell>
          <cell r="CJ176">
            <v>0</v>
          </cell>
          <cell r="CK176">
            <v>0</v>
          </cell>
          <cell r="CL176">
            <v>0</v>
          </cell>
          <cell r="CM176">
            <v>0</v>
          </cell>
          <cell r="CN176">
            <v>0</v>
          </cell>
          <cell r="CO176">
            <v>0</v>
          </cell>
          <cell r="CP176">
            <v>0</v>
          </cell>
          <cell r="CQ176">
            <v>0</v>
          </cell>
          <cell r="CR176">
            <v>0</v>
          </cell>
          <cell r="CS176">
            <v>0</v>
          </cell>
          <cell r="CT176">
            <v>0</v>
          </cell>
          <cell r="CU176">
            <v>0</v>
          </cell>
          <cell r="CV176">
            <v>0</v>
          </cell>
          <cell r="CW176">
            <v>0</v>
          </cell>
          <cell r="CX176">
            <v>0</v>
          </cell>
          <cell r="CY176">
            <v>0</v>
          </cell>
          <cell r="CZ176">
            <v>0</v>
          </cell>
          <cell r="DA176">
            <v>0</v>
          </cell>
          <cell r="DB176">
            <v>0</v>
          </cell>
          <cell r="DC176">
            <v>0</v>
          </cell>
          <cell r="DD176">
            <v>0</v>
          </cell>
          <cell r="DE176">
            <v>0</v>
          </cell>
          <cell r="DF176">
            <v>0</v>
          </cell>
          <cell r="DG176">
            <v>0</v>
          </cell>
          <cell r="DH176">
            <v>0</v>
          </cell>
          <cell r="DI176">
            <v>0</v>
          </cell>
          <cell r="DJ176">
            <v>0</v>
          </cell>
          <cell r="DK176">
            <v>0</v>
          </cell>
          <cell r="DL176">
            <v>0</v>
          </cell>
          <cell r="DM176">
            <v>0</v>
          </cell>
          <cell r="DN176">
            <v>0</v>
          </cell>
          <cell r="DO176">
            <v>0</v>
          </cell>
          <cell r="DP176">
            <v>0</v>
          </cell>
          <cell r="DQ176">
            <v>0</v>
          </cell>
          <cell r="DR176">
            <v>0</v>
          </cell>
          <cell r="DS176">
            <v>0</v>
          </cell>
          <cell r="DT176">
            <v>0</v>
          </cell>
          <cell r="DU176">
            <v>0</v>
          </cell>
          <cell r="DV176">
            <v>0</v>
          </cell>
          <cell r="DW176">
            <v>0</v>
          </cell>
          <cell r="DX176">
            <v>0</v>
          </cell>
          <cell r="DY176">
            <v>0</v>
          </cell>
          <cell r="DZ176">
            <v>0</v>
          </cell>
          <cell r="EA176">
            <v>0</v>
          </cell>
          <cell r="EB176">
            <v>0</v>
          </cell>
          <cell r="EC176">
            <v>0</v>
          </cell>
          <cell r="ED176">
            <v>0</v>
          </cell>
          <cell r="EE176">
            <v>0</v>
          </cell>
          <cell r="EF176">
            <v>0</v>
          </cell>
          <cell r="EG176">
            <v>0</v>
          </cell>
          <cell r="EH176">
            <v>0</v>
          </cell>
          <cell r="EI176">
            <v>0</v>
          </cell>
          <cell r="EJ176">
            <v>0</v>
          </cell>
          <cell r="EK176">
            <v>0</v>
          </cell>
          <cell r="EL176">
            <v>0</v>
          </cell>
          <cell r="EM176">
            <v>0</v>
          </cell>
          <cell r="EN176">
            <v>0</v>
          </cell>
          <cell r="EO176">
            <v>0</v>
          </cell>
          <cell r="EP176">
            <v>0</v>
          </cell>
          <cell r="EQ176">
            <v>0</v>
          </cell>
          <cell r="ER176">
            <v>0</v>
          </cell>
          <cell r="ES176">
            <v>0</v>
          </cell>
          <cell r="ET176">
            <v>0</v>
          </cell>
          <cell r="EU176">
            <v>0</v>
          </cell>
          <cell r="EV176">
            <v>0</v>
          </cell>
          <cell r="EW176">
            <v>0</v>
          </cell>
          <cell r="EX176">
            <v>0</v>
          </cell>
          <cell r="EY176">
            <v>0</v>
          </cell>
          <cell r="EZ176">
            <v>0</v>
          </cell>
          <cell r="FA176">
            <v>0</v>
          </cell>
          <cell r="FB176">
            <v>0</v>
          </cell>
          <cell r="FC176">
            <v>0</v>
          </cell>
          <cell r="FD176">
            <v>0</v>
          </cell>
          <cell r="FE176">
            <v>0</v>
          </cell>
          <cell r="FF176">
            <v>0</v>
          </cell>
          <cell r="FG176">
            <v>0</v>
          </cell>
          <cell r="FH176">
            <v>0</v>
          </cell>
          <cell r="FI176">
            <v>5249.55</v>
          </cell>
          <cell r="FJ176">
            <v>0</v>
          </cell>
          <cell r="FK176">
            <v>0</v>
          </cell>
          <cell r="FL176">
            <v>0</v>
          </cell>
          <cell r="FM176">
            <v>0</v>
          </cell>
          <cell r="FN176">
            <v>0</v>
          </cell>
          <cell r="FO176">
            <v>0</v>
          </cell>
          <cell r="FP176">
            <v>0</v>
          </cell>
          <cell r="FQ176">
            <v>0</v>
          </cell>
          <cell r="FR176">
            <v>0</v>
          </cell>
          <cell r="FS176">
            <v>0</v>
          </cell>
          <cell r="FT176">
            <v>0</v>
          </cell>
          <cell r="FU176">
            <v>0</v>
          </cell>
          <cell r="FV176">
            <v>0</v>
          </cell>
          <cell r="FW176">
            <v>0</v>
          </cell>
          <cell r="FX176">
            <v>0</v>
          </cell>
          <cell r="FY176">
            <v>0</v>
          </cell>
          <cell r="FZ176">
            <v>0</v>
          </cell>
          <cell r="GA176">
            <v>0</v>
          </cell>
          <cell r="GB176">
            <v>0</v>
          </cell>
          <cell r="GC176">
            <v>0</v>
          </cell>
          <cell r="GD176">
            <v>0</v>
          </cell>
          <cell r="GE176">
            <v>0</v>
          </cell>
          <cell r="GF176">
            <v>0</v>
          </cell>
          <cell r="GG176">
            <v>0</v>
          </cell>
          <cell r="GH176">
            <v>0</v>
          </cell>
          <cell r="GI176">
            <v>0</v>
          </cell>
          <cell r="GJ176">
            <v>0</v>
          </cell>
          <cell r="GK176">
            <v>0</v>
          </cell>
          <cell r="GL176">
            <v>0</v>
          </cell>
          <cell r="GM176">
            <v>0</v>
          </cell>
          <cell r="GN176">
            <v>0</v>
          </cell>
          <cell r="GO176">
            <v>0</v>
          </cell>
          <cell r="GP176">
            <v>0</v>
          </cell>
          <cell r="GQ176">
            <v>0</v>
          </cell>
          <cell r="GR176">
            <v>0</v>
          </cell>
          <cell r="GS176">
            <v>0</v>
          </cell>
          <cell r="GT176">
            <v>0</v>
          </cell>
          <cell r="GU176">
            <v>0</v>
          </cell>
          <cell r="GV176">
            <v>0</v>
          </cell>
          <cell r="GW176">
            <v>0</v>
          </cell>
          <cell r="GX176">
            <v>0</v>
          </cell>
          <cell r="GY176">
            <v>0</v>
          </cell>
          <cell r="GZ176">
            <v>0</v>
          </cell>
          <cell r="HA176">
            <v>0</v>
          </cell>
          <cell r="HB176">
            <v>0</v>
          </cell>
          <cell r="HC176">
            <v>0</v>
          </cell>
          <cell r="HD176">
            <v>0</v>
          </cell>
          <cell r="HE176">
            <v>0</v>
          </cell>
          <cell r="HF176">
            <v>0</v>
          </cell>
          <cell r="HG176">
            <v>0</v>
          </cell>
          <cell r="HH176">
            <v>0</v>
          </cell>
          <cell r="HI176">
            <v>0</v>
          </cell>
          <cell r="HJ176">
            <v>0</v>
          </cell>
          <cell r="HK176">
            <v>0</v>
          </cell>
          <cell r="HL176">
            <v>0</v>
          </cell>
          <cell r="HM176">
            <v>0</v>
          </cell>
          <cell r="HN176">
            <v>0</v>
          </cell>
          <cell r="HO176">
            <v>0</v>
          </cell>
          <cell r="HP176">
            <v>0</v>
          </cell>
          <cell r="HQ176">
            <v>0</v>
          </cell>
          <cell r="HR176">
            <v>0</v>
          </cell>
          <cell r="HS176">
            <v>0</v>
          </cell>
        </row>
        <row r="177">
          <cell r="E177">
            <v>0</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0</v>
          </cell>
          <cell r="BE177">
            <v>0</v>
          </cell>
          <cell r="BF177">
            <v>0</v>
          </cell>
          <cell r="BG177">
            <v>0</v>
          </cell>
          <cell r="BH177">
            <v>0</v>
          </cell>
          <cell r="BI177">
            <v>0</v>
          </cell>
          <cell r="BJ177">
            <v>0</v>
          </cell>
          <cell r="BK177">
            <v>0</v>
          </cell>
          <cell r="BL177">
            <v>0</v>
          </cell>
          <cell r="BM177">
            <v>0</v>
          </cell>
          <cell r="BN177">
            <v>0</v>
          </cell>
          <cell r="BO177">
            <v>0</v>
          </cell>
          <cell r="BP177">
            <v>0</v>
          </cell>
          <cell r="BQ177">
            <v>0</v>
          </cell>
          <cell r="BR177">
            <v>0</v>
          </cell>
          <cell r="BS177">
            <v>0</v>
          </cell>
          <cell r="BT177">
            <v>0</v>
          </cell>
          <cell r="BU177">
            <v>0</v>
          </cell>
          <cell r="BV177">
            <v>0</v>
          </cell>
          <cell r="BW177">
            <v>0</v>
          </cell>
          <cell r="BX177">
            <v>0</v>
          </cell>
          <cell r="BY177">
            <v>0</v>
          </cell>
          <cell r="BZ177">
            <v>0</v>
          </cell>
          <cell r="CA177">
            <v>0</v>
          </cell>
          <cell r="CB177">
            <v>0</v>
          </cell>
          <cell r="CC177">
            <v>0</v>
          </cell>
          <cell r="CD177">
            <v>0</v>
          </cell>
          <cell r="CE177">
            <v>0</v>
          </cell>
          <cell r="CF177">
            <v>0</v>
          </cell>
          <cell r="CG177">
            <v>0</v>
          </cell>
          <cell r="CH177">
            <v>0</v>
          </cell>
          <cell r="CI177">
            <v>0</v>
          </cell>
          <cell r="CJ177">
            <v>0</v>
          </cell>
          <cell r="CK177">
            <v>0</v>
          </cell>
          <cell r="CL177">
            <v>0</v>
          </cell>
          <cell r="CM177">
            <v>0</v>
          </cell>
          <cell r="CN177">
            <v>0</v>
          </cell>
          <cell r="CO177">
            <v>0</v>
          </cell>
          <cell r="CP177">
            <v>0</v>
          </cell>
          <cell r="CQ177">
            <v>0</v>
          </cell>
          <cell r="CR177">
            <v>0</v>
          </cell>
          <cell r="CS177">
            <v>0</v>
          </cell>
          <cell r="CT177">
            <v>0</v>
          </cell>
          <cell r="CU177">
            <v>0</v>
          </cell>
          <cell r="CV177">
            <v>0</v>
          </cell>
          <cell r="CW177">
            <v>0</v>
          </cell>
          <cell r="CX177">
            <v>0</v>
          </cell>
          <cell r="CY177">
            <v>0</v>
          </cell>
          <cell r="CZ177">
            <v>0</v>
          </cell>
          <cell r="DA177">
            <v>0</v>
          </cell>
          <cell r="DB177">
            <v>0</v>
          </cell>
          <cell r="DC177">
            <v>0</v>
          </cell>
          <cell r="DD177">
            <v>0</v>
          </cell>
          <cell r="DE177">
            <v>0</v>
          </cell>
          <cell r="DF177">
            <v>0</v>
          </cell>
          <cell r="DG177">
            <v>0</v>
          </cell>
          <cell r="DH177">
            <v>0</v>
          </cell>
          <cell r="DI177">
            <v>0</v>
          </cell>
          <cell r="DJ177">
            <v>0</v>
          </cell>
          <cell r="DK177">
            <v>0</v>
          </cell>
          <cell r="DL177">
            <v>0</v>
          </cell>
          <cell r="DM177">
            <v>0</v>
          </cell>
          <cell r="DN177">
            <v>0</v>
          </cell>
          <cell r="DO177">
            <v>0</v>
          </cell>
          <cell r="DP177">
            <v>0</v>
          </cell>
          <cell r="DQ177">
            <v>0</v>
          </cell>
          <cell r="DR177">
            <v>0</v>
          </cell>
          <cell r="DS177">
            <v>0</v>
          </cell>
          <cell r="DT177">
            <v>0</v>
          </cell>
          <cell r="DU177">
            <v>0</v>
          </cell>
          <cell r="DV177">
            <v>0</v>
          </cell>
          <cell r="DW177">
            <v>0</v>
          </cell>
          <cell r="DX177">
            <v>0</v>
          </cell>
          <cell r="DY177">
            <v>0</v>
          </cell>
          <cell r="DZ177">
            <v>0</v>
          </cell>
          <cell r="EA177">
            <v>0</v>
          </cell>
          <cell r="EB177">
            <v>0</v>
          </cell>
          <cell r="EC177">
            <v>0</v>
          </cell>
          <cell r="ED177">
            <v>0</v>
          </cell>
          <cell r="EE177">
            <v>0</v>
          </cell>
          <cell r="EF177">
            <v>0</v>
          </cell>
          <cell r="EG177">
            <v>0</v>
          </cell>
          <cell r="EH177">
            <v>0</v>
          </cell>
          <cell r="EI177">
            <v>0</v>
          </cell>
          <cell r="EJ177">
            <v>0</v>
          </cell>
          <cell r="EK177">
            <v>0</v>
          </cell>
          <cell r="EL177">
            <v>0</v>
          </cell>
          <cell r="EM177">
            <v>0</v>
          </cell>
          <cell r="EN177">
            <v>0</v>
          </cell>
          <cell r="EO177">
            <v>0</v>
          </cell>
          <cell r="EP177">
            <v>0</v>
          </cell>
          <cell r="EQ177">
            <v>0</v>
          </cell>
          <cell r="ER177">
            <v>0</v>
          </cell>
          <cell r="ES177">
            <v>0</v>
          </cell>
          <cell r="ET177">
            <v>0</v>
          </cell>
          <cell r="EU177">
            <v>0</v>
          </cell>
          <cell r="EV177">
            <v>0</v>
          </cell>
          <cell r="EW177">
            <v>0</v>
          </cell>
          <cell r="EX177">
            <v>0</v>
          </cell>
          <cell r="EY177">
            <v>0</v>
          </cell>
          <cell r="EZ177">
            <v>0</v>
          </cell>
          <cell r="FA177">
            <v>0</v>
          </cell>
          <cell r="FB177">
            <v>0</v>
          </cell>
          <cell r="FC177">
            <v>0</v>
          </cell>
          <cell r="FD177">
            <v>0</v>
          </cell>
          <cell r="FE177">
            <v>0</v>
          </cell>
          <cell r="FF177">
            <v>0</v>
          </cell>
          <cell r="FG177">
            <v>0</v>
          </cell>
          <cell r="FH177">
            <v>0</v>
          </cell>
          <cell r="FI177">
            <v>0</v>
          </cell>
          <cell r="FJ177">
            <v>21049.7</v>
          </cell>
          <cell r="FK177">
            <v>802.5</v>
          </cell>
          <cell r="FL177">
            <v>0</v>
          </cell>
          <cell r="FM177">
            <v>0</v>
          </cell>
          <cell r="FN177">
            <v>0</v>
          </cell>
          <cell r="FO177">
            <v>0</v>
          </cell>
          <cell r="FP177">
            <v>0</v>
          </cell>
          <cell r="FQ177">
            <v>0</v>
          </cell>
          <cell r="FR177">
            <v>0</v>
          </cell>
          <cell r="FS177">
            <v>0</v>
          </cell>
          <cell r="FT177">
            <v>0</v>
          </cell>
          <cell r="FU177">
            <v>0</v>
          </cell>
          <cell r="FV177">
            <v>0</v>
          </cell>
          <cell r="FW177">
            <v>0</v>
          </cell>
          <cell r="FX177">
            <v>0</v>
          </cell>
          <cell r="FY177">
            <v>0</v>
          </cell>
          <cell r="FZ177">
            <v>0</v>
          </cell>
          <cell r="GA177">
            <v>0</v>
          </cell>
          <cell r="GB177">
            <v>0</v>
          </cell>
          <cell r="GC177">
            <v>0</v>
          </cell>
          <cell r="GD177">
            <v>0</v>
          </cell>
          <cell r="GE177">
            <v>0</v>
          </cell>
          <cell r="GF177">
            <v>0</v>
          </cell>
          <cell r="GG177">
            <v>0</v>
          </cell>
          <cell r="GH177">
            <v>0</v>
          </cell>
          <cell r="GI177">
            <v>0</v>
          </cell>
          <cell r="GJ177">
            <v>0</v>
          </cell>
          <cell r="GK177">
            <v>0</v>
          </cell>
          <cell r="GL177">
            <v>0</v>
          </cell>
          <cell r="GM177">
            <v>0</v>
          </cell>
          <cell r="GN177">
            <v>0</v>
          </cell>
          <cell r="GO177">
            <v>0</v>
          </cell>
          <cell r="GP177">
            <v>0</v>
          </cell>
          <cell r="GQ177">
            <v>0</v>
          </cell>
          <cell r="GR177">
            <v>0</v>
          </cell>
          <cell r="GS177">
            <v>0</v>
          </cell>
          <cell r="GT177">
            <v>0</v>
          </cell>
          <cell r="GU177">
            <v>0</v>
          </cell>
          <cell r="GV177">
            <v>0</v>
          </cell>
          <cell r="GW177">
            <v>0</v>
          </cell>
          <cell r="GX177">
            <v>0</v>
          </cell>
          <cell r="GY177">
            <v>0</v>
          </cell>
          <cell r="GZ177">
            <v>0</v>
          </cell>
          <cell r="HA177">
            <v>0</v>
          </cell>
          <cell r="HB177">
            <v>0</v>
          </cell>
          <cell r="HC177">
            <v>0</v>
          </cell>
          <cell r="HD177">
            <v>0</v>
          </cell>
          <cell r="HE177">
            <v>0</v>
          </cell>
          <cell r="HF177">
            <v>0</v>
          </cell>
          <cell r="HG177">
            <v>0</v>
          </cell>
          <cell r="HH177">
            <v>0</v>
          </cell>
          <cell r="HI177">
            <v>0</v>
          </cell>
          <cell r="HJ177">
            <v>0</v>
          </cell>
          <cell r="HK177">
            <v>0</v>
          </cell>
          <cell r="HL177">
            <v>0</v>
          </cell>
          <cell r="HM177">
            <v>0</v>
          </cell>
          <cell r="HN177">
            <v>0</v>
          </cell>
          <cell r="HO177">
            <v>0</v>
          </cell>
          <cell r="HP177">
            <v>0</v>
          </cell>
          <cell r="HQ177">
            <v>0</v>
          </cell>
          <cell r="HR177">
            <v>0</v>
          </cell>
          <cell r="HS177">
            <v>0</v>
          </cell>
        </row>
        <row r="178">
          <cell r="E178">
            <v>0</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cell r="BF178">
            <v>0</v>
          </cell>
          <cell r="BG178">
            <v>0</v>
          </cell>
          <cell r="BH178">
            <v>0</v>
          </cell>
          <cell r="BI178">
            <v>0</v>
          </cell>
          <cell r="BJ178">
            <v>0</v>
          </cell>
          <cell r="BK178">
            <v>0</v>
          </cell>
          <cell r="BL178">
            <v>0</v>
          </cell>
          <cell r="BM178">
            <v>0</v>
          </cell>
          <cell r="BN178">
            <v>0</v>
          </cell>
          <cell r="BO178">
            <v>0</v>
          </cell>
          <cell r="BP178">
            <v>0</v>
          </cell>
          <cell r="BQ178">
            <v>0</v>
          </cell>
          <cell r="BR178">
            <v>0</v>
          </cell>
          <cell r="BS178">
            <v>0</v>
          </cell>
          <cell r="BT178">
            <v>0</v>
          </cell>
          <cell r="BU178">
            <v>0</v>
          </cell>
          <cell r="BV178">
            <v>0</v>
          </cell>
          <cell r="BW178">
            <v>0</v>
          </cell>
          <cell r="BX178">
            <v>0</v>
          </cell>
          <cell r="BY178">
            <v>0</v>
          </cell>
          <cell r="BZ178">
            <v>0</v>
          </cell>
          <cell r="CA178">
            <v>0</v>
          </cell>
          <cell r="CB178">
            <v>0</v>
          </cell>
          <cell r="CC178">
            <v>0</v>
          </cell>
          <cell r="CD178">
            <v>0</v>
          </cell>
          <cell r="CE178">
            <v>0</v>
          </cell>
          <cell r="CF178">
            <v>0</v>
          </cell>
          <cell r="CG178">
            <v>0</v>
          </cell>
          <cell r="CH178">
            <v>0</v>
          </cell>
          <cell r="CI178">
            <v>0</v>
          </cell>
          <cell r="CJ178">
            <v>0</v>
          </cell>
          <cell r="CK178">
            <v>0</v>
          </cell>
          <cell r="CL178">
            <v>0</v>
          </cell>
          <cell r="CM178">
            <v>0</v>
          </cell>
          <cell r="CN178">
            <v>0</v>
          </cell>
          <cell r="CO178">
            <v>0</v>
          </cell>
          <cell r="CP178">
            <v>0</v>
          </cell>
          <cell r="CQ178">
            <v>0</v>
          </cell>
          <cell r="CR178">
            <v>0</v>
          </cell>
          <cell r="CS178">
            <v>0</v>
          </cell>
          <cell r="CT178">
            <v>0</v>
          </cell>
          <cell r="CU178">
            <v>0</v>
          </cell>
          <cell r="CV178">
            <v>0</v>
          </cell>
          <cell r="CW178">
            <v>0</v>
          </cell>
          <cell r="CX178">
            <v>0</v>
          </cell>
          <cell r="CY178">
            <v>0</v>
          </cell>
          <cell r="CZ178">
            <v>0</v>
          </cell>
          <cell r="DA178">
            <v>0</v>
          </cell>
          <cell r="DB178">
            <v>0</v>
          </cell>
          <cell r="DC178">
            <v>0</v>
          </cell>
          <cell r="DD178">
            <v>0</v>
          </cell>
          <cell r="DE178">
            <v>0</v>
          </cell>
          <cell r="DF178">
            <v>0</v>
          </cell>
          <cell r="DG178">
            <v>0</v>
          </cell>
          <cell r="DH178">
            <v>0</v>
          </cell>
          <cell r="DI178">
            <v>0</v>
          </cell>
          <cell r="DJ178">
            <v>0</v>
          </cell>
          <cell r="DK178">
            <v>0</v>
          </cell>
          <cell r="DL178">
            <v>0</v>
          </cell>
          <cell r="DM178">
            <v>0</v>
          </cell>
          <cell r="DN178">
            <v>0</v>
          </cell>
          <cell r="DO178">
            <v>0</v>
          </cell>
          <cell r="DP178">
            <v>0</v>
          </cell>
          <cell r="DQ178">
            <v>0</v>
          </cell>
          <cell r="DR178">
            <v>0</v>
          </cell>
          <cell r="DS178">
            <v>0</v>
          </cell>
          <cell r="DT178">
            <v>0</v>
          </cell>
          <cell r="DU178">
            <v>0</v>
          </cell>
          <cell r="DV178">
            <v>0</v>
          </cell>
          <cell r="DW178">
            <v>0</v>
          </cell>
          <cell r="DX178">
            <v>0</v>
          </cell>
          <cell r="DY178">
            <v>0</v>
          </cell>
          <cell r="DZ178">
            <v>0</v>
          </cell>
          <cell r="EA178">
            <v>0</v>
          </cell>
          <cell r="EB178">
            <v>0</v>
          </cell>
          <cell r="EC178">
            <v>0</v>
          </cell>
          <cell r="ED178">
            <v>0</v>
          </cell>
          <cell r="EE178">
            <v>0</v>
          </cell>
          <cell r="EF178">
            <v>0</v>
          </cell>
          <cell r="EG178">
            <v>0</v>
          </cell>
          <cell r="EH178">
            <v>0</v>
          </cell>
          <cell r="EI178">
            <v>0</v>
          </cell>
          <cell r="EJ178">
            <v>0</v>
          </cell>
          <cell r="EK178">
            <v>0</v>
          </cell>
          <cell r="EL178">
            <v>0</v>
          </cell>
          <cell r="EM178">
            <v>0</v>
          </cell>
          <cell r="EN178">
            <v>0</v>
          </cell>
          <cell r="EO178">
            <v>0</v>
          </cell>
          <cell r="EP178">
            <v>0</v>
          </cell>
          <cell r="EQ178">
            <v>0</v>
          </cell>
          <cell r="ER178">
            <v>0</v>
          </cell>
          <cell r="ES178">
            <v>0</v>
          </cell>
          <cell r="ET178">
            <v>0</v>
          </cell>
          <cell r="EU178">
            <v>0</v>
          </cell>
          <cell r="EV178">
            <v>0</v>
          </cell>
          <cell r="EW178">
            <v>0</v>
          </cell>
          <cell r="EX178">
            <v>0</v>
          </cell>
          <cell r="EY178">
            <v>0</v>
          </cell>
          <cell r="EZ178">
            <v>0</v>
          </cell>
          <cell r="FA178">
            <v>0</v>
          </cell>
          <cell r="FB178">
            <v>0</v>
          </cell>
          <cell r="FC178">
            <v>0</v>
          </cell>
          <cell r="FD178">
            <v>0</v>
          </cell>
          <cell r="FE178">
            <v>0</v>
          </cell>
          <cell r="FF178">
            <v>0</v>
          </cell>
          <cell r="FG178">
            <v>0</v>
          </cell>
          <cell r="FH178">
            <v>0</v>
          </cell>
          <cell r="FI178">
            <v>0</v>
          </cell>
          <cell r="FJ178">
            <v>9021.2999999999993</v>
          </cell>
          <cell r="FK178">
            <v>802.5</v>
          </cell>
          <cell r="FL178">
            <v>58.5</v>
          </cell>
          <cell r="FM178">
            <v>0</v>
          </cell>
          <cell r="FN178">
            <v>0</v>
          </cell>
          <cell r="FO178">
            <v>0</v>
          </cell>
          <cell r="FP178">
            <v>0</v>
          </cell>
          <cell r="FQ178">
            <v>0</v>
          </cell>
          <cell r="FR178">
            <v>0</v>
          </cell>
          <cell r="FS178">
            <v>0</v>
          </cell>
          <cell r="FT178">
            <v>0</v>
          </cell>
          <cell r="FU178">
            <v>0</v>
          </cell>
          <cell r="FV178">
            <v>0</v>
          </cell>
          <cell r="FW178">
            <v>0</v>
          </cell>
          <cell r="FX178">
            <v>0</v>
          </cell>
          <cell r="FY178">
            <v>0</v>
          </cell>
          <cell r="FZ178">
            <v>0</v>
          </cell>
          <cell r="GA178">
            <v>0</v>
          </cell>
          <cell r="GB178">
            <v>0</v>
          </cell>
          <cell r="GC178">
            <v>0</v>
          </cell>
          <cell r="GD178">
            <v>0</v>
          </cell>
          <cell r="GE178">
            <v>0</v>
          </cell>
          <cell r="GF178">
            <v>0</v>
          </cell>
          <cell r="GG178">
            <v>0</v>
          </cell>
          <cell r="GH178">
            <v>0</v>
          </cell>
          <cell r="GI178">
            <v>0</v>
          </cell>
          <cell r="GJ178">
            <v>0</v>
          </cell>
          <cell r="GK178">
            <v>0</v>
          </cell>
          <cell r="GL178">
            <v>0</v>
          </cell>
          <cell r="GM178">
            <v>0</v>
          </cell>
          <cell r="GN178">
            <v>0</v>
          </cell>
          <cell r="GO178">
            <v>0</v>
          </cell>
          <cell r="GP178">
            <v>0</v>
          </cell>
          <cell r="GQ178">
            <v>0</v>
          </cell>
          <cell r="GR178">
            <v>0</v>
          </cell>
          <cell r="GS178">
            <v>0</v>
          </cell>
          <cell r="GT178">
            <v>0</v>
          </cell>
          <cell r="GU178">
            <v>0</v>
          </cell>
          <cell r="GV178">
            <v>0</v>
          </cell>
          <cell r="GW178">
            <v>0</v>
          </cell>
          <cell r="GX178">
            <v>0</v>
          </cell>
          <cell r="GY178">
            <v>0</v>
          </cell>
          <cell r="GZ178">
            <v>0</v>
          </cell>
          <cell r="HA178">
            <v>0</v>
          </cell>
          <cell r="HB178">
            <v>0</v>
          </cell>
          <cell r="HC178">
            <v>0</v>
          </cell>
          <cell r="HD178">
            <v>0</v>
          </cell>
          <cell r="HE178">
            <v>0</v>
          </cell>
          <cell r="HF178">
            <v>0</v>
          </cell>
          <cell r="HG178">
            <v>0</v>
          </cell>
          <cell r="HH178">
            <v>0</v>
          </cell>
          <cell r="HI178">
            <v>0</v>
          </cell>
          <cell r="HJ178">
            <v>0</v>
          </cell>
          <cell r="HK178">
            <v>0</v>
          </cell>
          <cell r="HL178">
            <v>0</v>
          </cell>
          <cell r="HM178">
            <v>0</v>
          </cell>
          <cell r="HN178">
            <v>0</v>
          </cell>
          <cell r="HO178">
            <v>0</v>
          </cell>
          <cell r="HP178">
            <v>0</v>
          </cell>
          <cell r="HQ178">
            <v>0</v>
          </cell>
          <cell r="HR178">
            <v>0</v>
          </cell>
          <cell r="HS178">
            <v>0</v>
          </cell>
        </row>
        <row r="179">
          <cell r="E179">
            <v>0</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cell r="BF179">
            <v>0</v>
          </cell>
          <cell r="BG179">
            <v>0</v>
          </cell>
          <cell r="BH179">
            <v>0</v>
          </cell>
          <cell r="BI179">
            <v>0</v>
          </cell>
          <cell r="BJ179">
            <v>0</v>
          </cell>
          <cell r="BK179">
            <v>0</v>
          </cell>
          <cell r="BL179">
            <v>0</v>
          </cell>
          <cell r="BM179">
            <v>0</v>
          </cell>
          <cell r="BN179">
            <v>0</v>
          </cell>
          <cell r="BO179">
            <v>0</v>
          </cell>
          <cell r="BP179">
            <v>0</v>
          </cell>
          <cell r="BQ179">
            <v>0</v>
          </cell>
          <cell r="BR179">
            <v>0</v>
          </cell>
          <cell r="BS179">
            <v>0</v>
          </cell>
          <cell r="BT179">
            <v>0</v>
          </cell>
          <cell r="BU179">
            <v>0</v>
          </cell>
          <cell r="BV179">
            <v>0</v>
          </cell>
          <cell r="BW179">
            <v>0</v>
          </cell>
          <cell r="BX179">
            <v>0</v>
          </cell>
          <cell r="BY179">
            <v>0</v>
          </cell>
          <cell r="BZ179">
            <v>0</v>
          </cell>
          <cell r="CA179">
            <v>0</v>
          </cell>
          <cell r="CB179">
            <v>0</v>
          </cell>
          <cell r="CC179">
            <v>0</v>
          </cell>
          <cell r="CD179">
            <v>0</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v>0</v>
          </cell>
          <cell r="CY179">
            <v>0</v>
          </cell>
          <cell r="CZ179">
            <v>0</v>
          </cell>
          <cell r="DA179">
            <v>0</v>
          </cell>
          <cell r="DB179">
            <v>0</v>
          </cell>
          <cell r="DC179">
            <v>0</v>
          </cell>
          <cell r="DD179">
            <v>0</v>
          </cell>
          <cell r="DE179">
            <v>0</v>
          </cell>
          <cell r="DF179">
            <v>0</v>
          </cell>
          <cell r="DG179">
            <v>0</v>
          </cell>
          <cell r="DH179">
            <v>0</v>
          </cell>
          <cell r="DI179">
            <v>0</v>
          </cell>
          <cell r="DJ179">
            <v>0</v>
          </cell>
          <cell r="DK179">
            <v>0</v>
          </cell>
          <cell r="DL179">
            <v>0</v>
          </cell>
          <cell r="DM179">
            <v>0</v>
          </cell>
          <cell r="DN179">
            <v>0</v>
          </cell>
          <cell r="DO179">
            <v>0</v>
          </cell>
          <cell r="DP179">
            <v>0</v>
          </cell>
          <cell r="DQ179">
            <v>0</v>
          </cell>
          <cell r="DR179">
            <v>0</v>
          </cell>
          <cell r="DS179">
            <v>0</v>
          </cell>
          <cell r="DT179">
            <v>0</v>
          </cell>
          <cell r="DU179">
            <v>0</v>
          </cell>
          <cell r="DV179">
            <v>0</v>
          </cell>
          <cell r="DW179">
            <v>0</v>
          </cell>
          <cell r="DX179">
            <v>0</v>
          </cell>
          <cell r="DY179">
            <v>0</v>
          </cell>
          <cell r="DZ179">
            <v>0</v>
          </cell>
          <cell r="EA179">
            <v>0</v>
          </cell>
          <cell r="EB179">
            <v>0</v>
          </cell>
          <cell r="EC179">
            <v>0</v>
          </cell>
          <cell r="ED179">
            <v>0</v>
          </cell>
          <cell r="EE179">
            <v>0</v>
          </cell>
          <cell r="EF179">
            <v>0</v>
          </cell>
          <cell r="EG179">
            <v>0</v>
          </cell>
          <cell r="EH179">
            <v>0</v>
          </cell>
          <cell r="EI179">
            <v>0</v>
          </cell>
          <cell r="EJ179">
            <v>0</v>
          </cell>
          <cell r="EK179">
            <v>0</v>
          </cell>
          <cell r="EL179">
            <v>0</v>
          </cell>
          <cell r="EM179">
            <v>0</v>
          </cell>
          <cell r="EN179">
            <v>0</v>
          </cell>
          <cell r="EO179">
            <v>0</v>
          </cell>
          <cell r="EP179">
            <v>0</v>
          </cell>
          <cell r="EQ179">
            <v>0</v>
          </cell>
          <cell r="ER179">
            <v>0</v>
          </cell>
          <cell r="ES179">
            <v>0</v>
          </cell>
          <cell r="ET179">
            <v>0</v>
          </cell>
          <cell r="EU179">
            <v>0</v>
          </cell>
          <cell r="EV179">
            <v>0</v>
          </cell>
          <cell r="EW179">
            <v>0</v>
          </cell>
          <cell r="EX179">
            <v>0</v>
          </cell>
          <cell r="EY179">
            <v>0</v>
          </cell>
          <cell r="EZ179">
            <v>0</v>
          </cell>
          <cell r="FA179">
            <v>0</v>
          </cell>
          <cell r="FB179">
            <v>0</v>
          </cell>
          <cell r="FC179">
            <v>0</v>
          </cell>
          <cell r="FD179">
            <v>0</v>
          </cell>
          <cell r="FE179">
            <v>0</v>
          </cell>
          <cell r="FF179">
            <v>0</v>
          </cell>
          <cell r="FG179">
            <v>0</v>
          </cell>
          <cell r="FH179">
            <v>0</v>
          </cell>
          <cell r="FI179">
            <v>0</v>
          </cell>
          <cell r="FJ179">
            <v>0</v>
          </cell>
          <cell r="FK179">
            <v>0</v>
          </cell>
          <cell r="FL179">
            <v>0</v>
          </cell>
          <cell r="FM179">
            <v>63904</v>
          </cell>
          <cell r="FN179">
            <v>0</v>
          </cell>
          <cell r="FO179">
            <v>0</v>
          </cell>
          <cell r="FP179">
            <v>0</v>
          </cell>
          <cell r="FQ179">
            <v>0</v>
          </cell>
          <cell r="FR179">
            <v>0</v>
          </cell>
          <cell r="FS179">
            <v>0</v>
          </cell>
          <cell r="FT179">
            <v>0</v>
          </cell>
          <cell r="FU179">
            <v>0</v>
          </cell>
          <cell r="FV179">
            <v>0</v>
          </cell>
          <cell r="FW179">
            <v>0</v>
          </cell>
          <cell r="FX179">
            <v>0</v>
          </cell>
          <cell r="FY179">
            <v>0</v>
          </cell>
          <cell r="FZ179">
            <v>0</v>
          </cell>
          <cell r="GA179">
            <v>0</v>
          </cell>
          <cell r="GB179">
            <v>0</v>
          </cell>
          <cell r="GC179">
            <v>0</v>
          </cell>
          <cell r="GD179">
            <v>0</v>
          </cell>
          <cell r="GE179">
            <v>0</v>
          </cell>
          <cell r="GF179">
            <v>0</v>
          </cell>
          <cell r="GG179">
            <v>0</v>
          </cell>
          <cell r="GH179">
            <v>0</v>
          </cell>
          <cell r="GI179">
            <v>0</v>
          </cell>
          <cell r="GJ179">
            <v>0</v>
          </cell>
          <cell r="GK179">
            <v>0</v>
          </cell>
          <cell r="GL179">
            <v>0</v>
          </cell>
          <cell r="GM179">
            <v>0</v>
          </cell>
          <cell r="GN179">
            <v>0</v>
          </cell>
          <cell r="GO179">
            <v>0</v>
          </cell>
          <cell r="GP179">
            <v>0</v>
          </cell>
          <cell r="GQ179">
            <v>0</v>
          </cell>
          <cell r="GR179">
            <v>0</v>
          </cell>
          <cell r="GS179">
            <v>0</v>
          </cell>
          <cell r="GT179">
            <v>0</v>
          </cell>
          <cell r="GU179">
            <v>0</v>
          </cell>
          <cell r="GV179">
            <v>0</v>
          </cell>
          <cell r="GW179">
            <v>0</v>
          </cell>
          <cell r="GX179">
            <v>0</v>
          </cell>
          <cell r="GY179">
            <v>0</v>
          </cell>
          <cell r="GZ179">
            <v>0</v>
          </cell>
          <cell r="HA179">
            <v>0</v>
          </cell>
          <cell r="HB179">
            <v>0</v>
          </cell>
          <cell r="HC179">
            <v>0</v>
          </cell>
          <cell r="HD179">
            <v>0</v>
          </cell>
          <cell r="HE179">
            <v>0</v>
          </cell>
          <cell r="HF179">
            <v>0</v>
          </cell>
          <cell r="HG179">
            <v>0</v>
          </cell>
          <cell r="HH179">
            <v>0</v>
          </cell>
          <cell r="HI179">
            <v>0</v>
          </cell>
          <cell r="HJ179">
            <v>0</v>
          </cell>
          <cell r="HK179">
            <v>0</v>
          </cell>
          <cell r="HL179">
            <v>0</v>
          </cell>
          <cell r="HM179">
            <v>0</v>
          </cell>
          <cell r="HN179">
            <v>0</v>
          </cell>
          <cell r="HO179">
            <v>0</v>
          </cell>
          <cell r="HP179">
            <v>0</v>
          </cell>
          <cell r="HQ179">
            <v>0</v>
          </cell>
          <cell r="HR179">
            <v>0</v>
          </cell>
          <cell r="HS179">
            <v>0</v>
          </cell>
        </row>
        <row r="180">
          <cell r="E180">
            <v>0</v>
          </cell>
          <cell r="F180">
            <v>0</v>
          </cell>
          <cell r="G180">
            <v>0</v>
          </cell>
          <cell r="H180">
            <v>0</v>
          </cell>
          <cell r="I180">
            <v>0</v>
          </cell>
          <cell r="J180">
            <v>0</v>
          </cell>
          <cell r="K180">
            <v>0</v>
          </cell>
          <cell r="L180">
            <v>0</v>
          </cell>
          <cell r="M180">
            <v>0</v>
          </cell>
          <cell r="N180">
            <v>0</v>
          </cell>
          <cell r="O180">
            <v>362.9</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cell r="BF180">
            <v>0</v>
          </cell>
          <cell r="BG180">
            <v>0</v>
          </cell>
          <cell r="BH180">
            <v>0</v>
          </cell>
          <cell r="BI180">
            <v>0</v>
          </cell>
          <cell r="BJ180">
            <v>0</v>
          </cell>
          <cell r="BK180">
            <v>0</v>
          </cell>
          <cell r="BL180">
            <v>0</v>
          </cell>
          <cell r="BM180">
            <v>0</v>
          </cell>
          <cell r="BN180">
            <v>0</v>
          </cell>
          <cell r="BO180">
            <v>0</v>
          </cell>
          <cell r="BP180">
            <v>0</v>
          </cell>
          <cell r="BQ180">
            <v>0</v>
          </cell>
          <cell r="BR180">
            <v>0</v>
          </cell>
          <cell r="BS180">
            <v>0</v>
          </cell>
          <cell r="BT180">
            <v>0</v>
          </cell>
          <cell r="BU180">
            <v>0</v>
          </cell>
          <cell r="BV180">
            <v>0</v>
          </cell>
          <cell r="BW180">
            <v>0</v>
          </cell>
          <cell r="BX180">
            <v>0</v>
          </cell>
          <cell r="BY180">
            <v>0</v>
          </cell>
          <cell r="BZ180">
            <v>0</v>
          </cell>
          <cell r="CA180">
            <v>0</v>
          </cell>
          <cell r="CB180">
            <v>0</v>
          </cell>
          <cell r="CC180">
            <v>0</v>
          </cell>
          <cell r="CD180">
            <v>0</v>
          </cell>
          <cell r="CE180">
            <v>0</v>
          </cell>
          <cell r="CF180">
            <v>0</v>
          </cell>
          <cell r="CG180">
            <v>0</v>
          </cell>
          <cell r="CH180">
            <v>0</v>
          </cell>
          <cell r="CI180">
            <v>0</v>
          </cell>
          <cell r="CJ180">
            <v>0</v>
          </cell>
          <cell r="CK180">
            <v>0</v>
          </cell>
          <cell r="CL180">
            <v>0</v>
          </cell>
          <cell r="CM180">
            <v>0</v>
          </cell>
          <cell r="CN180">
            <v>0</v>
          </cell>
          <cell r="CO180">
            <v>0</v>
          </cell>
          <cell r="CP180">
            <v>0</v>
          </cell>
          <cell r="CQ180">
            <v>0</v>
          </cell>
          <cell r="CR180">
            <v>0</v>
          </cell>
          <cell r="CS180">
            <v>0</v>
          </cell>
          <cell r="CT180">
            <v>0</v>
          </cell>
          <cell r="CU180">
            <v>0</v>
          </cell>
          <cell r="CV180">
            <v>0</v>
          </cell>
          <cell r="CW180">
            <v>0</v>
          </cell>
          <cell r="CX180">
            <v>0</v>
          </cell>
          <cell r="CY180">
            <v>0</v>
          </cell>
          <cell r="CZ180">
            <v>0</v>
          </cell>
          <cell r="DA180">
            <v>0</v>
          </cell>
          <cell r="DB180">
            <v>0</v>
          </cell>
          <cell r="DC180">
            <v>0</v>
          </cell>
          <cell r="DD180">
            <v>0</v>
          </cell>
          <cell r="DE180">
            <v>0</v>
          </cell>
          <cell r="DF180">
            <v>0</v>
          </cell>
          <cell r="DG180">
            <v>0</v>
          </cell>
          <cell r="DH180">
            <v>0</v>
          </cell>
          <cell r="DI180">
            <v>0</v>
          </cell>
          <cell r="DJ180">
            <v>0</v>
          </cell>
          <cell r="DK180">
            <v>0</v>
          </cell>
          <cell r="DL180">
            <v>0</v>
          </cell>
          <cell r="DM180">
            <v>0</v>
          </cell>
          <cell r="DN180">
            <v>0</v>
          </cell>
          <cell r="DO180">
            <v>0</v>
          </cell>
          <cell r="DP180">
            <v>0</v>
          </cell>
          <cell r="DQ180">
            <v>0</v>
          </cell>
          <cell r="DR180">
            <v>0</v>
          </cell>
          <cell r="DS180">
            <v>0</v>
          </cell>
          <cell r="DT180">
            <v>0</v>
          </cell>
          <cell r="DU180">
            <v>0</v>
          </cell>
          <cell r="DV180">
            <v>0</v>
          </cell>
          <cell r="DW180">
            <v>0</v>
          </cell>
          <cell r="DX180">
            <v>0</v>
          </cell>
          <cell r="DY180">
            <v>0</v>
          </cell>
          <cell r="DZ180">
            <v>0</v>
          </cell>
          <cell r="EA180">
            <v>0</v>
          </cell>
          <cell r="EB180">
            <v>0</v>
          </cell>
          <cell r="EC180">
            <v>0</v>
          </cell>
          <cell r="ED180">
            <v>0</v>
          </cell>
          <cell r="EE180">
            <v>0</v>
          </cell>
          <cell r="EF180">
            <v>0</v>
          </cell>
          <cell r="EG180">
            <v>0</v>
          </cell>
          <cell r="EH180">
            <v>18927.78</v>
          </cell>
          <cell r="EI180">
            <v>0</v>
          </cell>
          <cell r="EJ180">
            <v>0</v>
          </cell>
          <cell r="EK180">
            <v>0</v>
          </cell>
          <cell r="EL180">
            <v>0</v>
          </cell>
          <cell r="EM180">
            <v>0</v>
          </cell>
          <cell r="EN180">
            <v>0</v>
          </cell>
          <cell r="EO180">
            <v>0</v>
          </cell>
          <cell r="EP180">
            <v>0</v>
          </cell>
          <cell r="EQ180">
            <v>0</v>
          </cell>
          <cell r="ER180">
            <v>0</v>
          </cell>
          <cell r="ES180">
            <v>0</v>
          </cell>
          <cell r="ET180">
            <v>0</v>
          </cell>
          <cell r="EU180">
            <v>0</v>
          </cell>
          <cell r="EV180">
            <v>0</v>
          </cell>
          <cell r="EW180">
            <v>0</v>
          </cell>
          <cell r="EX180">
            <v>0</v>
          </cell>
          <cell r="EY180">
            <v>0</v>
          </cell>
          <cell r="EZ180">
            <v>0</v>
          </cell>
          <cell r="FA180">
            <v>0</v>
          </cell>
          <cell r="FB180">
            <v>0</v>
          </cell>
          <cell r="FC180">
            <v>0</v>
          </cell>
          <cell r="FD180">
            <v>0</v>
          </cell>
          <cell r="FE180">
            <v>11215.2</v>
          </cell>
          <cell r="FF180">
            <v>0</v>
          </cell>
          <cell r="FG180">
            <v>0</v>
          </cell>
          <cell r="FH180">
            <v>220.78</v>
          </cell>
          <cell r="FI180">
            <v>413.4</v>
          </cell>
          <cell r="FJ180">
            <v>0</v>
          </cell>
          <cell r="FK180">
            <v>0</v>
          </cell>
          <cell r="FL180">
            <v>6.5</v>
          </cell>
          <cell r="FM180">
            <v>12482</v>
          </cell>
          <cell r="FN180">
            <v>85954.67</v>
          </cell>
          <cell r="FO180">
            <v>0</v>
          </cell>
          <cell r="FP180">
            <v>420243</v>
          </cell>
          <cell r="FQ180">
            <v>0</v>
          </cell>
          <cell r="FR180">
            <v>0</v>
          </cell>
          <cell r="FS180">
            <v>0</v>
          </cell>
          <cell r="FT180">
            <v>0</v>
          </cell>
          <cell r="FU180">
            <v>0</v>
          </cell>
          <cell r="FV180">
            <v>0</v>
          </cell>
          <cell r="FW180">
            <v>0</v>
          </cell>
          <cell r="FX180">
            <v>0</v>
          </cell>
          <cell r="FY180">
            <v>0</v>
          </cell>
          <cell r="FZ180">
            <v>0</v>
          </cell>
          <cell r="GA180">
            <v>0</v>
          </cell>
          <cell r="GB180">
            <v>0</v>
          </cell>
          <cell r="GC180">
            <v>0</v>
          </cell>
          <cell r="GD180">
            <v>0</v>
          </cell>
          <cell r="GE180">
            <v>0</v>
          </cell>
          <cell r="GF180">
            <v>0</v>
          </cell>
          <cell r="GG180">
            <v>0</v>
          </cell>
          <cell r="GH180">
            <v>0</v>
          </cell>
          <cell r="GI180">
            <v>0</v>
          </cell>
          <cell r="GJ180">
            <v>0</v>
          </cell>
          <cell r="GK180">
            <v>0</v>
          </cell>
          <cell r="GL180">
            <v>0</v>
          </cell>
          <cell r="GM180">
            <v>0</v>
          </cell>
          <cell r="GN180">
            <v>0</v>
          </cell>
          <cell r="GO180">
            <v>0</v>
          </cell>
          <cell r="GP180">
            <v>0</v>
          </cell>
          <cell r="GQ180">
            <v>0</v>
          </cell>
          <cell r="GR180">
            <v>0</v>
          </cell>
          <cell r="GS180">
            <v>0</v>
          </cell>
          <cell r="GT180">
            <v>0</v>
          </cell>
          <cell r="GU180">
            <v>0</v>
          </cell>
          <cell r="GV180">
            <v>0</v>
          </cell>
          <cell r="GW180">
            <v>0</v>
          </cell>
          <cell r="GX180">
            <v>0</v>
          </cell>
          <cell r="GY180">
            <v>0</v>
          </cell>
          <cell r="GZ180">
            <v>0</v>
          </cell>
          <cell r="HA180">
            <v>0</v>
          </cell>
          <cell r="HB180">
            <v>0</v>
          </cell>
          <cell r="HC180">
            <v>0</v>
          </cell>
          <cell r="HD180">
            <v>0</v>
          </cell>
          <cell r="HE180">
            <v>0</v>
          </cell>
          <cell r="HF180">
            <v>0</v>
          </cell>
          <cell r="HG180">
            <v>0</v>
          </cell>
          <cell r="HH180">
            <v>0</v>
          </cell>
          <cell r="HI180">
            <v>0</v>
          </cell>
          <cell r="HJ180">
            <v>0</v>
          </cell>
          <cell r="HK180">
            <v>0</v>
          </cell>
          <cell r="HL180">
            <v>0</v>
          </cell>
          <cell r="HM180">
            <v>0</v>
          </cell>
          <cell r="HN180">
            <v>0</v>
          </cell>
          <cell r="HO180">
            <v>0</v>
          </cell>
          <cell r="HP180">
            <v>0</v>
          </cell>
          <cell r="HQ180">
            <v>0</v>
          </cell>
          <cell r="HR180">
            <v>0</v>
          </cell>
          <cell r="HS180">
            <v>0</v>
          </cell>
        </row>
        <row r="181">
          <cell r="E181">
            <v>0</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cell r="BF181">
            <v>0</v>
          </cell>
          <cell r="BG181">
            <v>0</v>
          </cell>
          <cell r="BH181">
            <v>0</v>
          </cell>
          <cell r="BI181">
            <v>0</v>
          </cell>
          <cell r="BJ181">
            <v>0</v>
          </cell>
          <cell r="BK181">
            <v>0</v>
          </cell>
          <cell r="BL181">
            <v>0</v>
          </cell>
          <cell r="BM181">
            <v>0</v>
          </cell>
          <cell r="BN181">
            <v>0</v>
          </cell>
          <cell r="BO181">
            <v>0</v>
          </cell>
          <cell r="BP181">
            <v>0</v>
          </cell>
          <cell r="BQ181">
            <v>0</v>
          </cell>
          <cell r="BR181">
            <v>0</v>
          </cell>
          <cell r="BS181">
            <v>0</v>
          </cell>
          <cell r="BT181">
            <v>0</v>
          </cell>
          <cell r="BU181">
            <v>0</v>
          </cell>
          <cell r="BV181">
            <v>0</v>
          </cell>
          <cell r="BW181">
            <v>0</v>
          </cell>
          <cell r="BX181">
            <v>0</v>
          </cell>
          <cell r="BY181">
            <v>0</v>
          </cell>
          <cell r="BZ181">
            <v>0</v>
          </cell>
          <cell r="CA181">
            <v>0</v>
          </cell>
          <cell r="CB181">
            <v>0</v>
          </cell>
          <cell r="CC181">
            <v>0</v>
          </cell>
          <cell r="CD181">
            <v>0</v>
          </cell>
          <cell r="CE181">
            <v>0</v>
          </cell>
          <cell r="CF181">
            <v>0</v>
          </cell>
          <cell r="CG181">
            <v>0</v>
          </cell>
          <cell r="CH181">
            <v>0</v>
          </cell>
          <cell r="CI181">
            <v>0</v>
          </cell>
          <cell r="CJ181">
            <v>0</v>
          </cell>
          <cell r="CK181">
            <v>0</v>
          </cell>
          <cell r="CL181">
            <v>0</v>
          </cell>
          <cell r="CM181">
            <v>0</v>
          </cell>
          <cell r="CN181">
            <v>0</v>
          </cell>
          <cell r="CO181">
            <v>0</v>
          </cell>
          <cell r="CP181">
            <v>0</v>
          </cell>
          <cell r="CQ181">
            <v>0</v>
          </cell>
          <cell r="CR181">
            <v>0</v>
          </cell>
          <cell r="CS181">
            <v>0</v>
          </cell>
          <cell r="CT181">
            <v>0</v>
          </cell>
          <cell r="CU181">
            <v>0</v>
          </cell>
          <cell r="CV181">
            <v>0</v>
          </cell>
          <cell r="CW181">
            <v>0</v>
          </cell>
          <cell r="CX181">
            <v>0</v>
          </cell>
          <cell r="CY181">
            <v>0</v>
          </cell>
          <cell r="CZ181">
            <v>0</v>
          </cell>
          <cell r="DA181">
            <v>0</v>
          </cell>
          <cell r="DB181">
            <v>0</v>
          </cell>
          <cell r="DC181">
            <v>0</v>
          </cell>
          <cell r="DD181">
            <v>0</v>
          </cell>
          <cell r="DE181">
            <v>0</v>
          </cell>
          <cell r="DF181">
            <v>0</v>
          </cell>
          <cell r="DG181">
            <v>0</v>
          </cell>
          <cell r="DH181">
            <v>0</v>
          </cell>
          <cell r="DI181">
            <v>0</v>
          </cell>
          <cell r="DJ181">
            <v>0</v>
          </cell>
          <cell r="DK181">
            <v>0</v>
          </cell>
          <cell r="DL181">
            <v>0</v>
          </cell>
          <cell r="DM181">
            <v>0</v>
          </cell>
          <cell r="DN181">
            <v>0</v>
          </cell>
          <cell r="DO181">
            <v>0</v>
          </cell>
          <cell r="DP181">
            <v>0</v>
          </cell>
          <cell r="DQ181">
            <v>0</v>
          </cell>
          <cell r="DR181">
            <v>0</v>
          </cell>
          <cell r="DS181">
            <v>0</v>
          </cell>
          <cell r="DT181">
            <v>0</v>
          </cell>
          <cell r="DU181">
            <v>0</v>
          </cell>
          <cell r="DV181">
            <v>0</v>
          </cell>
          <cell r="DW181">
            <v>0</v>
          </cell>
          <cell r="DX181">
            <v>0</v>
          </cell>
          <cell r="DY181">
            <v>0</v>
          </cell>
          <cell r="DZ181">
            <v>0</v>
          </cell>
          <cell r="EA181">
            <v>0</v>
          </cell>
          <cell r="EB181">
            <v>0</v>
          </cell>
          <cell r="EC181">
            <v>0</v>
          </cell>
          <cell r="ED181">
            <v>0</v>
          </cell>
          <cell r="EE181">
            <v>0</v>
          </cell>
          <cell r="EF181">
            <v>0</v>
          </cell>
          <cell r="EG181">
            <v>0</v>
          </cell>
          <cell r="EH181">
            <v>0</v>
          </cell>
          <cell r="EI181">
            <v>0</v>
          </cell>
          <cell r="EJ181">
            <v>0</v>
          </cell>
          <cell r="EK181">
            <v>0</v>
          </cell>
          <cell r="EL181">
            <v>0</v>
          </cell>
          <cell r="EM181">
            <v>0</v>
          </cell>
          <cell r="EN181">
            <v>0</v>
          </cell>
          <cell r="EO181">
            <v>0</v>
          </cell>
          <cell r="EP181">
            <v>0</v>
          </cell>
          <cell r="EQ181">
            <v>0</v>
          </cell>
          <cell r="ER181">
            <v>0</v>
          </cell>
          <cell r="ES181">
            <v>0</v>
          </cell>
          <cell r="ET181">
            <v>0</v>
          </cell>
          <cell r="EU181">
            <v>0</v>
          </cell>
          <cell r="EV181">
            <v>0</v>
          </cell>
          <cell r="EW181">
            <v>0</v>
          </cell>
          <cell r="EX181">
            <v>0</v>
          </cell>
          <cell r="EY181">
            <v>0</v>
          </cell>
          <cell r="EZ181">
            <v>0</v>
          </cell>
          <cell r="FA181">
            <v>0</v>
          </cell>
          <cell r="FB181">
            <v>0</v>
          </cell>
          <cell r="FC181">
            <v>0</v>
          </cell>
          <cell r="FD181">
            <v>0</v>
          </cell>
          <cell r="FE181">
            <v>0</v>
          </cell>
          <cell r="FF181">
            <v>0</v>
          </cell>
          <cell r="FG181">
            <v>0</v>
          </cell>
          <cell r="FH181">
            <v>0</v>
          </cell>
          <cell r="FI181">
            <v>0</v>
          </cell>
          <cell r="FJ181">
            <v>0</v>
          </cell>
          <cell r="FK181">
            <v>0</v>
          </cell>
          <cell r="FL181">
            <v>0</v>
          </cell>
          <cell r="FM181">
            <v>0</v>
          </cell>
          <cell r="FN181">
            <v>0</v>
          </cell>
          <cell r="FO181">
            <v>0</v>
          </cell>
          <cell r="FP181">
            <v>0</v>
          </cell>
          <cell r="FQ181">
            <v>143079.35</v>
          </cell>
          <cell r="FR181">
            <v>0</v>
          </cell>
          <cell r="FS181">
            <v>0</v>
          </cell>
          <cell r="FT181">
            <v>0</v>
          </cell>
          <cell r="FU181">
            <v>0</v>
          </cell>
          <cell r="FV181">
            <v>0</v>
          </cell>
          <cell r="FW181">
            <v>0</v>
          </cell>
          <cell r="FX181">
            <v>0</v>
          </cell>
          <cell r="FY181">
            <v>0</v>
          </cell>
          <cell r="FZ181">
            <v>0</v>
          </cell>
          <cell r="GA181">
            <v>0</v>
          </cell>
          <cell r="GB181">
            <v>0</v>
          </cell>
          <cell r="GC181">
            <v>0</v>
          </cell>
          <cell r="GD181">
            <v>0</v>
          </cell>
          <cell r="GE181">
            <v>0</v>
          </cell>
          <cell r="GF181">
            <v>0</v>
          </cell>
          <cell r="GG181">
            <v>0</v>
          </cell>
          <cell r="GH181">
            <v>0</v>
          </cell>
          <cell r="GI181">
            <v>0</v>
          </cell>
          <cell r="GJ181">
            <v>0</v>
          </cell>
          <cell r="GK181">
            <v>0</v>
          </cell>
          <cell r="GL181">
            <v>0</v>
          </cell>
          <cell r="GM181">
            <v>0</v>
          </cell>
          <cell r="GN181">
            <v>0</v>
          </cell>
          <cell r="GO181">
            <v>0</v>
          </cell>
          <cell r="GP181">
            <v>0</v>
          </cell>
          <cell r="GQ181">
            <v>0</v>
          </cell>
          <cell r="GR181">
            <v>0</v>
          </cell>
          <cell r="GS181">
            <v>0</v>
          </cell>
          <cell r="GT181">
            <v>0</v>
          </cell>
          <cell r="GU181">
            <v>0</v>
          </cell>
          <cell r="GV181">
            <v>0</v>
          </cell>
          <cell r="GW181">
            <v>0</v>
          </cell>
          <cell r="GX181">
            <v>0</v>
          </cell>
          <cell r="GY181">
            <v>0</v>
          </cell>
          <cell r="GZ181">
            <v>0</v>
          </cell>
          <cell r="HA181">
            <v>0</v>
          </cell>
          <cell r="HB181">
            <v>0</v>
          </cell>
          <cell r="HC181">
            <v>0</v>
          </cell>
          <cell r="HD181">
            <v>0</v>
          </cell>
          <cell r="HE181">
            <v>0</v>
          </cell>
          <cell r="HF181">
            <v>0</v>
          </cell>
          <cell r="HG181">
            <v>0</v>
          </cell>
          <cell r="HH181">
            <v>0</v>
          </cell>
          <cell r="HI181">
            <v>0</v>
          </cell>
          <cell r="HJ181">
            <v>0</v>
          </cell>
          <cell r="HK181">
            <v>0</v>
          </cell>
          <cell r="HL181">
            <v>0</v>
          </cell>
          <cell r="HM181">
            <v>0</v>
          </cell>
          <cell r="HN181">
            <v>0</v>
          </cell>
          <cell r="HO181">
            <v>0</v>
          </cell>
          <cell r="HP181">
            <v>0</v>
          </cell>
          <cell r="HQ181">
            <v>0</v>
          </cell>
          <cell r="HR181">
            <v>0</v>
          </cell>
          <cell r="HS181">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0</v>
          </cell>
          <cell r="BM182">
            <v>0</v>
          </cell>
          <cell r="BN182">
            <v>0</v>
          </cell>
          <cell r="BO182">
            <v>0</v>
          </cell>
          <cell r="BP182">
            <v>0</v>
          </cell>
          <cell r="BQ182">
            <v>0</v>
          </cell>
          <cell r="BR182">
            <v>0</v>
          </cell>
          <cell r="BS182">
            <v>0</v>
          </cell>
          <cell r="BT182">
            <v>0</v>
          </cell>
          <cell r="BU182">
            <v>0</v>
          </cell>
          <cell r="BV182">
            <v>0</v>
          </cell>
          <cell r="BW182">
            <v>0</v>
          </cell>
          <cell r="BX182">
            <v>0</v>
          </cell>
          <cell r="BY182">
            <v>0</v>
          </cell>
          <cell r="BZ182">
            <v>0</v>
          </cell>
          <cell r="CA182">
            <v>0</v>
          </cell>
          <cell r="CB182">
            <v>0</v>
          </cell>
          <cell r="CC182">
            <v>0</v>
          </cell>
          <cell r="CD182">
            <v>0</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0</v>
          </cell>
          <cell r="CX182">
            <v>0</v>
          </cell>
          <cell r="CY182">
            <v>0</v>
          </cell>
          <cell r="CZ182">
            <v>0</v>
          </cell>
          <cell r="DA182">
            <v>0</v>
          </cell>
          <cell r="DB182">
            <v>0</v>
          </cell>
          <cell r="DC182">
            <v>0</v>
          </cell>
          <cell r="DD182">
            <v>0</v>
          </cell>
          <cell r="DE182">
            <v>0</v>
          </cell>
          <cell r="DF182">
            <v>0</v>
          </cell>
          <cell r="DG182">
            <v>0</v>
          </cell>
          <cell r="DH182">
            <v>0</v>
          </cell>
          <cell r="DI182">
            <v>0</v>
          </cell>
          <cell r="DJ182">
            <v>0</v>
          </cell>
          <cell r="DK182">
            <v>0</v>
          </cell>
          <cell r="DL182">
            <v>0</v>
          </cell>
          <cell r="DM182">
            <v>0</v>
          </cell>
          <cell r="DN182">
            <v>0</v>
          </cell>
          <cell r="DO182">
            <v>0</v>
          </cell>
          <cell r="DP182">
            <v>0</v>
          </cell>
          <cell r="DQ182">
            <v>0</v>
          </cell>
          <cell r="DR182">
            <v>0</v>
          </cell>
          <cell r="DS182">
            <v>0</v>
          </cell>
          <cell r="DT182">
            <v>0</v>
          </cell>
          <cell r="DU182">
            <v>0</v>
          </cell>
          <cell r="DV182">
            <v>0</v>
          </cell>
          <cell r="DW182">
            <v>0</v>
          </cell>
          <cell r="DX182">
            <v>0</v>
          </cell>
          <cell r="DY182">
            <v>0</v>
          </cell>
          <cell r="DZ182">
            <v>0</v>
          </cell>
          <cell r="EA182">
            <v>0</v>
          </cell>
          <cell r="EB182">
            <v>0</v>
          </cell>
          <cell r="EC182">
            <v>0</v>
          </cell>
          <cell r="ED182">
            <v>0</v>
          </cell>
          <cell r="EE182">
            <v>0</v>
          </cell>
          <cell r="EF182">
            <v>0</v>
          </cell>
          <cell r="EG182">
            <v>0</v>
          </cell>
          <cell r="EH182">
            <v>0</v>
          </cell>
          <cell r="EI182">
            <v>0</v>
          </cell>
          <cell r="EJ182">
            <v>0</v>
          </cell>
          <cell r="EK182">
            <v>0</v>
          </cell>
          <cell r="EL182">
            <v>0</v>
          </cell>
          <cell r="EM182">
            <v>0</v>
          </cell>
          <cell r="EN182">
            <v>0</v>
          </cell>
          <cell r="EO182">
            <v>0</v>
          </cell>
          <cell r="EP182">
            <v>0</v>
          </cell>
          <cell r="EQ182">
            <v>0</v>
          </cell>
          <cell r="ER182">
            <v>0</v>
          </cell>
          <cell r="ES182">
            <v>0</v>
          </cell>
          <cell r="ET182">
            <v>0</v>
          </cell>
          <cell r="EU182">
            <v>0</v>
          </cell>
          <cell r="EV182">
            <v>0</v>
          </cell>
          <cell r="EW182">
            <v>0</v>
          </cell>
          <cell r="EX182">
            <v>0</v>
          </cell>
          <cell r="EY182">
            <v>0</v>
          </cell>
          <cell r="EZ182">
            <v>0</v>
          </cell>
          <cell r="FA182">
            <v>0</v>
          </cell>
          <cell r="FB182">
            <v>0</v>
          </cell>
          <cell r="FC182">
            <v>0</v>
          </cell>
          <cell r="FD182">
            <v>0</v>
          </cell>
          <cell r="FE182">
            <v>0</v>
          </cell>
          <cell r="FF182">
            <v>0</v>
          </cell>
          <cell r="FG182">
            <v>0</v>
          </cell>
          <cell r="FH182">
            <v>0</v>
          </cell>
          <cell r="FI182">
            <v>0</v>
          </cell>
          <cell r="FJ182">
            <v>0</v>
          </cell>
          <cell r="FK182">
            <v>0</v>
          </cell>
          <cell r="FL182">
            <v>0</v>
          </cell>
          <cell r="FM182">
            <v>0</v>
          </cell>
          <cell r="FN182">
            <v>0</v>
          </cell>
          <cell r="FO182">
            <v>0</v>
          </cell>
          <cell r="FP182">
            <v>0</v>
          </cell>
          <cell r="FQ182">
            <v>44429.599999999999</v>
          </cell>
          <cell r="FR182">
            <v>0</v>
          </cell>
          <cell r="FS182">
            <v>0</v>
          </cell>
          <cell r="FT182">
            <v>0</v>
          </cell>
          <cell r="FU182">
            <v>0</v>
          </cell>
          <cell r="FV182">
            <v>0</v>
          </cell>
          <cell r="FW182">
            <v>0</v>
          </cell>
          <cell r="FX182">
            <v>0</v>
          </cell>
          <cell r="FY182">
            <v>0</v>
          </cell>
          <cell r="FZ182">
            <v>0</v>
          </cell>
          <cell r="GA182">
            <v>0</v>
          </cell>
          <cell r="GB182">
            <v>0</v>
          </cell>
          <cell r="GC182">
            <v>0</v>
          </cell>
          <cell r="GD182">
            <v>0</v>
          </cell>
          <cell r="GE182">
            <v>0</v>
          </cell>
          <cell r="GF182">
            <v>0</v>
          </cell>
          <cell r="GG182">
            <v>0</v>
          </cell>
          <cell r="GH182">
            <v>0</v>
          </cell>
          <cell r="GI182">
            <v>0</v>
          </cell>
          <cell r="GJ182">
            <v>0</v>
          </cell>
          <cell r="GK182">
            <v>0</v>
          </cell>
          <cell r="GL182">
            <v>0</v>
          </cell>
          <cell r="GM182">
            <v>0</v>
          </cell>
          <cell r="GN182">
            <v>0</v>
          </cell>
          <cell r="GO182">
            <v>0</v>
          </cell>
          <cell r="GP182">
            <v>0</v>
          </cell>
          <cell r="GQ182">
            <v>0</v>
          </cell>
          <cell r="GR182">
            <v>0</v>
          </cell>
          <cell r="GS182">
            <v>0</v>
          </cell>
          <cell r="GT182">
            <v>0</v>
          </cell>
          <cell r="GU182">
            <v>0</v>
          </cell>
          <cell r="GV182">
            <v>0</v>
          </cell>
          <cell r="GW182">
            <v>0</v>
          </cell>
          <cell r="GX182">
            <v>0</v>
          </cell>
          <cell r="GY182">
            <v>0</v>
          </cell>
          <cell r="GZ182">
            <v>0</v>
          </cell>
          <cell r="HA182">
            <v>0</v>
          </cell>
          <cell r="HB182">
            <v>0</v>
          </cell>
          <cell r="HC182">
            <v>0</v>
          </cell>
          <cell r="HD182">
            <v>0</v>
          </cell>
          <cell r="HE182">
            <v>0</v>
          </cell>
          <cell r="HF182">
            <v>0</v>
          </cell>
          <cell r="HG182">
            <v>0</v>
          </cell>
          <cell r="HH182">
            <v>0</v>
          </cell>
          <cell r="HI182">
            <v>0</v>
          </cell>
          <cell r="HJ182">
            <v>0</v>
          </cell>
          <cell r="HK182">
            <v>0</v>
          </cell>
          <cell r="HL182">
            <v>0</v>
          </cell>
          <cell r="HM182">
            <v>0</v>
          </cell>
          <cell r="HN182">
            <v>0</v>
          </cell>
          <cell r="HO182">
            <v>0</v>
          </cell>
          <cell r="HP182">
            <v>0</v>
          </cell>
          <cell r="HQ182">
            <v>0</v>
          </cell>
          <cell r="HR182">
            <v>0</v>
          </cell>
          <cell r="HS182">
            <v>0</v>
          </cell>
        </row>
        <row r="183">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0</v>
          </cell>
          <cell r="BC183">
            <v>0</v>
          </cell>
          <cell r="BD183">
            <v>0</v>
          </cell>
          <cell r="BE183">
            <v>0</v>
          </cell>
          <cell r="BF183">
            <v>0</v>
          </cell>
          <cell r="BG183">
            <v>0</v>
          </cell>
          <cell r="BH183">
            <v>0</v>
          </cell>
          <cell r="BI183">
            <v>0</v>
          </cell>
          <cell r="BJ183">
            <v>0</v>
          </cell>
          <cell r="BK183">
            <v>0</v>
          </cell>
          <cell r="BL183">
            <v>0</v>
          </cell>
          <cell r="BM183">
            <v>0</v>
          </cell>
          <cell r="BN183">
            <v>0</v>
          </cell>
          <cell r="BO183">
            <v>0</v>
          </cell>
          <cell r="BP183">
            <v>0</v>
          </cell>
          <cell r="BQ183">
            <v>0</v>
          </cell>
          <cell r="BR183">
            <v>0</v>
          </cell>
          <cell r="BS183">
            <v>0</v>
          </cell>
          <cell r="BT183">
            <v>0</v>
          </cell>
          <cell r="BU183">
            <v>0</v>
          </cell>
          <cell r="BV183">
            <v>0</v>
          </cell>
          <cell r="BW183">
            <v>0</v>
          </cell>
          <cell r="BX183">
            <v>0</v>
          </cell>
          <cell r="BY183">
            <v>0</v>
          </cell>
          <cell r="BZ183">
            <v>0</v>
          </cell>
          <cell r="CA183">
            <v>0</v>
          </cell>
          <cell r="CB183">
            <v>0</v>
          </cell>
          <cell r="CC183">
            <v>0</v>
          </cell>
          <cell r="CD183">
            <v>0</v>
          </cell>
          <cell r="CE183">
            <v>0</v>
          </cell>
          <cell r="CF183">
            <v>0</v>
          </cell>
          <cell r="CG183">
            <v>0</v>
          </cell>
          <cell r="CH183">
            <v>0</v>
          </cell>
          <cell r="CI183">
            <v>0</v>
          </cell>
          <cell r="CJ183">
            <v>0</v>
          </cell>
          <cell r="CK183">
            <v>0</v>
          </cell>
          <cell r="CL183">
            <v>0</v>
          </cell>
          <cell r="CM183">
            <v>0</v>
          </cell>
          <cell r="CN183">
            <v>0</v>
          </cell>
          <cell r="CO183">
            <v>0</v>
          </cell>
          <cell r="CP183">
            <v>0</v>
          </cell>
          <cell r="CQ183">
            <v>0</v>
          </cell>
          <cell r="CR183">
            <v>0</v>
          </cell>
          <cell r="CS183">
            <v>0</v>
          </cell>
          <cell r="CT183">
            <v>0</v>
          </cell>
          <cell r="CU183">
            <v>0</v>
          </cell>
          <cell r="CV183">
            <v>0</v>
          </cell>
          <cell r="CW183">
            <v>0</v>
          </cell>
          <cell r="CX183">
            <v>0</v>
          </cell>
          <cell r="CY183">
            <v>0</v>
          </cell>
          <cell r="CZ183">
            <v>0</v>
          </cell>
          <cell r="DA183">
            <v>0</v>
          </cell>
          <cell r="DB183">
            <v>0</v>
          </cell>
          <cell r="DC183">
            <v>0</v>
          </cell>
          <cell r="DD183">
            <v>0</v>
          </cell>
          <cell r="DE183">
            <v>0</v>
          </cell>
          <cell r="DF183">
            <v>0</v>
          </cell>
          <cell r="DG183">
            <v>0</v>
          </cell>
          <cell r="DH183">
            <v>0</v>
          </cell>
          <cell r="DI183">
            <v>0</v>
          </cell>
          <cell r="DJ183">
            <v>0</v>
          </cell>
          <cell r="DK183">
            <v>0</v>
          </cell>
          <cell r="DL183">
            <v>0</v>
          </cell>
          <cell r="DM183">
            <v>0</v>
          </cell>
          <cell r="DN183">
            <v>0</v>
          </cell>
          <cell r="DO183">
            <v>0</v>
          </cell>
          <cell r="DP183">
            <v>0</v>
          </cell>
          <cell r="DQ183">
            <v>0</v>
          </cell>
          <cell r="DR183">
            <v>0</v>
          </cell>
          <cell r="DS183">
            <v>0</v>
          </cell>
          <cell r="DT183">
            <v>0</v>
          </cell>
          <cell r="DU183">
            <v>0</v>
          </cell>
          <cell r="DV183">
            <v>0</v>
          </cell>
          <cell r="DW183">
            <v>0</v>
          </cell>
          <cell r="DX183">
            <v>0</v>
          </cell>
          <cell r="DY183">
            <v>0</v>
          </cell>
          <cell r="DZ183">
            <v>0</v>
          </cell>
          <cell r="EA183">
            <v>0</v>
          </cell>
          <cell r="EB183">
            <v>0</v>
          </cell>
          <cell r="EC183">
            <v>0</v>
          </cell>
          <cell r="ED183">
            <v>0</v>
          </cell>
          <cell r="EE183">
            <v>0</v>
          </cell>
          <cell r="EF183">
            <v>0</v>
          </cell>
          <cell r="EG183">
            <v>0</v>
          </cell>
          <cell r="EH183">
            <v>0</v>
          </cell>
          <cell r="EI183">
            <v>0</v>
          </cell>
          <cell r="EJ183">
            <v>0</v>
          </cell>
          <cell r="EK183">
            <v>0</v>
          </cell>
          <cell r="EL183">
            <v>0</v>
          </cell>
          <cell r="EM183">
            <v>0</v>
          </cell>
          <cell r="EN183">
            <v>0</v>
          </cell>
          <cell r="EO183">
            <v>0</v>
          </cell>
          <cell r="EP183">
            <v>0</v>
          </cell>
          <cell r="EQ183">
            <v>0</v>
          </cell>
          <cell r="ER183">
            <v>0</v>
          </cell>
          <cell r="ES183">
            <v>0</v>
          </cell>
          <cell r="ET183">
            <v>0</v>
          </cell>
          <cell r="EU183">
            <v>0</v>
          </cell>
          <cell r="EV183">
            <v>0</v>
          </cell>
          <cell r="EW183">
            <v>0</v>
          </cell>
          <cell r="EX183">
            <v>0</v>
          </cell>
          <cell r="EY183">
            <v>0</v>
          </cell>
          <cell r="EZ183">
            <v>214026</v>
          </cell>
          <cell r="FA183">
            <v>43.2</v>
          </cell>
          <cell r="FB183">
            <v>0</v>
          </cell>
          <cell r="FC183">
            <v>0</v>
          </cell>
          <cell r="FD183">
            <v>0</v>
          </cell>
          <cell r="FE183">
            <v>0</v>
          </cell>
          <cell r="FF183">
            <v>0</v>
          </cell>
          <cell r="FG183">
            <v>0</v>
          </cell>
          <cell r="FH183">
            <v>0</v>
          </cell>
          <cell r="FI183">
            <v>0</v>
          </cell>
          <cell r="FJ183">
            <v>0</v>
          </cell>
          <cell r="FK183">
            <v>0</v>
          </cell>
          <cell r="FL183">
            <v>0</v>
          </cell>
          <cell r="FM183">
            <v>0</v>
          </cell>
          <cell r="FN183">
            <v>0</v>
          </cell>
          <cell r="FO183">
            <v>0</v>
          </cell>
          <cell r="FP183">
            <v>0</v>
          </cell>
          <cell r="FQ183">
            <v>0</v>
          </cell>
          <cell r="FR183">
            <v>0</v>
          </cell>
          <cell r="FS183">
            <v>0</v>
          </cell>
          <cell r="FT183">
            <v>0</v>
          </cell>
          <cell r="FU183">
            <v>0</v>
          </cell>
          <cell r="FV183">
            <v>0</v>
          </cell>
          <cell r="FW183">
            <v>0</v>
          </cell>
          <cell r="FX183">
            <v>0</v>
          </cell>
          <cell r="FY183">
            <v>0</v>
          </cell>
          <cell r="FZ183">
            <v>0</v>
          </cell>
          <cell r="GA183">
            <v>0</v>
          </cell>
          <cell r="GB183">
            <v>0</v>
          </cell>
          <cell r="GC183">
            <v>0</v>
          </cell>
          <cell r="GD183">
            <v>0</v>
          </cell>
          <cell r="GE183">
            <v>0</v>
          </cell>
          <cell r="GF183">
            <v>0</v>
          </cell>
          <cell r="GG183">
            <v>0</v>
          </cell>
          <cell r="GH183">
            <v>0</v>
          </cell>
          <cell r="GI183">
            <v>0</v>
          </cell>
          <cell r="GJ183">
            <v>0</v>
          </cell>
          <cell r="GK183">
            <v>0</v>
          </cell>
          <cell r="GL183">
            <v>0</v>
          </cell>
          <cell r="GM183">
            <v>0</v>
          </cell>
          <cell r="GN183">
            <v>0</v>
          </cell>
          <cell r="GO183">
            <v>0</v>
          </cell>
          <cell r="GP183">
            <v>0</v>
          </cell>
          <cell r="GQ183">
            <v>0</v>
          </cell>
          <cell r="GR183">
            <v>0</v>
          </cell>
          <cell r="GS183">
            <v>0</v>
          </cell>
          <cell r="GT183">
            <v>0</v>
          </cell>
          <cell r="GU183">
            <v>0</v>
          </cell>
          <cell r="GV183">
            <v>0</v>
          </cell>
          <cell r="GW183">
            <v>0</v>
          </cell>
          <cell r="GX183">
            <v>0</v>
          </cell>
          <cell r="GY183">
            <v>0</v>
          </cell>
          <cell r="GZ183">
            <v>0</v>
          </cell>
          <cell r="HA183">
            <v>0</v>
          </cell>
          <cell r="HB183">
            <v>0</v>
          </cell>
          <cell r="HC183">
            <v>0</v>
          </cell>
          <cell r="HD183">
            <v>0</v>
          </cell>
          <cell r="HE183">
            <v>0</v>
          </cell>
          <cell r="HF183">
            <v>0</v>
          </cell>
          <cell r="HG183">
            <v>0</v>
          </cell>
          <cell r="HH183">
            <v>0</v>
          </cell>
          <cell r="HI183">
            <v>0</v>
          </cell>
          <cell r="HJ183">
            <v>0</v>
          </cell>
          <cell r="HK183">
            <v>0</v>
          </cell>
          <cell r="HL183">
            <v>0</v>
          </cell>
          <cell r="HM183">
            <v>0</v>
          </cell>
          <cell r="HN183">
            <v>0</v>
          </cell>
          <cell r="HO183">
            <v>0</v>
          </cell>
          <cell r="HP183">
            <v>0</v>
          </cell>
          <cell r="HQ183">
            <v>0</v>
          </cell>
          <cell r="HR183">
            <v>0</v>
          </cell>
          <cell r="HS183">
            <v>0</v>
          </cell>
        </row>
        <row r="184">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0</v>
          </cell>
          <cell r="BO184">
            <v>0</v>
          </cell>
          <cell r="BP184">
            <v>0</v>
          </cell>
          <cell r="BQ184">
            <v>0</v>
          </cell>
          <cell r="BR184">
            <v>0</v>
          </cell>
          <cell r="BS184">
            <v>0</v>
          </cell>
          <cell r="BT184">
            <v>0</v>
          </cell>
          <cell r="BU184">
            <v>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A184">
            <v>0</v>
          </cell>
          <cell r="DB184">
            <v>0</v>
          </cell>
          <cell r="DC184">
            <v>0</v>
          </cell>
          <cell r="DD184">
            <v>0</v>
          </cell>
          <cell r="DE184">
            <v>0</v>
          </cell>
          <cell r="DF184">
            <v>0</v>
          </cell>
          <cell r="DG184">
            <v>0</v>
          </cell>
          <cell r="DH184">
            <v>0</v>
          </cell>
          <cell r="DI184">
            <v>0</v>
          </cell>
          <cell r="DJ184">
            <v>0</v>
          </cell>
          <cell r="DK184">
            <v>0</v>
          </cell>
          <cell r="DL184">
            <v>0</v>
          </cell>
          <cell r="DM184">
            <v>0</v>
          </cell>
          <cell r="DN184">
            <v>0</v>
          </cell>
          <cell r="DO184">
            <v>0</v>
          </cell>
          <cell r="DP184">
            <v>0</v>
          </cell>
          <cell r="DQ184">
            <v>0</v>
          </cell>
          <cell r="DR184">
            <v>0</v>
          </cell>
          <cell r="DS184">
            <v>0</v>
          </cell>
          <cell r="DT184">
            <v>0</v>
          </cell>
          <cell r="DU184">
            <v>0</v>
          </cell>
          <cell r="DV184">
            <v>0</v>
          </cell>
          <cell r="DW184">
            <v>0</v>
          </cell>
          <cell r="DX184">
            <v>0</v>
          </cell>
          <cell r="DY184">
            <v>0</v>
          </cell>
          <cell r="DZ184">
            <v>0</v>
          </cell>
          <cell r="EA184">
            <v>0</v>
          </cell>
          <cell r="EB184">
            <v>0</v>
          </cell>
          <cell r="EC184">
            <v>0</v>
          </cell>
          <cell r="ED184">
            <v>0</v>
          </cell>
          <cell r="EE184">
            <v>0</v>
          </cell>
          <cell r="EF184">
            <v>0</v>
          </cell>
          <cell r="EG184">
            <v>0</v>
          </cell>
          <cell r="EH184">
            <v>0</v>
          </cell>
          <cell r="EI184">
            <v>0</v>
          </cell>
          <cell r="EJ184">
            <v>0</v>
          </cell>
          <cell r="EK184">
            <v>0</v>
          </cell>
          <cell r="EL184">
            <v>0</v>
          </cell>
          <cell r="EM184">
            <v>0</v>
          </cell>
          <cell r="EN184">
            <v>0</v>
          </cell>
          <cell r="EO184">
            <v>0</v>
          </cell>
          <cell r="EP184">
            <v>0</v>
          </cell>
          <cell r="EQ184">
            <v>0</v>
          </cell>
          <cell r="ER184">
            <v>0</v>
          </cell>
          <cell r="ES184">
            <v>0</v>
          </cell>
          <cell r="ET184">
            <v>0</v>
          </cell>
          <cell r="EU184">
            <v>0</v>
          </cell>
          <cell r="EV184">
            <v>0</v>
          </cell>
          <cell r="EW184">
            <v>0</v>
          </cell>
          <cell r="EX184">
            <v>0</v>
          </cell>
          <cell r="EY184">
            <v>0</v>
          </cell>
          <cell r="EZ184">
            <v>0</v>
          </cell>
          <cell r="FA184">
            <v>16731.400000000001</v>
          </cell>
          <cell r="FB184">
            <v>0</v>
          </cell>
          <cell r="FC184">
            <v>0</v>
          </cell>
          <cell r="FD184">
            <v>0</v>
          </cell>
          <cell r="FE184">
            <v>0</v>
          </cell>
          <cell r="FF184">
            <v>0</v>
          </cell>
          <cell r="FG184">
            <v>0</v>
          </cell>
          <cell r="FH184">
            <v>0</v>
          </cell>
          <cell r="FI184">
            <v>0</v>
          </cell>
          <cell r="FJ184">
            <v>0</v>
          </cell>
          <cell r="FK184">
            <v>0</v>
          </cell>
          <cell r="FL184">
            <v>0</v>
          </cell>
          <cell r="FM184">
            <v>0</v>
          </cell>
          <cell r="FN184">
            <v>0</v>
          </cell>
          <cell r="FO184">
            <v>0</v>
          </cell>
          <cell r="FP184">
            <v>0</v>
          </cell>
          <cell r="FQ184">
            <v>0</v>
          </cell>
          <cell r="FR184">
            <v>0</v>
          </cell>
          <cell r="FS184">
            <v>0</v>
          </cell>
          <cell r="FT184">
            <v>0</v>
          </cell>
          <cell r="FU184">
            <v>0</v>
          </cell>
          <cell r="FV184">
            <v>0</v>
          </cell>
          <cell r="FW184">
            <v>0</v>
          </cell>
          <cell r="FX184">
            <v>0</v>
          </cell>
          <cell r="FY184">
            <v>0</v>
          </cell>
          <cell r="FZ184">
            <v>0</v>
          </cell>
          <cell r="GA184">
            <v>0</v>
          </cell>
          <cell r="GB184">
            <v>0</v>
          </cell>
          <cell r="GC184">
            <v>0</v>
          </cell>
          <cell r="GD184">
            <v>0</v>
          </cell>
          <cell r="GE184">
            <v>0</v>
          </cell>
          <cell r="GF184">
            <v>0</v>
          </cell>
          <cell r="GG184">
            <v>0</v>
          </cell>
          <cell r="GH184">
            <v>0</v>
          </cell>
          <cell r="GI184">
            <v>0</v>
          </cell>
          <cell r="GJ184">
            <v>0</v>
          </cell>
          <cell r="GK184">
            <v>0</v>
          </cell>
          <cell r="GL184">
            <v>0</v>
          </cell>
          <cell r="GM184">
            <v>0</v>
          </cell>
          <cell r="GN184">
            <v>0</v>
          </cell>
          <cell r="GO184">
            <v>0</v>
          </cell>
          <cell r="GP184">
            <v>0</v>
          </cell>
          <cell r="GQ184">
            <v>0</v>
          </cell>
          <cell r="GR184">
            <v>0</v>
          </cell>
          <cell r="GS184">
            <v>0</v>
          </cell>
          <cell r="GT184">
            <v>0</v>
          </cell>
          <cell r="GU184">
            <v>0</v>
          </cell>
          <cell r="GV184">
            <v>0</v>
          </cell>
          <cell r="GW184">
            <v>0</v>
          </cell>
          <cell r="GX184">
            <v>0</v>
          </cell>
          <cell r="GY184">
            <v>0</v>
          </cell>
          <cell r="GZ184">
            <v>0</v>
          </cell>
          <cell r="HA184">
            <v>0</v>
          </cell>
          <cell r="HB184">
            <v>0</v>
          </cell>
          <cell r="HC184">
            <v>0</v>
          </cell>
          <cell r="HD184">
            <v>0</v>
          </cell>
          <cell r="HE184">
            <v>0</v>
          </cell>
          <cell r="HF184">
            <v>0</v>
          </cell>
          <cell r="HG184">
            <v>0</v>
          </cell>
          <cell r="HH184">
            <v>0</v>
          </cell>
          <cell r="HI184">
            <v>0</v>
          </cell>
          <cell r="HJ184">
            <v>0</v>
          </cell>
          <cell r="HK184">
            <v>0</v>
          </cell>
          <cell r="HL184">
            <v>0</v>
          </cell>
          <cell r="HM184">
            <v>0</v>
          </cell>
          <cell r="HN184">
            <v>0</v>
          </cell>
          <cell r="HO184">
            <v>0</v>
          </cell>
          <cell r="HP184">
            <v>0</v>
          </cell>
          <cell r="HQ184">
            <v>0</v>
          </cell>
          <cell r="HR184">
            <v>0</v>
          </cell>
          <cell r="HS184">
            <v>0</v>
          </cell>
        </row>
        <row r="185">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cell r="AN185">
            <v>0</v>
          </cell>
          <cell r="AO185">
            <v>0</v>
          </cell>
          <cell r="AP185">
            <v>0</v>
          </cell>
          <cell r="AQ185">
            <v>0</v>
          </cell>
          <cell r="AR185">
            <v>0</v>
          </cell>
          <cell r="AS185">
            <v>0</v>
          </cell>
          <cell r="AT185">
            <v>0</v>
          </cell>
          <cell r="AU185">
            <v>0</v>
          </cell>
          <cell r="AV185">
            <v>0</v>
          </cell>
          <cell r="AW185">
            <v>0</v>
          </cell>
          <cell r="AX185">
            <v>0</v>
          </cell>
          <cell r="AY185">
            <v>0</v>
          </cell>
          <cell r="AZ185">
            <v>0</v>
          </cell>
          <cell r="BA185">
            <v>0</v>
          </cell>
          <cell r="BB185">
            <v>0</v>
          </cell>
          <cell r="BC185">
            <v>0</v>
          </cell>
          <cell r="BD185">
            <v>0</v>
          </cell>
          <cell r="BE185">
            <v>0</v>
          </cell>
          <cell r="BF185">
            <v>0</v>
          </cell>
          <cell r="BG185">
            <v>0</v>
          </cell>
          <cell r="BH185">
            <v>0</v>
          </cell>
          <cell r="BI185">
            <v>0</v>
          </cell>
          <cell r="BJ185">
            <v>0</v>
          </cell>
          <cell r="BK185">
            <v>0</v>
          </cell>
          <cell r="BL185">
            <v>0</v>
          </cell>
          <cell r="BM185">
            <v>0</v>
          </cell>
          <cell r="BN185">
            <v>0</v>
          </cell>
          <cell r="BO185">
            <v>0</v>
          </cell>
          <cell r="BP185">
            <v>0</v>
          </cell>
          <cell r="BQ185">
            <v>0</v>
          </cell>
          <cell r="BR185">
            <v>0</v>
          </cell>
          <cell r="BS185">
            <v>0</v>
          </cell>
          <cell r="BT185">
            <v>0</v>
          </cell>
          <cell r="BU185">
            <v>0</v>
          </cell>
          <cell r="BV185">
            <v>0</v>
          </cell>
          <cell r="BW185">
            <v>0</v>
          </cell>
          <cell r="BX185">
            <v>0</v>
          </cell>
          <cell r="BY185">
            <v>0</v>
          </cell>
          <cell r="BZ185">
            <v>0</v>
          </cell>
          <cell r="CA185">
            <v>0</v>
          </cell>
          <cell r="CB185">
            <v>0</v>
          </cell>
          <cell r="CC185">
            <v>0</v>
          </cell>
          <cell r="CD185">
            <v>0</v>
          </cell>
          <cell r="CE185">
            <v>0</v>
          </cell>
          <cell r="CF185">
            <v>0</v>
          </cell>
          <cell r="CG185">
            <v>0</v>
          </cell>
          <cell r="CH185">
            <v>0</v>
          </cell>
          <cell r="CI185">
            <v>0</v>
          </cell>
          <cell r="CJ185">
            <v>0</v>
          </cell>
          <cell r="CK185">
            <v>0</v>
          </cell>
          <cell r="CL185">
            <v>0</v>
          </cell>
          <cell r="CM185">
            <v>0</v>
          </cell>
          <cell r="CN185">
            <v>0</v>
          </cell>
          <cell r="CO185">
            <v>0</v>
          </cell>
          <cell r="CP185">
            <v>0</v>
          </cell>
          <cell r="CQ185">
            <v>0</v>
          </cell>
          <cell r="CR185">
            <v>0</v>
          </cell>
          <cell r="CS185">
            <v>0</v>
          </cell>
          <cell r="CT185">
            <v>0</v>
          </cell>
          <cell r="CU185">
            <v>0</v>
          </cell>
          <cell r="CV185">
            <v>0</v>
          </cell>
          <cell r="CW185">
            <v>0</v>
          </cell>
          <cell r="CX185">
            <v>0</v>
          </cell>
          <cell r="CY185">
            <v>0</v>
          </cell>
          <cell r="CZ185">
            <v>0</v>
          </cell>
          <cell r="DA185">
            <v>0</v>
          </cell>
          <cell r="DB185">
            <v>0</v>
          </cell>
          <cell r="DC185">
            <v>0</v>
          </cell>
          <cell r="DD185">
            <v>0</v>
          </cell>
          <cell r="DE185">
            <v>0</v>
          </cell>
          <cell r="DF185">
            <v>0</v>
          </cell>
          <cell r="DG185">
            <v>0</v>
          </cell>
          <cell r="DH185">
            <v>0</v>
          </cell>
          <cell r="DI185">
            <v>0</v>
          </cell>
          <cell r="DJ185">
            <v>0</v>
          </cell>
          <cell r="DK185">
            <v>0</v>
          </cell>
          <cell r="DL185">
            <v>0</v>
          </cell>
          <cell r="DM185">
            <v>0</v>
          </cell>
          <cell r="DN185">
            <v>0</v>
          </cell>
          <cell r="DO185">
            <v>0</v>
          </cell>
          <cell r="DP185">
            <v>0</v>
          </cell>
          <cell r="DQ185">
            <v>0</v>
          </cell>
          <cell r="DR185">
            <v>0</v>
          </cell>
          <cell r="DS185">
            <v>0</v>
          </cell>
          <cell r="DT185">
            <v>0</v>
          </cell>
          <cell r="DU185">
            <v>0</v>
          </cell>
          <cell r="DV185">
            <v>0</v>
          </cell>
          <cell r="DW185">
            <v>0</v>
          </cell>
          <cell r="DX185">
            <v>0</v>
          </cell>
          <cell r="DY185">
            <v>0</v>
          </cell>
          <cell r="DZ185">
            <v>0</v>
          </cell>
          <cell r="EA185">
            <v>0</v>
          </cell>
          <cell r="EB185">
            <v>0</v>
          </cell>
          <cell r="EC185">
            <v>0</v>
          </cell>
          <cell r="ED185">
            <v>0</v>
          </cell>
          <cell r="EE185">
            <v>0</v>
          </cell>
          <cell r="EF185">
            <v>0</v>
          </cell>
          <cell r="EG185">
            <v>0</v>
          </cell>
          <cell r="EH185">
            <v>0</v>
          </cell>
          <cell r="EI185">
            <v>0</v>
          </cell>
          <cell r="EJ185">
            <v>0</v>
          </cell>
          <cell r="EK185">
            <v>0</v>
          </cell>
          <cell r="EL185">
            <v>0</v>
          </cell>
          <cell r="EM185">
            <v>0</v>
          </cell>
          <cell r="EN185">
            <v>0</v>
          </cell>
          <cell r="EO185">
            <v>0</v>
          </cell>
          <cell r="EP185">
            <v>0</v>
          </cell>
          <cell r="EQ185">
            <v>0</v>
          </cell>
          <cell r="ER185">
            <v>0</v>
          </cell>
          <cell r="ES185">
            <v>0</v>
          </cell>
          <cell r="ET185">
            <v>0</v>
          </cell>
          <cell r="EU185">
            <v>0</v>
          </cell>
          <cell r="EV185">
            <v>0</v>
          </cell>
          <cell r="EW185">
            <v>0</v>
          </cell>
          <cell r="EX185">
            <v>0</v>
          </cell>
          <cell r="EY185">
            <v>0</v>
          </cell>
          <cell r="EZ185">
            <v>0</v>
          </cell>
          <cell r="FA185">
            <v>4081.6</v>
          </cell>
          <cell r="FB185">
            <v>0</v>
          </cell>
          <cell r="FC185">
            <v>0</v>
          </cell>
          <cell r="FD185">
            <v>0</v>
          </cell>
          <cell r="FE185">
            <v>0</v>
          </cell>
          <cell r="FF185">
            <v>0</v>
          </cell>
          <cell r="FG185">
            <v>0</v>
          </cell>
          <cell r="FH185">
            <v>0</v>
          </cell>
          <cell r="FI185">
            <v>0</v>
          </cell>
          <cell r="FJ185">
            <v>0</v>
          </cell>
          <cell r="FK185">
            <v>0</v>
          </cell>
          <cell r="FL185">
            <v>0</v>
          </cell>
          <cell r="FM185">
            <v>0</v>
          </cell>
          <cell r="FN185">
            <v>0</v>
          </cell>
          <cell r="FO185">
            <v>0</v>
          </cell>
          <cell r="FP185">
            <v>0</v>
          </cell>
          <cell r="FQ185">
            <v>0</v>
          </cell>
          <cell r="FR185">
            <v>0</v>
          </cell>
          <cell r="FS185">
            <v>0</v>
          </cell>
          <cell r="FT185">
            <v>0</v>
          </cell>
          <cell r="FU185">
            <v>0</v>
          </cell>
          <cell r="FV185">
            <v>0</v>
          </cell>
          <cell r="FW185">
            <v>0</v>
          </cell>
          <cell r="FX185">
            <v>0</v>
          </cell>
          <cell r="FY185">
            <v>0</v>
          </cell>
          <cell r="FZ185">
            <v>0</v>
          </cell>
          <cell r="GA185">
            <v>0</v>
          </cell>
          <cell r="GB185">
            <v>0</v>
          </cell>
          <cell r="GC185">
            <v>0</v>
          </cell>
          <cell r="GD185">
            <v>0</v>
          </cell>
          <cell r="GE185">
            <v>0</v>
          </cell>
          <cell r="GF185">
            <v>0</v>
          </cell>
          <cell r="GG185">
            <v>0</v>
          </cell>
          <cell r="GH185">
            <v>0</v>
          </cell>
          <cell r="GI185">
            <v>0</v>
          </cell>
          <cell r="GJ185">
            <v>0</v>
          </cell>
          <cell r="GK185">
            <v>0</v>
          </cell>
          <cell r="GL185">
            <v>0</v>
          </cell>
          <cell r="GM185">
            <v>0</v>
          </cell>
          <cell r="GN185">
            <v>0</v>
          </cell>
          <cell r="GO185">
            <v>0</v>
          </cell>
          <cell r="GP185">
            <v>0</v>
          </cell>
          <cell r="GQ185">
            <v>0</v>
          </cell>
          <cell r="GR185">
            <v>0</v>
          </cell>
          <cell r="GS185">
            <v>0</v>
          </cell>
          <cell r="GT185">
            <v>0</v>
          </cell>
          <cell r="GU185">
            <v>0</v>
          </cell>
          <cell r="GV185">
            <v>0</v>
          </cell>
          <cell r="GW185">
            <v>0</v>
          </cell>
          <cell r="GX185">
            <v>0</v>
          </cell>
          <cell r="GY185">
            <v>0</v>
          </cell>
          <cell r="GZ185">
            <v>0</v>
          </cell>
          <cell r="HA185">
            <v>0</v>
          </cell>
          <cell r="HB185">
            <v>0</v>
          </cell>
          <cell r="HC185">
            <v>0</v>
          </cell>
          <cell r="HD185">
            <v>0</v>
          </cell>
          <cell r="HE185">
            <v>0</v>
          </cell>
          <cell r="HF185">
            <v>0</v>
          </cell>
          <cell r="HG185">
            <v>0</v>
          </cell>
          <cell r="HH185">
            <v>0</v>
          </cell>
          <cell r="HI185">
            <v>0</v>
          </cell>
          <cell r="HJ185">
            <v>0</v>
          </cell>
          <cell r="HK185">
            <v>0</v>
          </cell>
          <cell r="HL185">
            <v>0</v>
          </cell>
          <cell r="HM185">
            <v>0</v>
          </cell>
          <cell r="HN185">
            <v>0</v>
          </cell>
          <cell r="HO185">
            <v>0</v>
          </cell>
          <cell r="HP185">
            <v>0</v>
          </cell>
          <cell r="HQ185">
            <v>0</v>
          </cell>
          <cell r="HR185">
            <v>0</v>
          </cell>
          <cell r="HS185">
            <v>0</v>
          </cell>
        </row>
        <row r="186">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cell r="AZ186">
            <v>0</v>
          </cell>
          <cell r="BA186">
            <v>0</v>
          </cell>
          <cell r="BB186">
            <v>0</v>
          </cell>
          <cell r="BC186">
            <v>0</v>
          </cell>
          <cell r="BD186">
            <v>0</v>
          </cell>
          <cell r="BE186">
            <v>0</v>
          </cell>
          <cell r="BF186">
            <v>0</v>
          </cell>
          <cell r="BG186">
            <v>0</v>
          </cell>
          <cell r="BH186">
            <v>0</v>
          </cell>
          <cell r="BI186">
            <v>0</v>
          </cell>
          <cell r="BJ186">
            <v>0</v>
          </cell>
          <cell r="BK186">
            <v>0</v>
          </cell>
          <cell r="BL186">
            <v>0</v>
          </cell>
          <cell r="BM186">
            <v>0</v>
          </cell>
          <cell r="BN186">
            <v>0</v>
          </cell>
          <cell r="BO186">
            <v>0</v>
          </cell>
          <cell r="BP186">
            <v>0</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J186">
            <v>0</v>
          </cell>
          <cell r="DK186">
            <v>0</v>
          </cell>
          <cell r="DL186">
            <v>0</v>
          </cell>
          <cell r="DM186">
            <v>0</v>
          </cell>
          <cell r="DN186">
            <v>0</v>
          </cell>
          <cell r="DO186">
            <v>0</v>
          </cell>
          <cell r="DP186">
            <v>0</v>
          </cell>
          <cell r="DQ186">
            <v>0</v>
          </cell>
          <cell r="DR186">
            <v>0</v>
          </cell>
          <cell r="DS186">
            <v>0</v>
          </cell>
          <cell r="DT186">
            <v>0</v>
          </cell>
          <cell r="DU186">
            <v>0</v>
          </cell>
          <cell r="DV186">
            <v>0</v>
          </cell>
          <cell r="DW186">
            <v>0</v>
          </cell>
          <cell r="DX186">
            <v>0</v>
          </cell>
          <cell r="DY186">
            <v>0</v>
          </cell>
          <cell r="DZ186">
            <v>0</v>
          </cell>
          <cell r="EA186">
            <v>0</v>
          </cell>
          <cell r="EB186">
            <v>0</v>
          </cell>
          <cell r="EC186">
            <v>0</v>
          </cell>
          <cell r="ED186">
            <v>0</v>
          </cell>
          <cell r="EE186">
            <v>0</v>
          </cell>
          <cell r="EF186">
            <v>0</v>
          </cell>
          <cell r="EG186">
            <v>0</v>
          </cell>
          <cell r="EH186">
            <v>0</v>
          </cell>
          <cell r="EI186">
            <v>0</v>
          </cell>
          <cell r="EJ186">
            <v>0</v>
          </cell>
          <cell r="EK186">
            <v>0</v>
          </cell>
          <cell r="EL186">
            <v>0</v>
          </cell>
          <cell r="EM186">
            <v>0</v>
          </cell>
          <cell r="EN186">
            <v>0</v>
          </cell>
          <cell r="EO186">
            <v>0</v>
          </cell>
          <cell r="EP186">
            <v>0</v>
          </cell>
          <cell r="EQ186">
            <v>0</v>
          </cell>
          <cell r="ER186">
            <v>0</v>
          </cell>
          <cell r="ES186">
            <v>0</v>
          </cell>
          <cell r="ET186">
            <v>0</v>
          </cell>
          <cell r="EU186">
            <v>0</v>
          </cell>
          <cell r="EV186">
            <v>0</v>
          </cell>
          <cell r="EW186">
            <v>0</v>
          </cell>
          <cell r="EX186">
            <v>0</v>
          </cell>
          <cell r="EY186">
            <v>0</v>
          </cell>
          <cell r="EZ186">
            <v>0</v>
          </cell>
          <cell r="FA186">
            <v>3665.8</v>
          </cell>
          <cell r="FB186">
            <v>0</v>
          </cell>
          <cell r="FC186">
            <v>0</v>
          </cell>
          <cell r="FD186">
            <v>0</v>
          </cell>
          <cell r="FE186">
            <v>0</v>
          </cell>
          <cell r="FF186">
            <v>0</v>
          </cell>
          <cell r="FG186">
            <v>0</v>
          </cell>
          <cell r="FH186">
            <v>0</v>
          </cell>
          <cell r="FI186">
            <v>0</v>
          </cell>
          <cell r="FJ186">
            <v>0</v>
          </cell>
          <cell r="FK186">
            <v>0</v>
          </cell>
          <cell r="FL186">
            <v>0</v>
          </cell>
          <cell r="FM186">
            <v>0</v>
          </cell>
          <cell r="FN186">
            <v>0</v>
          </cell>
          <cell r="FO186">
            <v>0</v>
          </cell>
          <cell r="FP186">
            <v>0</v>
          </cell>
          <cell r="FQ186">
            <v>0</v>
          </cell>
          <cell r="FR186">
            <v>0</v>
          </cell>
          <cell r="FS186">
            <v>0</v>
          </cell>
          <cell r="FT186">
            <v>0</v>
          </cell>
          <cell r="FU186">
            <v>0</v>
          </cell>
          <cell r="FV186">
            <v>0</v>
          </cell>
          <cell r="FW186">
            <v>0</v>
          </cell>
          <cell r="FX186">
            <v>0</v>
          </cell>
          <cell r="FY186">
            <v>0</v>
          </cell>
          <cell r="FZ186">
            <v>0</v>
          </cell>
          <cell r="GA186">
            <v>0</v>
          </cell>
          <cell r="GB186">
            <v>0</v>
          </cell>
          <cell r="GC186">
            <v>0</v>
          </cell>
          <cell r="GD186">
            <v>0</v>
          </cell>
          <cell r="GE186">
            <v>0</v>
          </cell>
          <cell r="GF186">
            <v>0</v>
          </cell>
          <cell r="GG186">
            <v>0</v>
          </cell>
          <cell r="GH186">
            <v>0</v>
          </cell>
          <cell r="GI186">
            <v>0</v>
          </cell>
          <cell r="GJ186">
            <v>0</v>
          </cell>
          <cell r="GK186">
            <v>0</v>
          </cell>
          <cell r="GL186">
            <v>0</v>
          </cell>
          <cell r="GM186">
            <v>0</v>
          </cell>
          <cell r="GN186">
            <v>0</v>
          </cell>
          <cell r="GO186">
            <v>0</v>
          </cell>
          <cell r="GP186">
            <v>0</v>
          </cell>
          <cell r="GQ186">
            <v>0</v>
          </cell>
          <cell r="GR186">
            <v>0</v>
          </cell>
          <cell r="GS186">
            <v>0</v>
          </cell>
          <cell r="GT186">
            <v>0</v>
          </cell>
          <cell r="GU186">
            <v>0</v>
          </cell>
          <cell r="GV186">
            <v>0</v>
          </cell>
          <cell r="GW186">
            <v>0</v>
          </cell>
          <cell r="GX186">
            <v>0</v>
          </cell>
          <cell r="GY186">
            <v>0</v>
          </cell>
          <cell r="GZ186">
            <v>0</v>
          </cell>
          <cell r="HA186">
            <v>0</v>
          </cell>
          <cell r="HB186">
            <v>0</v>
          </cell>
          <cell r="HC186">
            <v>0</v>
          </cell>
          <cell r="HD186">
            <v>0</v>
          </cell>
          <cell r="HE186">
            <v>0</v>
          </cell>
          <cell r="HF186">
            <v>0</v>
          </cell>
          <cell r="HG186">
            <v>0</v>
          </cell>
          <cell r="HH186">
            <v>0</v>
          </cell>
          <cell r="HI186">
            <v>0</v>
          </cell>
          <cell r="HJ186">
            <v>0</v>
          </cell>
          <cell r="HK186">
            <v>0</v>
          </cell>
          <cell r="HL186">
            <v>0</v>
          </cell>
          <cell r="HM186">
            <v>0</v>
          </cell>
          <cell r="HN186">
            <v>0</v>
          </cell>
          <cell r="HO186">
            <v>0</v>
          </cell>
          <cell r="HP186">
            <v>0</v>
          </cell>
          <cell r="HQ186">
            <v>0</v>
          </cell>
          <cell r="HR186">
            <v>0</v>
          </cell>
          <cell r="HS186">
            <v>0</v>
          </cell>
        </row>
        <row r="187">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0</v>
          </cell>
          <cell r="BA187">
            <v>0</v>
          </cell>
          <cell r="BB187">
            <v>0</v>
          </cell>
          <cell r="BC187">
            <v>0</v>
          </cell>
          <cell r="BD187">
            <v>0</v>
          </cell>
          <cell r="BE187">
            <v>0</v>
          </cell>
          <cell r="BF187">
            <v>0</v>
          </cell>
          <cell r="BG187">
            <v>0</v>
          </cell>
          <cell r="BH187">
            <v>0</v>
          </cell>
          <cell r="BI187">
            <v>0</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cell r="CC187">
            <v>0</v>
          </cell>
          <cell r="CD187">
            <v>0</v>
          </cell>
          <cell r="CE187">
            <v>0</v>
          </cell>
          <cell r="CF187">
            <v>0</v>
          </cell>
          <cell r="CG187">
            <v>0</v>
          </cell>
          <cell r="CH187">
            <v>0</v>
          </cell>
          <cell r="CI187">
            <v>0</v>
          </cell>
          <cell r="CJ187">
            <v>0</v>
          </cell>
          <cell r="CK187">
            <v>0</v>
          </cell>
          <cell r="CL187">
            <v>0</v>
          </cell>
          <cell r="CM187">
            <v>0</v>
          </cell>
          <cell r="CN187">
            <v>0</v>
          </cell>
          <cell r="CO187">
            <v>0</v>
          </cell>
          <cell r="CP187">
            <v>0</v>
          </cell>
          <cell r="CQ187">
            <v>0</v>
          </cell>
          <cell r="CR187">
            <v>0</v>
          </cell>
          <cell r="CS187">
            <v>0</v>
          </cell>
          <cell r="CT187">
            <v>0</v>
          </cell>
          <cell r="CU187">
            <v>0</v>
          </cell>
          <cell r="CV187">
            <v>0</v>
          </cell>
          <cell r="CW187">
            <v>0</v>
          </cell>
          <cell r="CX187">
            <v>0</v>
          </cell>
          <cell r="CY187">
            <v>0</v>
          </cell>
          <cell r="CZ187">
            <v>0</v>
          </cell>
          <cell r="DA187">
            <v>0</v>
          </cell>
          <cell r="DB187">
            <v>0</v>
          </cell>
          <cell r="DC187">
            <v>0</v>
          </cell>
          <cell r="DD187">
            <v>0</v>
          </cell>
          <cell r="DE187">
            <v>0</v>
          </cell>
          <cell r="DF187">
            <v>0</v>
          </cell>
          <cell r="DG187">
            <v>0</v>
          </cell>
          <cell r="DH187">
            <v>0</v>
          </cell>
          <cell r="DI187">
            <v>0</v>
          </cell>
          <cell r="DJ187">
            <v>0</v>
          </cell>
          <cell r="DK187">
            <v>0</v>
          </cell>
          <cell r="DL187">
            <v>0</v>
          </cell>
          <cell r="DM187">
            <v>0</v>
          </cell>
          <cell r="DN187">
            <v>0</v>
          </cell>
          <cell r="DO187">
            <v>0</v>
          </cell>
          <cell r="DP187">
            <v>0</v>
          </cell>
          <cell r="DQ187">
            <v>0</v>
          </cell>
          <cell r="DR187">
            <v>0</v>
          </cell>
          <cell r="DS187">
            <v>0</v>
          </cell>
          <cell r="DT187">
            <v>0</v>
          </cell>
          <cell r="DU187">
            <v>0</v>
          </cell>
          <cell r="DV187">
            <v>0</v>
          </cell>
          <cell r="DW187">
            <v>0</v>
          </cell>
          <cell r="DX187">
            <v>0</v>
          </cell>
          <cell r="DY187">
            <v>0</v>
          </cell>
          <cell r="DZ187">
            <v>0</v>
          </cell>
          <cell r="EA187">
            <v>0</v>
          </cell>
          <cell r="EB187">
            <v>0</v>
          </cell>
          <cell r="EC187">
            <v>0</v>
          </cell>
          <cell r="ED187">
            <v>0</v>
          </cell>
          <cell r="EE187">
            <v>0</v>
          </cell>
          <cell r="EF187">
            <v>0</v>
          </cell>
          <cell r="EG187">
            <v>0</v>
          </cell>
          <cell r="EH187">
            <v>0</v>
          </cell>
          <cell r="EI187">
            <v>0</v>
          </cell>
          <cell r="EJ187">
            <v>0</v>
          </cell>
          <cell r="EK187">
            <v>0</v>
          </cell>
          <cell r="EL187">
            <v>0</v>
          </cell>
          <cell r="EM187">
            <v>0</v>
          </cell>
          <cell r="EN187">
            <v>0</v>
          </cell>
          <cell r="EO187">
            <v>0</v>
          </cell>
          <cell r="EP187">
            <v>0</v>
          </cell>
          <cell r="EQ187">
            <v>0</v>
          </cell>
          <cell r="ER187">
            <v>0</v>
          </cell>
          <cell r="ES187">
            <v>0</v>
          </cell>
          <cell r="ET187">
            <v>0</v>
          </cell>
          <cell r="EU187">
            <v>0</v>
          </cell>
          <cell r="EV187">
            <v>0</v>
          </cell>
          <cell r="EW187">
            <v>0</v>
          </cell>
          <cell r="EX187">
            <v>0</v>
          </cell>
          <cell r="EY187">
            <v>0</v>
          </cell>
          <cell r="EZ187">
            <v>0</v>
          </cell>
          <cell r="FA187">
            <v>0</v>
          </cell>
          <cell r="FB187">
            <v>395400</v>
          </cell>
          <cell r="FC187">
            <v>0</v>
          </cell>
          <cell r="FD187">
            <v>2639.35</v>
          </cell>
          <cell r="FE187">
            <v>0</v>
          </cell>
          <cell r="FF187">
            <v>0</v>
          </cell>
          <cell r="FG187">
            <v>0</v>
          </cell>
          <cell r="FH187">
            <v>0</v>
          </cell>
          <cell r="FI187">
            <v>0</v>
          </cell>
          <cell r="FJ187">
            <v>0</v>
          </cell>
          <cell r="FK187">
            <v>0</v>
          </cell>
          <cell r="FL187">
            <v>0</v>
          </cell>
          <cell r="FM187">
            <v>0</v>
          </cell>
          <cell r="FN187">
            <v>0</v>
          </cell>
          <cell r="FO187">
            <v>0</v>
          </cell>
          <cell r="FP187">
            <v>0</v>
          </cell>
          <cell r="FQ187">
            <v>0</v>
          </cell>
          <cell r="FR187">
            <v>0</v>
          </cell>
          <cell r="FS187">
            <v>0</v>
          </cell>
          <cell r="FT187">
            <v>0</v>
          </cell>
          <cell r="FU187">
            <v>0</v>
          </cell>
          <cell r="FV187">
            <v>0</v>
          </cell>
          <cell r="FW187">
            <v>0</v>
          </cell>
          <cell r="FX187">
            <v>0</v>
          </cell>
          <cell r="FY187">
            <v>0</v>
          </cell>
          <cell r="FZ187">
            <v>0</v>
          </cell>
          <cell r="GA187">
            <v>0</v>
          </cell>
          <cell r="GB187">
            <v>0</v>
          </cell>
          <cell r="GC187">
            <v>0</v>
          </cell>
          <cell r="GD187">
            <v>0</v>
          </cell>
          <cell r="GE187">
            <v>0</v>
          </cell>
          <cell r="GF187">
            <v>0</v>
          </cell>
          <cell r="GG187">
            <v>0</v>
          </cell>
          <cell r="GH187">
            <v>0</v>
          </cell>
          <cell r="GI187">
            <v>0</v>
          </cell>
          <cell r="GJ187">
            <v>0</v>
          </cell>
          <cell r="GK187">
            <v>0</v>
          </cell>
          <cell r="GL187">
            <v>0</v>
          </cell>
          <cell r="GM187">
            <v>0</v>
          </cell>
          <cell r="GN187">
            <v>0</v>
          </cell>
          <cell r="GO187">
            <v>0</v>
          </cell>
          <cell r="GP187">
            <v>0</v>
          </cell>
          <cell r="GQ187">
            <v>0</v>
          </cell>
          <cell r="GR187">
            <v>0</v>
          </cell>
          <cell r="GS187">
            <v>0</v>
          </cell>
          <cell r="GT187">
            <v>0</v>
          </cell>
          <cell r="GU187">
            <v>0</v>
          </cell>
          <cell r="GV187">
            <v>0</v>
          </cell>
          <cell r="GW187">
            <v>0</v>
          </cell>
          <cell r="GX187">
            <v>0</v>
          </cell>
          <cell r="GY187">
            <v>0</v>
          </cell>
          <cell r="GZ187">
            <v>0</v>
          </cell>
          <cell r="HA187">
            <v>0</v>
          </cell>
          <cell r="HB187">
            <v>0</v>
          </cell>
          <cell r="HC187">
            <v>0</v>
          </cell>
          <cell r="HD187">
            <v>0</v>
          </cell>
          <cell r="HE187">
            <v>0</v>
          </cell>
          <cell r="HF187">
            <v>0</v>
          </cell>
          <cell r="HG187">
            <v>0</v>
          </cell>
          <cell r="HH187">
            <v>0</v>
          </cell>
          <cell r="HI187">
            <v>0</v>
          </cell>
          <cell r="HJ187">
            <v>0</v>
          </cell>
          <cell r="HK187">
            <v>0</v>
          </cell>
          <cell r="HL187">
            <v>0</v>
          </cell>
          <cell r="HM187">
            <v>0</v>
          </cell>
          <cell r="HN187">
            <v>0</v>
          </cell>
          <cell r="HO187">
            <v>0</v>
          </cell>
          <cell r="HP187">
            <v>0</v>
          </cell>
          <cell r="HQ187">
            <v>0</v>
          </cell>
          <cell r="HR187">
            <v>0</v>
          </cell>
          <cell r="HS187">
            <v>0</v>
          </cell>
        </row>
        <row r="188">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v>0</v>
          </cell>
          <cell r="BA188">
            <v>0</v>
          </cell>
          <cell r="BB188">
            <v>0</v>
          </cell>
          <cell r="BC188">
            <v>0</v>
          </cell>
          <cell r="BD188">
            <v>0</v>
          </cell>
          <cell r="BE188">
            <v>0</v>
          </cell>
          <cell r="BF188">
            <v>0</v>
          </cell>
          <cell r="BG188">
            <v>0</v>
          </cell>
          <cell r="BH188">
            <v>0</v>
          </cell>
          <cell r="BI188">
            <v>0</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0</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J188">
            <v>0</v>
          </cell>
          <cell r="DK188">
            <v>0</v>
          </cell>
          <cell r="DL188">
            <v>0</v>
          </cell>
          <cell r="DM188">
            <v>0</v>
          </cell>
          <cell r="DN188">
            <v>0</v>
          </cell>
          <cell r="DO188">
            <v>0</v>
          </cell>
          <cell r="DP188">
            <v>0</v>
          </cell>
          <cell r="DQ188">
            <v>0</v>
          </cell>
          <cell r="DR188">
            <v>0</v>
          </cell>
          <cell r="DS188">
            <v>0</v>
          </cell>
          <cell r="DT188">
            <v>0</v>
          </cell>
          <cell r="DU188">
            <v>0</v>
          </cell>
          <cell r="DV188">
            <v>0</v>
          </cell>
          <cell r="DW188">
            <v>0</v>
          </cell>
          <cell r="DX188">
            <v>0</v>
          </cell>
          <cell r="DY188">
            <v>0</v>
          </cell>
          <cell r="DZ188">
            <v>0</v>
          </cell>
          <cell r="EA188">
            <v>0</v>
          </cell>
          <cell r="EB188">
            <v>0</v>
          </cell>
          <cell r="EC188">
            <v>0</v>
          </cell>
          <cell r="ED188">
            <v>0</v>
          </cell>
          <cell r="EE188">
            <v>0</v>
          </cell>
          <cell r="EF188">
            <v>0</v>
          </cell>
          <cell r="EG188">
            <v>0</v>
          </cell>
          <cell r="EH188">
            <v>0</v>
          </cell>
          <cell r="EI188">
            <v>0</v>
          </cell>
          <cell r="EJ188">
            <v>0</v>
          </cell>
          <cell r="EK188">
            <v>0</v>
          </cell>
          <cell r="EL188">
            <v>0</v>
          </cell>
          <cell r="EM188">
            <v>0</v>
          </cell>
          <cell r="EN188">
            <v>0</v>
          </cell>
          <cell r="EO188">
            <v>0</v>
          </cell>
          <cell r="EP188">
            <v>0</v>
          </cell>
          <cell r="EQ188">
            <v>0</v>
          </cell>
          <cell r="ER188">
            <v>0</v>
          </cell>
          <cell r="ES188">
            <v>0</v>
          </cell>
          <cell r="ET188">
            <v>0</v>
          </cell>
          <cell r="EU188">
            <v>0</v>
          </cell>
          <cell r="EV188">
            <v>0</v>
          </cell>
          <cell r="EW188">
            <v>0</v>
          </cell>
          <cell r="EX188">
            <v>0</v>
          </cell>
          <cell r="EY188">
            <v>0</v>
          </cell>
          <cell r="EZ188">
            <v>0</v>
          </cell>
          <cell r="FA188">
            <v>0</v>
          </cell>
          <cell r="FB188">
            <v>0</v>
          </cell>
          <cell r="FC188">
            <v>0</v>
          </cell>
          <cell r="FD188">
            <v>88075.65</v>
          </cell>
          <cell r="FE188">
            <v>0</v>
          </cell>
          <cell r="FF188">
            <v>0</v>
          </cell>
          <cell r="FG188">
            <v>0</v>
          </cell>
          <cell r="FH188">
            <v>0</v>
          </cell>
          <cell r="FI188">
            <v>0</v>
          </cell>
          <cell r="FJ188">
            <v>0</v>
          </cell>
          <cell r="FK188">
            <v>0</v>
          </cell>
          <cell r="FL188">
            <v>0</v>
          </cell>
          <cell r="FM188">
            <v>0</v>
          </cell>
          <cell r="FN188">
            <v>0</v>
          </cell>
          <cell r="FO188">
            <v>0</v>
          </cell>
          <cell r="FP188">
            <v>0</v>
          </cell>
          <cell r="FQ188">
            <v>0</v>
          </cell>
          <cell r="FR188">
            <v>0</v>
          </cell>
          <cell r="FS188">
            <v>0</v>
          </cell>
          <cell r="FT188">
            <v>0</v>
          </cell>
          <cell r="FU188">
            <v>0</v>
          </cell>
          <cell r="FV188">
            <v>0</v>
          </cell>
          <cell r="FW188">
            <v>0</v>
          </cell>
          <cell r="FX188">
            <v>0</v>
          </cell>
          <cell r="FY188">
            <v>0</v>
          </cell>
          <cell r="FZ188">
            <v>0</v>
          </cell>
          <cell r="GA188">
            <v>0</v>
          </cell>
          <cell r="GB188">
            <v>0</v>
          </cell>
          <cell r="GC188">
            <v>0</v>
          </cell>
          <cell r="GD188">
            <v>0</v>
          </cell>
          <cell r="GE188">
            <v>0</v>
          </cell>
          <cell r="GF188">
            <v>0</v>
          </cell>
          <cell r="GG188">
            <v>0</v>
          </cell>
          <cell r="GH188">
            <v>0</v>
          </cell>
          <cell r="GI188">
            <v>0</v>
          </cell>
          <cell r="GJ188">
            <v>0</v>
          </cell>
          <cell r="GK188">
            <v>0</v>
          </cell>
          <cell r="GL188">
            <v>0</v>
          </cell>
          <cell r="GM188">
            <v>0</v>
          </cell>
          <cell r="GN188">
            <v>0</v>
          </cell>
          <cell r="GO188">
            <v>0</v>
          </cell>
          <cell r="GP188">
            <v>0</v>
          </cell>
          <cell r="GQ188">
            <v>0</v>
          </cell>
          <cell r="GR188">
            <v>0</v>
          </cell>
          <cell r="GS188">
            <v>0</v>
          </cell>
          <cell r="GT188">
            <v>0</v>
          </cell>
          <cell r="GU188">
            <v>0</v>
          </cell>
          <cell r="GV188">
            <v>0</v>
          </cell>
          <cell r="GW188">
            <v>0</v>
          </cell>
          <cell r="GX188">
            <v>0</v>
          </cell>
          <cell r="GY188">
            <v>0</v>
          </cell>
          <cell r="GZ188">
            <v>0</v>
          </cell>
          <cell r="HA188">
            <v>0</v>
          </cell>
          <cell r="HB188">
            <v>0</v>
          </cell>
          <cell r="HC188">
            <v>0</v>
          </cell>
          <cell r="HD188">
            <v>0</v>
          </cell>
          <cell r="HE188">
            <v>0</v>
          </cell>
          <cell r="HF188">
            <v>0</v>
          </cell>
          <cell r="HG188">
            <v>0</v>
          </cell>
          <cell r="HH188">
            <v>0</v>
          </cell>
          <cell r="HI188">
            <v>0</v>
          </cell>
          <cell r="HJ188">
            <v>0</v>
          </cell>
          <cell r="HK188">
            <v>0</v>
          </cell>
          <cell r="HL188">
            <v>0</v>
          </cell>
          <cell r="HM188">
            <v>0</v>
          </cell>
          <cell r="HN188">
            <v>0</v>
          </cell>
          <cell r="HO188">
            <v>0</v>
          </cell>
          <cell r="HP188">
            <v>0</v>
          </cell>
          <cell r="HQ188">
            <v>0</v>
          </cell>
          <cell r="HR188">
            <v>0</v>
          </cell>
          <cell r="HS188">
            <v>0</v>
          </cell>
        </row>
        <row r="189">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cell r="AX189">
            <v>0</v>
          </cell>
          <cell r="AY189">
            <v>0</v>
          </cell>
          <cell r="AZ189">
            <v>0</v>
          </cell>
          <cell r="BA189">
            <v>0</v>
          </cell>
          <cell r="BB189">
            <v>0</v>
          </cell>
          <cell r="BC189">
            <v>0</v>
          </cell>
          <cell r="BD189">
            <v>0</v>
          </cell>
          <cell r="BE189">
            <v>0</v>
          </cell>
          <cell r="BF189">
            <v>0</v>
          </cell>
          <cell r="BG189">
            <v>0</v>
          </cell>
          <cell r="BH189">
            <v>0</v>
          </cell>
          <cell r="BI189">
            <v>0</v>
          </cell>
          <cell r="BJ189">
            <v>0</v>
          </cell>
          <cell r="BK189">
            <v>0</v>
          </cell>
          <cell r="BL189">
            <v>0</v>
          </cell>
          <cell r="BM189">
            <v>0</v>
          </cell>
          <cell r="BN189">
            <v>0</v>
          </cell>
          <cell r="BO189">
            <v>0</v>
          </cell>
          <cell r="BP189">
            <v>0</v>
          </cell>
          <cell r="BQ189">
            <v>0</v>
          </cell>
          <cell r="BR189">
            <v>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H189">
            <v>0</v>
          </cell>
          <cell r="CI189">
            <v>0</v>
          </cell>
          <cell r="CJ189">
            <v>0</v>
          </cell>
          <cell r="CK189">
            <v>0</v>
          </cell>
          <cell r="CL189">
            <v>0</v>
          </cell>
          <cell r="CM189">
            <v>0</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A189">
            <v>0</v>
          </cell>
          <cell r="DB189">
            <v>0</v>
          </cell>
          <cell r="DC189">
            <v>0</v>
          </cell>
          <cell r="DD189">
            <v>0</v>
          </cell>
          <cell r="DE189">
            <v>0</v>
          </cell>
          <cell r="DF189">
            <v>0</v>
          </cell>
          <cell r="DG189">
            <v>0</v>
          </cell>
          <cell r="DH189">
            <v>0</v>
          </cell>
          <cell r="DI189">
            <v>0</v>
          </cell>
          <cell r="DJ189">
            <v>0</v>
          </cell>
          <cell r="DK189">
            <v>0</v>
          </cell>
          <cell r="DL189">
            <v>0</v>
          </cell>
          <cell r="DM189">
            <v>0</v>
          </cell>
          <cell r="DN189">
            <v>0</v>
          </cell>
          <cell r="DO189">
            <v>0</v>
          </cell>
          <cell r="DP189">
            <v>0</v>
          </cell>
          <cell r="DQ189">
            <v>0</v>
          </cell>
          <cell r="DR189">
            <v>0</v>
          </cell>
          <cell r="DS189">
            <v>0</v>
          </cell>
          <cell r="DT189">
            <v>0</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0</v>
          </cell>
          <cell r="EK189">
            <v>0</v>
          </cell>
          <cell r="EL189">
            <v>0</v>
          </cell>
          <cell r="EM189">
            <v>0</v>
          </cell>
          <cell r="EN189">
            <v>0</v>
          </cell>
          <cell r="EO189">
            <v>0</v>
          </cell>
          <cell r="EP189">
            <v>0</v>
          </cell>
          <cell r="EQ189">
            <v>0</v>
          </cell>
          <cell r="ER189">
            <v>0</v>
          </cell>
          <cell r="ES189">
            <v>0</v>
          </cell>
          <cell r="ET189">
            <v>0</v>
          </cell>
          <cell r="EU189">
            <v>0</v>
          </cell>
          <cell r="EV189">
            <v>0</v>
          </cell>
          <cell r="EW189">
            <v>0</v>
          </cell>
          <cell r="EX189">
            <v>0</v>
          </cell>
          <cell r="EY189">
            <v>0</v>
          </cell>
          <cell r="EZ189">
            <v>0</v>
          </cell>
          <cell r="FA189">
            <v>0</v>
          </cell>
          <cell r="FB189">
            <v>0</v>
          </cell>
          <cell r="FC189">
            <v>30282</v>
          </cell>
          <cell r="FD189">
            <v>0</v>
          </cell>
          <cell r="FE189">
            <v>0</v>
          </cell>
          <cell r="FF189">
            <v>0</v>
          </cell>
          <cell r="FG189">
            <v>0</v>
          </cell>
          <cell r="FH189">
            <v>0</v>
          </cell>
          <cell r="FI189">
            <v>0</v>
          </cell>
          <cell r="FJ189">
            <v>0</v>
          </cell>
          <cell r="FK189">
            <v>0</v>
          </cell>
          <cell r="FL189">
            <v>0</v>
          </cell>
          <cell r="FM189">
            <v>0</v>
          </cell>
          <cell r="FN189">
            <v>0</v>
          </cell>
          <cell r="FO189">
            <v>0</v>
          </cell>
          <cell r="FP189">
            <v>0</v>
          </cell>
          <cell r="FQ189">
            <v>0</v>
          </cell>
          <cell r="FR189">
            <v>0</v>
          </cell>
          <cell r="FS189">
            <v>0</v>
          </cell>
          <cell r="FT189">
            <v>0</v>
          </cell>
          <cell r="FU189">
            <v>0</v>
          </cell>
          <cell r="FV189">
            <v>0</v>
          </cell>
          <cell r="FW189">
            <v>0</v>
          </cell>
          <cell r="FX189">
            <v>0</v>
          </cell>
          <cell r="FY189">
            <v>0</v>
          </cell>
          <cell r="FZ189">
            <v>0</v>
          </cell>
          <cell r="GA189">
            <v>0</v>
          </cell>
          <cell r="GB189">
            <v>0</v>
          </cell>
          <cell r="GC189">
            <v>0</v>
          </cell>
          <cell r="GD189">
            <v>0</v>
          </cell>
          <cell r="GE189">
            <v>0</v>
          </cell>
          <cell r="GF189">
            <v>0</v>
          </cell>
          <cell r="GG189">
            <v>0</v>
          </cell>
          <cell r="GH189">
            <v>0</v>
          </cell>
          <cell r="GI189">
            <v>0</v>
          </cell>
          <cell r="GJ189">
            <v>0</v>
          </cell>
          <cell r="GK189">
            <v>0</v>
          </cell>
          <cell r="GL189">
            <v>0</v>
          </cell>
          <cell r="GM189">
            <v>0</v>
          </cell>
          <cell r="GN189">
            <v>0</v>
          </cell>
          <cell r="GO189">
            <v>0</v>
          </cell>
          <cell r="GP189">
            <v>0</v>
          </cell>
          <cell r="GQ189">
            <v>0</v>
          </cell>
          <cell r="GR189">
            <v>0</v>
          </cell>
          <cell r="GS189">
            <v>0</v>
          </cell>
          <cell r="GT189">
            <v>0</v>
          </cell>
          <cell r="GU189">
            <v>0</v>
          </cell>
          <cell r="GV189">
            <v>0</v>
          </cell>
          <cell r="GW189">
            <v>0</v>
          </cell>
          <cell r="GX189">
            <v>0</v>
          </cell>
          <cell r="GY189">
            <v>0</v>
          </cell>
          <cell r="GZ189">
            <v>0</v>
          </cell>
          <cell r="HA189">
            <v>0</v>
          </cell>
          <cell r="HB189">
            <v>0</v>
          </cell>
          <cell r="HC189">
            <v>0</v>
          </cell>
          <cell r="HD189">
            <v>0</v>
          </cell>
          <cell r="HE189">
            <v>0</v>
          </cell>
          <cell r="HF189">
            <v>0</v>
          </cell>
          <cell r="HG189">
            <v>0</v>
          </cell>
          <cell r="HH189">
            <v>0</v>
          </cell>
          <cell r="HI189">
            <v>0</v>
          </cell>
          <cell r="HJ189">
            <v>0</v>
          </cell>
          <cell r="HK189">
            <v>0</v>
          </cell>
          <cell r="HL189">
            <v>0</v>
          </cell>
          <cell r="HM189">
            <v>0</v>
          </cell>
          <cell r="HN189">
            <v>0</v>
          </cell>
          <cell r="HO189">
            <v>0</v>
          </cell>
          <cell r="HP189">
            <v>0</v>
          </cell>
          <cell r="HQ189">
            <v>0</v>
          </cell>
          <cell r="HR189">
            <v>0</v>
          </cell>
          <cell r="HS189">
            <v>0</v>
          </cell>
        </row>
        <row r="190">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133136.76</v>
          </cell>
          <cell r="BD190">
            <v>57393.45</v>
          </cell>
          <cell r="BE190">
            <v>0</v>
          </cell>
          <cell r="BF190">
            <v>0</v>
          </cell>
          <cell r="BG190">
            <v>0</v>
          </cell>
          <cell r="BH190">
            <v>0</v>
          </cell>
          <cell r="BI190">
            <v>0</v>
          </cell>
          <cell r="BJ190">
            <v>0</v>
          </cell>
          <cell r="BK190">
            <v>0</v>
          </cell>
          <cell r="BL190">
            <v>0</v>
          </cell>
          <cell r="BM190">
            <v>0</v>
          </cell>
          <cell r="BN190">
            <v>0</v>
          </cell>
          <cell r="BO190">
            <v>0</v>
          </cell>
          <cell r="BP190">
            <v>0</v>
          </cell>
          <cell r="BQ190">
            <v>0</v>
          </cell>
          <cell r="BR190">
            <v>0</v>
          </cell>
          <cell r="BS190">
            <v>0</v>
          </cell>
          <cell r="BT190">
            <v>0</v>
          </cell>
          <cell r="BU190">
            <v>0</v>
          </cell>
          <cell r="BV190">
            <v>0</v>
          </cell>
          <cell r="BW190">
            <v>0</v>
          </cell>
          <cell r="BX190">
            <v>0</v>
          </cell>
          <cell r="BY190">
            <v>0</v>
          </cell>
          <cell r="BZ190">
            <v>0</v>
          </cell>
          <cell r="CA190">
            <v>0</v>
          </cell>
          <cell r="CB190">
            <v>0</v>
          </cell>
          <cell r="CC190">
            <v>0</v>
          </cell>
          <cell r="CD190">
            <v>0</v>
          </cell>
          <cell r="CE190">
            <v>0</v>
          </cell>
          <cell r="CF190">
            <v>0</v>
          </cell>
          <cell r="CG190">
            <v>0</v>
          </cell>
          <cell r="CH190">
            <v>0</v>
          </cell>
          <cell r="CI190">
            <v>0</v>
          </cell>
          <cell r="CJ190">
            <v>0</v>
          </cell>
          <cell r="CK190">
            <v>0</v>
          </cell>
          <cell r="CL190">
            <v>0</v>
          </cell>
          <cell r="CM190">
            <v>0</v>
          </cell>
          <cell r="CN190">
            <v>0</v>
          </cell>
          <cell r="CO190">
            <v>0</v>
          </cell>
          <cell r="CP190">
            <v>0</v>
          </cell>
          <cell r="CQ190">
            <v>0</v>
          </cell>
          <cell r="CR190">
            <v>0</v>
          </cell>
          <cell r="CS190">
            <v>0</v>
          </cell>
          <cell r="CT190">
            <v>0</v>
          </cell>
          <cell r="CU190">
            <v>0</v>
          </cell>
          <cell r="CV190">
            <v>0</v>
          </cell>
          <cell r="CW190">
            <v>0</v>
          </cell>
          <cell r="CX190">
            <v>0</v>
          </cell>
          <cell r="CY190">
            <v>0</v>
          </cell>
          <cell r="CZ190">
            <v>0</v>
          </cell>
          <cell r="DA190">
            <v>0</v>
          </cell>
          <cell r="DB190">
            <v>0</v>
          </cell>
          <cell r="DC190">
            <v>0</v>
          </cell>
          <cell r="DD190">
            <v>0</v>
          </cell>
          <cell r="DE190">
            <v>0</v>
          </cell>
          <cell r="DF190">
            <v>0</v>
          </cell>
          <cell r="DG190">
            <v>0</v>
          </cell>
          <cell r="DH190">
            <v>0</v>
          </cell>
          <cell r="DI190">
            <v>0</v>
          </cell>
          <cell r="DJ190">
            <v>0</v>
          </cell>
          <cell r="DK190">
            <v>0</v>
          </cell>
          <cell r="DL190">
            <v>0</v>
          </cell>
          <cell r="DM190">
            <v>0</v>
          </cell>
          <cell r="DN190">
            <v>0</v>
          </cell>
          <cell r="DO190">
            <v>0</v>
          </cell>
          <cell r="DP190">
            <v>0</v>
          </cell>
          <cell r="DQ190">
            <v>0</v>
          </cell>
          <cell r="DR190">
            <v>0</v>
          </cell>
          <cell r="DS190">
            <v>0</v>
          </cell>
          <cell r="DT190">
            <v>0</v>
          </cell>
          <cell r="DU190">
            <v>0</v>
          </cell>
          <cell r="DV190">
            <v>0</v>
          </cell>
          <cell r="DW190">
            <v>0</v>
          </cell>
          <cell r="DX190">
            <v>0</v>
          </cell>
          <cell r="DY190">
            <v>0</v>
          </cell>
          <cell r="DZ190">
            <v>0</v>
          </cell>
          <cell r="EA190">
            <v>0</v>
          </cell>
          <cell r="EB190">
            <v>0</v>
          </cell>
          <cell r="EC190">
            <v>0</v>
          </cell>
          <cell r="ED190">
            <v>0</v>
          </cell>
          <cell r="EE190">
            <v>0</v>
          </cell>
          <cell r="EF190">
            <v>0</v>
          </cell>
          <cell r="EG190">
            <v>0</v>
          </cell>
          <cell r="EH190">
            <v>0</v>
          </cell>
          <cell r="EI190">
            <v>0</v>
          </cell>
          <cell r="EJ190">
            <v>0</v>
          </cell>
          <cell r="EK190">
            <v>0</v>
          </cell>
          <cell r="EL190">
            <v>0</v>
          </cell>
          <cell r="EM190">
            <v>0</v>
          </cell>
          <cell r="EN190">
            <v>0</v>
          </cell>
          <cell r="EO190">
            <v>0</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0</v>
          </cell>
          <cell r="FE190">
            <v>0</v>
          </cell>
          <cell r="FF190">
            <v>0</v>
          </cell>
          <cell r="FG190">
            <v>0</v>
          </cell>
          <cell r="FH190">
            <v>0</v>
          </cell>
          <cell r="FI190">
            <v>0</v>
          </cell>
          <cell r="FJ190">
            <v>0</v>
          </cell>
          <cell r="FK190">
            <v>0</v>
          </cell>
          <cell r="FL190">
            <v>0</v>
          </cell>
          <cell r="FM190">
            <v>0</v>
          </cell>
          <cell r="FN190">
            <v>0</v>
          </cell>
          <cell r="FO190">
            <v>0</v>
          </cell>
          <cell r="FP190">
            <v>0</v>
          </cell>
          <cell r="FQ190">
            <v>0</v>
          </cell>
          <cell r="FR190">
            <v>0</v>
          </cell>
          <cell r="FS190">
            <v>0</v>
          </cell>
          <cell r="FT190">
            <v>0</v>
          </cell>
          <cell r="FU190">
            <v>0</v>
          </cell>
          <cell r="FV190">
            <v>0</v>
          </cell>
          <cell r="FW190">
            <v>0</v>
          </cell>
          <cell r="FX190">
            <v>0</v>
          </cell>
          <cell r="FY190">
            <v>0</v>
          </cell>
          <cell r="FZ190">
            <v>0</v>
          </cell>
          <cell r="GA190">
            <v>0</v>
          </cell>
          <cell r="GB190">
            <v>0</v>
          </cell>
          <cell r="GC190">
            <v>0</v>
          </cell>
          <cell r="GD190">
            <v>0</v>
          </cell>
          <cell r="GE190">
            <v>0</v>
          </cell>
          <cell r="GF190">
            <v>0</v>
          </cell>
          <cell r="GG190">
            <v>0</v>
          </cell>
          <cell r="GH190">
            <v>2095</v>
          </cell>
          <cell r="GI190">
            <v>0</v>
          </cell>
          <cell r="GJ190">
            <v>0</v>
          </cell>
          <cell r="GK190">
            <v>0</v>
          </cell>
          <cell r="GL190">
            <v>0</v>
          </cell>
          <cell r="GM190">
            <v>0</v>
          </cell>
          <cell r="GN190">
            <v>0</v>
          </cell>
          <cell r="GO190">
            <v>0</v>
          </cell>
          <cell r="GP190">
            <v>0</v>
          </cell>
          <cell r="GQ190">
            <v>0</v>
          </cell>
          <cell r="GR190">
            <v>0</v>
          </cell>
          <cell r="GS190">
            <v>0</v>
          </cell>
          <cell r="GT190">
            <v>0</v>
          </cell>
          <cell r="GU190">
            <v>0</v>
          </cell>
          <cell r="GV190">
            <v>0</v>
          </cell>
          <cell r="GW190">
            <v>0</v>
          </cell>
          <cell r="GX190">
            <v>0</v>
          </cell>
          <cell r="GY190">
            <v>0</v>
          </cell>
          <cell r="GZ190">
            <v>0</v>
          </cell>
          <cell r="HA190">
            <v>0</v>
          </cell>
          <cell r="HB190">
            <v>0</v>
          </cell>
          <cell r="HC190">
            <v>0</v>
          </cell>
          <cell r="HD190">
            <v>0</v>
          </cell>
          <cell r="HE190">
            <v>0</v>
          </cell>
          <cell r="HF190">
            <v>0</v>
          </cell>
          <cell r="HG190">
            <v>0</v>
          </cell>
          <cell r="HH190">
            <v>0</v>
          </cell>
          <cell r="HI190">
            <v>0</v>
          </cell>
          <cell r="HJ190">
            <v>0</v>
          </cell>
          <cell r="HK190">
            <v>0</v>
          </cell>
          <cell r="HL190">
            <v>0</v>
          </cell>
          <cell r="HM190">
            <v>0</v>
          </cell>
          <cell r="HN190">
            <v>0</v>
          </cell>
          <cell r="HO190">
            <v>0</v>
          </cell>
          <cell r="HP190">
            <v>0</v>
          </cell>
          <cell r="HQ190">
            <v>0</v>
          </cell>
          <cell r="HR190">
            <v>0</v>
          </cell>
          <cell r="HS190">
            <v>0</v>
          </cell>
        </row>
        <row r="191">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0</v>
          </cell>
          <cell r="BC191">
            <v>0</v>
          </cell>
          <cell r="BD191">
            <v>0</v>
          </cell>
          <cell r="BE191">
            <v>0</v>
          </cell>
          <cell r="BF191">
            <v>0</v>
          </cell>
          <cell r="BG191">
            <v>0</v>
          </cell>
          <cell r="BH191">
            <v>0</v>
          </cell>
          <cell r="BI191">
            <v>0</v>
          </cell>
          <cell r="BJ191">
            <v>0</v>
          </cell>
          <cell r="BK191">
            <v>0</v>
          </cell>
          <cell r="BL191">
            <v>0</v>
          </cell>
          <cell r="BM191">
            <v>0</v>
          </cell>
          <cell r="BN191">
            <v>0</v>
          </cell>
          <cell r="BO191">
            <v>0</v>
          </cell>
          <cell r="BP191">
            <v>0</v>
          </cell>
          <cell r="BQ191">
            <v>0</v>
          </cell>
          <cell r="BR191">
            <v>0</v>
          </cell>
          <cell r="BS191">
            <v>0</v>
          </cell>
          <cell r="BT191">
            <v>0</v>
          </cell>
          <cell r="BU191">
            <v>0</v>
          </cell>
          <cell r="BV191">
            <v>0</v>
          </cell>
          <cell r="BW191">
            <v>0</v>
          </cell>
          <cell r="BX191">
            <v>0</v>
          </cell>
          <cell r="BY191">
            <v>0</v>
          </cell>
          <cell r="BZ191">
            <v>0</v>
          </cell>
          <cell r="CA191">
            <v>0</v>
          </cell>
          <cell r="CB191">
            <v>0</v>
          </cell>
          <cell r="CC191">
            <v>0</v>
          </cell>
          <cell r="CD191">
            <v>0</v>
          </cell>
          <cell r="CE191">
            <v>0</v>
          </cell>
          <cell r="CF191">
            <v>0</v>
          </cell>
          <cell r="CG191">
            <v>0</v>
          </cell>
          <cell r="CH191">
            <v>0</v>
          </cell>
          <cell r="CI191">
            <v>0</v>
          </cell>
          <cell r="CJ191">
            <v>0</v>
          </cell>
          <cell r="CK191">
            <v>0</v>
          </cell>
          <cell r="CL191">
            <v>0</v>
          </cell>
          <cell r="CM191">
            <v>0</v>
          </cell>
          <cell r="CN191">
            <v>0</v>
          </cell>
          <cell r="CO191">
            <v>0</v>
          </cell>
          <cell r="CP191">
            <v>0</v>
          </cell>
          <cell r="CQ191">
            <v>0</v>
          </cell>
          <cell r="CR191">
            <v>0</v>
          </cell>
          <cell r="CS191">
            <v>0</v>
          </cell>
          <cell r="CT191">
            <v>0</v>
          </cell>
          <cell r="CU191">
            <v>0</v>
          </cell>
          <cell r="CV191">
            <v>0</v>
          </cell>
          <cell r="CW191">
            <v>0</v>
          </cell>
          <cell r="CX191">
            <v>0</v>
          </cell>
          <cell r="CY191">
            <v>0</v>
          </cell>
          <cell r="CZ191">
            <v>0</v>
          </cell>
          <cell r="DA191">
            <v>0</v>
          </cell>
          <cell r="DB191">
            <v>0</v>
          </cell>
          <cell r="DC191">
            <v>0</v>
          </cell>
          <cell r="DD191">
            <v>0</v>
          </cell>
          <cell r="DE191">
            <v>0</v>
          </cell>
          <cell r="DF191">
            <v>0</v>
          </cell>
          <cell r="DG191">
            <v>0</v>
          </cell>
          <cell r="DH191">
            <v>0</v>
          </cell>
          <cell r="DI191">
            <v>0</v>
          </cell>
          <cell r="DJ191">
            <v>0</v>
          </cell>
          <cell r="DK191">
            <v>0</v>
          </cell>
          <cell r="DL191">
            <v>0</v>
          </cell>
          <cell r="DM191">
            <v>0</v>
          </cell>
          <cell r="DN191">
            <v>0</v>
          </cell>
          <cell r="DO191">
            <v>0</v>
          </cell>
          <cell r="DP191">
            <v>0</v>
          </cell>
          <cell r="DQ191">
            <v>0</v>
          </cell>
          <cell r="DR191">
            <v>0</v>
          </cell>
          <cell r="DS191">
            <v>0</v>
          </cell>
          <cell r="DT191">
            <v>0</v>
          </cell>
          <cell r="DU191">
            <v>0</v>
          </cell>
          <cell r="DV191">
            <v>0</v>
          </cell>
          <cell r="DW191">
            <v>0</v>
          </cell>
          <cell r="DX191">
            <v>0</v>
          </cell>
          <cell r="DY191">
            <v>0</v>
          </cell>
          <cell r="DZ191">
            <v>0</v>
          </cell>
          <cell r="EA191">
            <v>0</v>
          </cell>
          <cell r="EB191">
            <v>0</v>
          </cell>
          <cell r="EC191">
            <v>0</v>
          </cell>
          <cell r="ED191">
            <v>0</v>
          </cell>
          <cell r="EE191">
            <v>0</v>
          </cell>
          <cell r="EF191">
            <v>0</v>
          </cell>
          <cell r="EG191">
            <v>0</v>
          </cell>
          <cell r="EH191">
            <v>0</v>
          </cell>
          <cell r="EI191">
            <v>0</v>
          </cell>
          <cell r="EJ191">
            <v>0</v>
          </cell>
          <cell r="EK191">
            <v>0</v>
          </cell>
          <cell r="EL191">
            <v>0</v>
          </cell>
          <cell r="EM191">
            <v>0</v>
          </cell>
          <cell r="EN191">
            <v>0</v>
          </cell>
          <cell r="EO191">
            <v>0</v>
          </cell>
          <cell r="EP191">
            <v>0</v>
          </cell>
          <cell r="EQ191">
            <v>0</v>
          </cell>
          <cell r="ER191">
            <v>0</v>
          </cell>
          <cell r="ES191">
            <v>0</v>
          </cell>
          <cell r="ET191">
            <v>0</v>
          </cell>
          <cell r="EU191">
            <v>0</v>
          </cell>
          <cell r="EV191">
            <v>0</v>
          </cell>
          <cell r="EW191">
            <v>0</v>
          </cell>
          <cell r="EX191">
            <v>0</v>
          </cell>
          <cell r="EY191">
            <v>0</v>
          </cell>
          <cell r="EZ191">
            <v>0</v>
          </cell>
          <cell r="FA191">
            <v>0</v>
          </cell>
          <cell r="FB191">
            <v>0</v>
          </cell>
          <cell r="FC191">
            <v>0</v>
          </cell>
          <cell r="FD191">
            <v>0</v>
          </cell>
          <cell r="FE191">
            <v>0</v>
          </cell>
          <cell r="FF191">
            <v>0</v>
          </cell>
          <cell r="FG191">
            <v>0</v>
          </cell>
          <cell r="FH191">
            <v>0</v>
          </cell>
          <cell r="FI191">
            <v>0</v>
          </cell>
          <cell r="FJ191">
            <v>0</v>
          </cell>
          <cell r="FK191">
            <v>0</v>
          </cell>
          <cell r="FL191">
            <v>0</v>
          </cell>
          <cell r="FM191">
            <v>0</v>
          </cell>
          <cell r="FN191">
            <v>0</v>
          </cell>
          <cell r="FO191">
            <v>0</v>
          </cell>
          <cell r="FP191">
            <v>0</v>
          </cell>
          <cell r="FQ191">
            <v>0</v>
          </cell>
          <cell r="FR191">
            <v>0</v>
          </cell>
          <cell r="FS191">
            <v>0</v>
          </cell>
          <cell r="FT191">
            <v>0</v>
          </cell>
          <cell r="FU191">
            <v>0</v>
          </cell>
          <cell r="FV191">
            <v>0</v>
          </cell>
          <cell r="FW191">
            <v>0</v>
          </cell>
          <cell r="FX191">
            <v>0</v>
          </cell>
          <cell r="FY191">
            <v>0</v>
          </cell>
          <cell r="FZ191">
            <v>0</v>
          </cell>
          <cell r="GA191">
            <v>0</v>
          </cell>
          <cell r="GB191">
            <v>0</v>
          </cell>
          <cell r="GC191">
            <v>0</v>
          </cell>
          <cell r="GD191">
            <v>0</v>
          </cell>
          <cell r="GE191">
            <v>0</v>
          </cell>
          <cell r="GF191">
            <v>404.1</v>
          </cell>
          <cell r="GG191">
            <v>0</v>
          </cell>
          <cell r="GH191">
            <v>838</v>
          </cell>
          <cell r="GI191">
            <v>0</v>
          </cell>
          <cell r="GJ191">
            <v>0</v>
          </cell>
          <cell r="GK191">
            <v>0</v>
          </cell>
          <cell r="GL191">
            <v>0</v>
          </cell>
          <cell r="GM191">
            <v>0</v>
          </cell>
          <cell r="GN191">
            <v>0</v>
          </cell>
          <cell r="GO191">
            <v>0</v>
          </cell>
          <cell r="GP191">
            <v>0</v>
          </cell>
          <cell r="GQ191">
            <v>0</v>
          </cell>
          <cell r="GR191">
            <v>0</v>
          </cell>
          <cell r="GS191">
            <v>0</v>
          </cell>
          <cell r="GT191">
            <v>0</v>
          </cell>
          <cell r="GU191">
            <v>0</v>
          </cell>
          <cell r="GV191">
            <v>0</v>
          </cell>
          <cell r="GW191">
            <v>0</v>
          </cell>
          <cell r="GX191">
            <v>0</v>
          </cell>
          <cell r="GY191">
            <v>0</v>
          </cell>
          <cell r="GZ191">
            <v>0</v>
          </cell>
          <cell r="HA191">
            <v>0</v>
          </cell>
          <cell r="HB191">
            <v>0</v>
          </cell>
          <cell r="HC191">
            <v>0</v>
          </cell>
          <cell r="HD191">
            <v>0</v>
          </cell>
          <cell r="HE191">
            <v>0</v>
          </cell>
          <cell r="HF191">
            <v>0</v>
          </cell>
          <cell r="HG191">
            <v>0</v>
          </cell>
          <cell r="HH191">
            <v>0</v>
          </cell>
          <cell r="HI191">
            <v>0</v>
          </cell>
          <cell r="HJ191">
            <v>0</v>
          </cell>
          <cell r="HK191">
            <v>0</v>
          </cell>
          <cell r="HL191">
            <v>0</v>
          </cell>
          <cell r="HM191">
            <v>0</v>
          </cell>
          <cell r="HN191">
            <v>0</v>
          </cell>
          <cell r="HO191">
            <v>0</v>
          </cell>
          <cell r="HP191">
            <v>0</v>
          </cell>
          <cell r="HQ191">
            <v>0</v>
          </cell>
          <cell r="HR191">
            <v>0</v>
          </cell>
          <cell r="HS191">
            <v>0</v>
          </cell>
        </row>
        <row r="192">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0</v>
          </cell>
          <cell r="BC192">
            <v>0</v>
          </cell>
          <cell r="BD192">
            <v>0</v>
          </cell>
          <cell r="BE192">
            <v>0</v>
          </cell>
          <cell r="BF192">
            <v>0</v>
          </cell>
          <cell r="BG192">
            <v>0</v>
          </cell>
          <cell r="BH192">
            <v>0</v>
          </cell>
          <cell r="BI192">
            <v>0</v>
          </cell>
          <cell r="BJ192">
            <v>0</v>
          </cell>
          <cell r="BK192">
            <v>0</v>
          </cell>
          <cell r="BL192">
            <v>0</v>
          </cell>
          <cell r="BM192">
            <v>0</v>
          </cell>
          <cell r="BN192">
            <v>0</v>
          </cell>
          <cell r="BO192">
            <v>0</v>
          </cell>
          <cell r="BP192">
            <v>0</v>
          </cell>
          <cell r="BQ192">
            <v>0</v>
          </cell>
          <cell r="BR192">
            <v>0</v>
          </cell>
          <cell r="BS192">
            <v>0</v>
          </cell>
          <cell r="BT192">
            <v>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A192">
            <v>0</v>
          </cell>
          <cell r="DB192">
            <v>0</v>
          </cell>
          <cell r="DC192">
            <v>0</v>
          </cell>
          <cell r="DD192">
            <v>0</v>
          </cell>
          <cell r="DE192">
            <v>0</v>
          </cell>
          <cell r="DF192">
            <v>0</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0</v>
          </cell>
          <cell r="EJ192">
            <v>0</v>
          </cell>
          <cell r="EK192">
            <v>0</v>
          </cell>
          <cell r="EL192">
            <v>0</v>
          </cell>
          <cell r="EM192">
            <v>0</v>
          </cell>
          <cell r="EN192">
            <v>0</v>
          </cell>
          <cell r="EO192">
            <v>0</v>
          </cell>
          <cell r="EP192">
            <v>0</v>
          </cell>
          <cell r="EQ192">
            <v>0</v>
          </cell>
          <cell r="ER192">
            <v>0</v>
          </cell>
          <cell r="ES192">
            <v>0</v>
          </cell>
          <cell r="ET192">
            <v>0</v>
          </cell>
          <cell r="EU192">
            <v>0</v>
          </cell>
          <cell r="EV192">
            <v>0</v>
          </cell>
          <cell r="EW192">
            <v>0</v>
          </cell>
          <cell r="EX192">
            <v>0</v>
          </cell>
          <cell r="EY192">
            <v>0</v>
          </cell>
          <cell r="EZ192">
            <v>0</v>
          </cell>
          <cell r="FA192">
            <v>0</v>
          </cell>
          <cell r="FB192">
            <v>0</v>
          </cell>
          <cell r="FC192">
            <v>0</v>
          </cell>
          <cell r="FD192">
            <v>0</v>
          </cell>
          <cell r="FE192">
            <v>0</v>
          </cell>
          <cell r="FF192">
            <v>0</v>
          </cell>
          <cell r="FG192">
            <v>0</v>
          </cell>
          <cell r="FH192">
            <v>0</v>
          </cell>
          <cell r="FI192">
            <v>0</v>
          </cell>
          <cell r="FJ192">
            <v>0</v>
          </cell>
          <cell r="FK192">
            <v>0</v>
          </cell>
          <cell r="FL192">
            <v>0</v>
          </cell>
          <cell r="FM192">
            <v>0</v>
          </cell>
          <cell r="FN192">
            <v>0</v>
          </cell>
          <cell r="FO192">
            <v>0</v>
          </cell>
          <cell r="FP192">
            <v>0</v>
          </cell>
          <cell r="FQ192">
            <v>0</v>
          </cell>
          <cell r="FR192">
            <v>0</v>
          </cell>
          <cell r="FS192">
            <v>0</v>
          </cell>
          <cell r="FT192">
            <v>0</v>
          </cell>
          <cell r="FU192">
            <v>0</v>
          </cell>
          <cell r="FV192">
            <v>0</v>
          </cell>
          <cell r="FW192">
            <v>0</v>
          </cell>
          <cell r="FX192">
            <v>0</v>
          </cell>
          <cell r="FY192">
            <v>0</v>
          </cell>
          <cell r="FZ192">
            <v>0</v>
          </cell>
          <cell r="GA192">
            <v>0</v>
          </cell>
          <cell r="GB192">
            <v>0</v>
          </cell>
          <cell r="GC192">
            <v>0</v>
          </cell>
          <cell r="GD192">
            <v>0</v>
          </cell>
          <cell r="GE192">
            <v>0</v>
          </cell>
          <cell r="GF192">
            <v>0</v>
          </cell>
          <cell r="GG192">
            <v>0</v>
          </cell>
          <cell r="GH192">
            <v>0</v>
          </cell>
          <cell r="GI192">
            <v>0</v>
          </cell>
          <cell r="GJ192">
            <v>0</v>
          </cell>
          <cell r="GK192">
            <v>0</v>
          </cell>
          <cell r="GL192">
            <v>0</v>
          </cell>
          <cell r="GM192">
            <v>0</v>
          </cell>
          <cell r="GN192">
            <v>0</v>
          </cell>
          <cell r="GO192">
            <v>0</v>
          </cell>
          <cell r="GP192">
            <v>0</v>
          </cell>
          <cell r="GQ192">
            <v>0</v>
          </cell>
          <cell r="GR192">
            <v>0</v>
          </cell>
          <cell r="GS192">
            <v>0</v>
          </cell>
          <cell r="GT192">
            <v>0</v>
          </cell>
          <cell r="GU192">
            <v>0</v>
          </cell>
          <cell r="GV192">
            <v>0</v>
          </cell>
          <cell r="GW192">
            <v>0</v>
          </cell>
          <cell r="GX192">
            <v>0</v>
          </cell>
          <cell r="GY192">
            <v>0</v>
          </cell>
          <cell r="GZ192">
            <v>0</v>
          </cell>
          <cell r="HA192">
            <v>0</v>
          </cell>
          <cell r="HB192">
            <v>0</v>
          </cell>
          <cell r="HC192">
            <v>0</v>
          </cell>
          <cell r="HD192">
            <v>0</v>
          </cell>
          <cell r="HE192">
            <v>0</v>
          </cell>
          <cell r="HF192">
            <v>0</v>
          </cell>
          <cell r="HG192">
            <v>0</v>
          </cell>
          <cell r="HH192">
            <v>0</v>
          </cell>
          <cell r="HI192">
            <v>33000</v>
          </cell>
          <cell r="HJ192">
            <v>419.15</v>
          </cell>
          <cell r="HK192">
            <v>0</v>
          </cell>
          <cell r="HL192">
            <v>0</v>
          </cell>
          <cell r="HM192">
            <v>0</v>
          </cell>
          <cell r="HN192">
            <v>0</v>
          </cell>
          <cell r="HO192">
            <v>0</v>
          </cell>
          <cell r="HP192">
            <v>0</v>
          </cell>
          <cell r="HQ192">
            <v>0</v>
          </cell>
          <cell r="HR192">
            <v>0</v>
          </cell>
          <cell r="HS192">
            <v>0</v>
          </cell>
        </row>
        <row r="193">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0</v>
          </cell>
          <cell r="BA193">
            <v>0</v>
          </cell>
          <cell r="BB193">
            <v>0</v>
          </cell>
          <cell r="BC193">
            <v>3677</v>
          </cell>
          <cell r="BD193">
            <v>0</v>
          </cell>
          <cell r="BE193">
            <v>0</v>
          </cell>
          <cell r="BF193">
            <v>0</v>
          </cell>
          <cell r="BG193">
            <v>0</v>
          </cell>
          <cell r="BH193">
            <v>0</v>
          </cell>
          <cell r="BI193">
            <v>0</v>
          </cell>
          <cell r="BJ193">
            <v>0</v>
          </cell>
          <cell r="BK193">
            <v>0</v>
          </cell>
          <cell r="BL193">
            <v>0</v>
          </cell>
          <cell r="BM193">
            <v>0</v>
          </cell>
          <cell r="BN193">
            <v>0</v>
          </cell>
          <cell r="BO193">
            <v>0</v>
          </cell>
          <cell r="BP193">
            <v>0</v>
          </cell>
          <cell r="BQ193">
            <v>0</v>
          </cell>
          <cell r="BR193">
            <v>0</v>
          </cell>
          <cell r="BS193">
            <v>0</v>
          </cell>
          <cell r="BT193">
            <v>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J193">
            <v>0</v>
          </cell>
          <cell r="DK193">
            <v>0</v>
          </cell>
          <cell r="DL193">
            <v>0</v>
          </cell>
          <cell r="DM193">
            <v>0</v>
          </cell>
          <cell r="DN193">
            <v>0</v>
          </cell>
          <cell r="DO193">
            <v>0</v>
          </cell>
          <cell r="DP193">
            <v>0</v>
          </cell>
          <cell r="DQ193">
            <v>0</v>
          </cell>
          <cell r="DR193">
            <v>0</v>
          </cell>
          <cell r="DS193">
            <v>0</v>
          </cell>
          <cell r="DT193">
            <v>0</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0</v>
          </cell>
          <cell r="FE193">
            <v>0</v>
          </cell>
          <cell r="FF193">
            <v>0</v>
          </cell>
          <cell r="FG193">
            <v>0</v>
          </cell>
          <cell r="FH193">
            <v>0</v>
          </cell>
          <cell r="FI193">
            <v>0</v>
          </cell>
          <cell r="FJ193">
            <v>0</v>
          </cell>
          <cell r="FK193">
            <v>0</v>
          </cell>
          <cell r="FL193">
            <v>0</v>
          </cell>
          <cell r="FM193">
            <v>0</v>
          </cell>
          <cell r="FN193">
            <v>0</v>
          </cell>
          <cell r="FO193">
            <v>0</v>
          </cell>
          <cell r="FP193">
            <v>0</v>
          </cell>
          <cell r="FQ193">
            <v>0</v>
          </cell>
          <cell r="FR193">
            <v>0</v>
          </cell>
          <cell r="FS193">
            <v>0</v>
          </cell>
          <cell r="FT193">
            <v>0</v>
          </cell>
          <cell r="FU193">
            <v>0</v>
          </cell>
          <cell r="FV193">
            <v>0</v>
          </cell>
          <cell r="FW193">
            <v>0</v>
          </cell>
          <cell r="FX193">
            <v>0</v>
          </cell>
          <cell r="FY193">
            <v>0</v>
          </cell>
          <cell r="FZ193">
            <v>0</v>
          </cell>
          <cell r="GA193">
            <v>0</v>
          </cell>
          <cell r="GB193">
            <v>0</v>
          </cell>
          <cell r="GC193">
            <v>0</v>
          </cell>
          <cell r="GD193">
            <v>0</v>
          </cell>
          <cell r="GE193">
            <v>0</v>
          </cell>
          <cell r="GF193">
            <v>0</v>
          </cell>
          <cell r="GG193">
            <v>0</v>
          </cell>
          <cell r="GH193">
            <v>209.5</v>
          </cell>
          <cell r="GI193">
            <v>0</v>
          </cell>
          <cell r="GJ193">
            <v>0</v>
          </cell>
          <cell r="GK193">
            <v>0</v>
          </cell>
          <cell r="GL193">
            <v>0</v>
          </cell>
          <cell r="GM193">
            <v>0</v>
          </cell>
          <cell r="GN193">
            <v>0</v>
          </cell>
          <cell r="GO193">
            <v>0</v>
          </cell>
          <cell r="GP193">
            <v>0</v>
          </cell>
          <cell r="GQ193">
            <v>0</v>
          </cell>
          <cell r="GR193">
            <v>0</v>
          </cell>
          <cell r="GS193">
            <v>0</v>
          </cell>
          <cell r="GT193">
            <v>21603.599999999999</v>
          </cell>
          <cell r="GU193">
            <v>0</v>
          </cell>
          <cell r="GV193">
            <v>0</v>
          </cell>
          <cell r="GW193">
            <v>0</v>
          </cell>
          <cell r="GX193">
            <v>0</v>
          </cell>
          <cell r="GY193">
            <v>0</v>
          </cell>
          <cell r="GZ193">
            <v>0</v>
          </cell>
          <cell r="HA193">
            <v>0</v>
          </cell>
          <cell r="HB193">
            <v>0</v>
          </cell>
          <cell r="HC193">
            <v>0</v>
          </cell>
          <cell r="HD193">
            <v>0</v>
          </cell>
          <cell r="HE193">
            <v>0</v>
          </cell>
          <cell r="HF193">
            <v>0</v>
          </cell>
          <cell r="HG193">
            <v>0</v>
          </cell>
          <cell r="HH193">
            <v>0</v>
          </cell>
          <cell r="HI193">
            <v>955</v>
          </cell>
          <cell r="HJ193">
            <v>2095.75</v>
          </cell>
          <cell r="HK193">
            <v>0</v>
          </cell>
          <cell r="HL193">
            <v>0</v>
          </cell>
          <cell r="HM193">
            <v>0</v>
          </cell>
          <cell r="HN193">
            <v>0</v>
          </cell>
          <cell r="HO193">
            <v>0</v>
          </cell>
          <cell r="HP193">
            <v>0</v>
          </cell>
          <cell r="HQ193">
            <v>0</v>
          </cell>
          <cell r="HR193">
            <v>0</v>
          </cell>
          <cell r="HS193">
            <v>0</v>
          </cell>
        </row>
        <row r="194">
          <cell r="E194">
            <v>0</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0</v>
          </cell>
          <cell r="BA194">
            <v>0</v>
          </cell>
          <cell r="BB194">
            <v>0</v>
          </cell>
          <cell r="BC194">
            <v>0</v>
          </cell>
          <cell r="BD194">
            <v>0</v>
          </cell>
          <cell r="BE194">
            <v>0</v>
          </cell>
          <cell r="BF194">
            <v>0</v>
          </cell>
          <cell r="BG194">
            <v>0</v>
          </cell>
          <cell r="BH194">
            <v>0</v>
          </cell>
          <cell r="BI194">
            <v>0</v>
          </cell>
          <cell r="BJ194">
            <v>0</v>
          </cell>
          <cell r="BK194">
            <v>0</v>
          </cell>
          <cell r="BL194">
            <v>0</v>
          </cell>
          <cell r="BM194">
            <v>0</v>
          </cell>
          <cell r="BN194">
            <v>0</v>
          </cell>
          <cell r="BO194">
            <v>0</v>
          </cell>
          <cell r="BP194">
            <v>0</v>
          </cell>
          <cell r="BQ194">
            <v>0</v>
          </cell>
          <cell r="BR194">
            <v>0</v>
          </cell>
          <cell r="BS194">
            <v>0</v>
          </cell>
          <cell r="BT194">
            <v>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cell r="FJ194">
            <v>0</v>
          </cell>
          <cell r="FK194">
            <v>0</v>
          </cell>
          <cell r="FL194">
            <v>0</v>
          </cell>
          <cell r="FM194">
            <v>0</v>
          </cell>
          <cell r="FN194">
            <v>0</v>
          </cell>
          <cell r="FO194">
            <v>0</v>
          </cell>
          <cell r="FP194">
            <v>0</v>
          </cell>
          <cell r="FQ194">
            <v>0</v>
          </cell>
          <cell r="FR194">
            <v>24224.7</v>
          </cell>
          <cell r="FS194">
            <v>0</v>
          </cell>
          <cell r="FT194">
            <v>0</v>
          </cell>
          <cell r="FU194">
            <v>0</v>
          </cell>
          <cell r="FV194">
            <v>0</v>
          </cell>
          <cell r="FW194">
            <v>0</v>
          </cell>
          <cell r="FX194">
            <v>0</v>
          </cell>
          <cell r="FY194">
            <v>0</v>
          </cell>
          <cell r="FZ194">
            <v>0</v>
          </cell>
          <cell r="GA194">
            <v>0</v>
          </cell>
          <cell r="GB194">
            <v>0</v>
          </cell>
          <cell r="GC194">
            <v>0</v>
          </cell>
          <cell r="GD194">
            <v>0</v>
          </cell>
          <cell r="GE194">
            <v>0</v>
          </cell>
          <cell r="GF194">
            <v>0</v>
          </cell>
          <cell r="GG194">
            <v>0</v>
          </cell>
          <cell r="GH194">
            <v>209.5</v>
          </cell>
          <cell r="GI194">
            <v>0</v>
          </cell>
          <cell r="GJ194">
            <v>0</v>
          </cell>
          <cell r="GK194">
            <v>0</v>
          </cell>
          <cell r="GL194">
            <v>0</v>
          </cell>
          <cell r="GM194">
            <v>0</v>
          </cell>
          <cell r="GN194">
            <v>0</v>
          </cell>
          <cell r="GO194">
            <v>0</v>
          </cell>
          <cell r="GP194">
            <v>0</v>
          </cell>
          <cell r="GQ194">
            <v>0</v>
          </cell>
          <cell r="GR194">
            <v>0</v>
          </cell>
          <cell r="GS194">
            <v>0</v>
          </cell>
          <cell r="GT194">
            <v>0</v>
          </cell>
          <cell r="GU194">
            <v>0</v>
          </cell>
          <cell r="GV194">
            <v>0</v>
          </cell>
          <cell r="GW194">
            <v>0</v>
          </cell>
          <cell r="GX194">
            <v>0</v>
          </cell>
          <cell r="GY194">
            <v>0</v>
          </cell>
          <cell r="GZ194">
            <v>0</v>
          </cell>
          <cell r="HA194">
            <v>0</v>
          </cell>
          <cell r="HB194">
            <v>0</v>
          </cell>
          <cell r="HC194">
            <v>0</v>
          </cell>
          <cell r="HD194">
            <v>0</v>
          </cell>
          <cell r="HE194">
            <v>0</v>
          </cell>
          <cell r="HF194">
            <v>0</v>
          </cell>
          <cell r="HG194">
            <v>0</v>
          </cell>
          <cell r="HH194">
            <v>0</v>
          </cell>
          <cell r="HI194">
            <v>0</v>
          </cell>
          <cell r="HJ194">
            <v>6069.7</v>
          </cell>
          <cell r="HK194">
            <v>0</v>
          </cell>
          <cell r="HL194">
            <v>0</v>
          </cell>
          <cell r="HM194">
            <v>0</v>
          </cell>
          <cell r="HN194">
            <v>0</v>
          </cell>
          <cell r="HO194">
            <v>0</v>
          </cell>
          <cell r="HP194">
            <v>0</v>
          </cell>
          <cell r="HQ194">
            <v>0</v>
          </cell>
          <cell r="HR194">
            <v>0</v>
          </cell>
          <cell r="HS194">
            <v>0</v>
          </cell>
        </row>
        <row r="195">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cell r="AX195">
            <v>0</v>
          </cell>
          <cell r="AY195">
            <v>0</v>
          </cell>
          <cell r="AZ195">
            <v>0</v>
          </cell>
          <cell r="BA195">
            <v>0</v>
          </cell>
          <cell r="BB195">
            <v>0</v>
          </cell>
          <cell r="BC195">
            <v>0</v>
          </cell>
          <cell r="BD195">
            <v>0</v>
          </cell>
          <cell r="BE195">
            <v>0</v>
          </cell>
          <cell r="BF195">
            <v>0</v>
          </cell>
          <cell r="BG195">
            <v>0</v>
          </cell>
          <cell r="BH195">
            <v>0</v>
          </cell>
          <cell r="BI195">
            <v>0</v>
          </cell>
          <cell r="BJ195">
            <v>0</v>
          </cell>
          <cell r="BK195">
            <v>0</v>
          </cell>
          <cell r="BL195">
            <v>0</v>
          </cell>
          <cell r="BM195">
            <v>0</v>
          </cell>
          <cell r="BN195">
            <v>0</v>
          </cell>
          <cell r="BO195">
            <v>0</v>
          </cell>
          <cell r="BP195">
            <v>0</v>
          </cell>
          <cell r="BQ195">
            <v>0</v>
          </cell>
          <cell r="BR195">
            <v>0</v>
          </cell>
          <cell r="BS195">
            <v>0</v>
          </cell>
          <cell r="BT195">
            <v>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0</v>
          </cell>
          <cell r="CN195">
            <v>0</v>
          </cell>
          <cell r="CO195">
            <v>0</v>
          </cell>
          <cell r="CP195">
            <v>0</v>
          </cell>
          <cell r="CQ195">
            <v>0</v>
          </cell>
          <cell r="CR195">
            <v>0</v>
          </cell>
          <cell r="CS195">
            <v>0</v>
          </cell>
          <cell r="CT195">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cell r="FJ195">
            <v>0</v>
          </cell>
          <cell r="FK195">
            <v>0</v>
          </cell>
          <cell r="FL195">
            <v>0</v>
          </cell>
          <cell r="FM195">
            <v>0</v>
          </cell>
          <cell r="FN195">
            <v>0</v>
          </cell>
          <cell r="FO195">
            <v>0</v>
          </cell>
          <cell r="FP195">
            <v>0</v>
          </cell>
          <cell r="FQ195">
            <v>0</v>
          </cell>
          <cell r="FR195">
            <v>24224.7</v>
          </cell>
          <cell r="FS195">
            <v>0</v>
          </cell>
          <cell r="FT195">
            <v>0</v>
          </cell>
          <cell r="FU195">
            <v>0</v>
          </cell>
          <cell r="FV195">
            <v>0</v>
          </cell>
          <cell r="FW195">
            <v>0</v>
          </cell>
          <cell r="FX195">
            <v>0</v>
          </cell>
          <cell r="FY195">
            <v>0</v>
          </cell>
          <cell r="FZ195">
            <v>0</v>
          </cell>
          <cell r="GA195">
            <v>0</v>
          </cell>
          <cell r="GB195">
            <v>0</v>
          </cell>
          <cell r="GC195">
            <v>0</v>
          </cell>
          <cell r="GD195">
            <v>0</v>
          </cell>
          <cell r="GE195">
            <v>0</v>
          </cell>
          <cell r="GF195">
            <v>0</v>
          </cell>
          <cell r="GG195">
            <v>0</v>
          </cell>
          <cell r="GH195">
            <v>209.5</v>
          </cell>
          <cell r="GI195">
            <v>0</v>
          </cell>
          <cell r="GJ195">
            <v>0</v>
          </cell>
          <cell r="GK195">
            <v>0</v>
          </cell>
          <cell r="GL195">
            <v>0</v>
          </cell>
          <cell r="GM195">
            <v>0</v>
          </cell>
          <cell r="GN195">
            <v>0</v>
          </cell>
          <cell r="GO195">
            <v>0</v>
          </cell>
          <cell r="GP195">
            <v>0</v>
          </cell>
          <cell r="GQ195">
            <v>0</v>
          </cell>
          <cell r="GR195">
            <v>0</v>
          </cell>
          <cell r="GS195">
            <v>0</v>
          </cell>
          <cell r="GT195">
            <v>0</v>
          </cell>
          <cell r="GU195">
            <v>0</v>
          </cell>
          <cell r="GV195">
            <v>0</v>
          </cell>
          <cell r="GW195">
            <v>0</v>
          </cell>
          <cell r="GX195">
            <v>0</v>
          </cell>
          <cell r="GY195">
            <v>0</v>
          </cell>
          <cell r="GZ195">
            <v>0</v>
          </cell>
          <cell r="HA195">
            <v>0</v>
          </cell>
          <cell r="HB195">
            <v>0</v>
          </cell>
          <cell r="HC195">
            <v>0</v>
          </cell>
          <cell r="HD195">
            <v>0</v>
          </cell>
          <cell r="HE195">
            <v>0</v>
          </cell>
          <cell r="HF195">
            <v>0</v>
          </cell>
          <cell r="HG195">
            <v>0</v>
          </cell>
          <cell r="HH195">
            <v>0</v>
          </cell>
          <cell r="HI195">
            <v>0</v>
          </cell>
          <cell r="HJ195">
            <v>52112.4</v>
          </cell>
          <cell r="HK195">
            <v>0</v>
          </cell>
          <cell r="HL195">
            <v>0</v>
          </cell>
          <cell r="HM195">
            <v>0</v>
          </cell>
          <cell r="HN195">
            <v>0</v>
          </cell>
          <cell r="HO195">
            <v>0</v>
          </cell>
          <cell r="HP195">
            <v>0</v>
          </cell>
          <cell r="HQ195">
            <v>0</v>
          </cell>
          <cell r="HR195">
            <v>0</v>
          </cell>
          <cell r="HS195">
            <v>0</v>
          </cell>
        </row>
        <row r="196">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cell r="AX196">
            <v>0</v>
          </cell>
          <cell r="AY196">
            <v>0</v>
          </cell>
          <cell r="AZ196">
            <v>0</v>
          </cell>
          <cell r="BA196">
            <v>0</v>
          </cell>
          <cell r="BB196">
            <v>0</v>
          </cell>
          <cell r="BC196">
            <v>0</v>
          </cell>
          <cell r="BD196">
            <v>0</v>
          </cell>
          <cell r="BE196">
            <v>0</v>
          </cell>
          <cell r="BF196">
            <v>0</v>
          </cell>
          <cell r="BG196">
            <v>0</v>
          </cell>
          <cell r="BH196">
            <v>0</v>
          </cell>
          <cell r="BI196">
            <v>0</v>
          </cell>
          <cell r="BJ196">
            <v>0</v>
          </cell>
          <cell r="BK196">
            <v>0</v>
          </cell>
          <cell r="BL196">
            <v>0</v>
          </cell>
          <cell r="BM196">
            <v>0</v>
          </cell>
          <cell r="BN196">
            <v>0</v>
          </cell>
          <cell r="BO196">
            <v>0</v>
          </cell>
          <cell r="BP196">
            <v>0</v>
          </cell>
          <cell r="BQ196">
            <v>0</v>
          </cell>
          <cell r="BR196">
            <v>0</v>
          </cell>
          <cell r="BS196">
            <v>0</v>
          </cell>
          <cell r="BT196">
            <v>0</v>
          </cell>
          <cell r="BU196">
            <v>0</v>
          </cell>
          <cell r="BV196">
            <v>0</v>
          </cell>
          <cell r="BW196">
            <v>0</v>
          </cell>
          <cell r="BX196">
            <v>0</v>
          </cell>
          <cell r="BY196">
            <v>0</v>
          </cell>
          <cell r="BZ196">
            <v>0</v>
          </cell>
          <cell r="CA196">
            <v>0</v>
          </cell>
          <cell r="CB196">
            <v>0</v>
          </cell>
          <cell r="CC196">
            <v>0</v>
          </cell>
          <cell r="CD196">
            <v>0</v>
          </cell>
          <cell r="CE196">
            <v>0</v>
          </cell>
          <cell r="CF196">
            <v>0</v>
          </cell>
          <cell r="CG196">
            <v>0</v>
          </cell>
          <cell r="CH196">
            <v>0</v>
          </cell>
          <cell r="CI196">
            <v>0</v>
          </cell>
          <cell r="CJ196">
            <v>0</v>
          </cell>
          <cell r="CK196">
            <v>0</v>
          </cell>
          <cell r="CL196">
            <v>0</v>
          </cell>
          <cell r="CM196">
            <v>0</v>
          </cell>
          <cell r="CN196">
            <v>0</v>
          </cell>
          <cell r="CO196">
            <v>0</v>
          </cell>
          <cell r="CP196">
            <v>0</v>
          </cell>
          <cell r="CQ196">
            <v>0</v>
          </cell>
          <cell r="CR196">
            <v>0</v>
          </cell>
          <cell r="CS196">
            <v>0</v>
          </cell>
          <cell r="CT196">
            <v>0</v>
          </cell>
          <cell r="CU196">
            <v>0</v>
          </cell>
          <cell r="CV196">
            <v>0</v>
          </cell>
          <cell r="CW196">
            <v>0</v>
          </cell>
          <cell r="CX196">
            <v>0</v>
          </cell>
          <cell r="CY196">
            <v>0</v>
          </cell>
          <cell r="CZ196">
            <v>0</v>
          </cell>
          <cell r="DA196">
            <v>0</v>
          </cell>
          <cell r="DB196">
            <v>0</v>
          </cell>
          <cell r="DC196">
            <v>0</v>
          </cell>
          <cell r="DD196">
            <v>0</v>
          </cell>
          <cell r="DE196">
            <v>0</v>
          </cell>
          <cell r="DF196">
            <v>0</v>
          </cell>
          <cell r="DG196">
            <v>0</v>
          </cell>
          <cell r="DH196">
            <v>0</v>
          </cell>
          <cell r="DI196">
            <v>0</v>
          </cell>
          <cell r="DJ196">
            <v>0</v>
          </cell>
          <cell r="DK196">
            <v>0</v>
          </cell>
          <cell r="DL196">
            <v>0</v>
          </cell>
          <cell r="DM196">
            <v>0</v>
          </cell>
          <cell r="DN196">
            <v>0</v>
          </cell>
          <cell r="DO196">
            <v>0</v>
          </cell>
          <cell r="DP196">
            <v>0</v>
          </cell>
          <cell r="DQ196">
            <v>0</v>
          </cell>
          <cell r="DR196">
            <v>0</v>
          </cell>
          <cell r="DS196">
            <v>0</v>
          </cell>
          <cell r="DT196">
            <v>0</v>
          </cell>
          <cell r="DU196">
            <v>0</v>
          </cell>
          <cell r="DV196">
            <v>0</v>
          </cell>
          <cell r="DW196">
            <v>0</v>
          </cell>
          <cell r="DX196">
            <v>0</v>
          </cell>
          <cell r="DY196">
            <v>0</v>
          </cell>
          <cell r="DZ196">
            <v>0</v>
          </cell>
          <cell r="EA196">
            <v>0</v>
          </cell>
          <cell r="EB196">
            <v>0</v>
          </cell>
          <cell r="EC196">
            <v>0</v>
          </cell>
          <cell r="ED196">
            <v>0</v>
          </cell>
          <cell r="EE196">
            <v>0</v>
          </cell>
          <cell r="EF196">
            <v>0</v>
          </cell>
          <cell r="EG196">
            <v>0</v>
          </cell>
          <cell r="EH196">
            <v>0</v>
          </cell>
          <cell r="EI196">
            <v>0</v>
          </cell>
          <cell r="EJ196">
            <v>0</v>
          </cell>
          <cell r="EK196">
            <v>0</v>
          </cell>
          <cell r="EL196">
            <v>0</v>
          </cell>
          <cell r="EM196">
            <v>0</v>
          </cell>
          <cell r="EN196">
            <v>0</v>
          </cell>
          <cell r="EO196">
            <v>0</v>
          </cell>
          <cell r="EP196">
            <v>0</v>
          </cell>
          <cell r="EQ196">
            <v>0</v>
          </cell>
          <cell r="ER196">
            <v>0</v>
          </cell>
          <cell r="ES196">
            <v>0</v>
          </cell>
          <cell r="ET196">
            <v>0</v>
          </cell>
          <cell r="EU196">
            <v>0</v>
          </cell>
          <cell r="EV196">
            <v>0</v>
          </cell>
          <cell r="EW196">
            <v>0</v>
          </cell>
          <cell r="EX196">
            <v>0</v>
          </cell>
          <cell r="EY196">
            <v>0</v>
          </cell>
          <cell r="EZ196">
            <v>0</v>
          </cell>
          <cell r="FA196">
            <v>0</v>
          </cell>
          <cell r="FB196">
            <v>0</v>
          </cell>
          <cell r="FC196">
            <v>0</v>
          </cell>
          <cell r="FD196">
            <v>0</v>
          </cell>
          <cell r="FE196">
            <v>0</v>
          </cell>
          <cell r="FF196">
            <v>0</v>
          </cell>
          <cell r="FG196">
            <v>0</v>
          </cell>
          <cell r="FH196">
            <v>0</v>
          </cell>
          <cell r="FI196">
            <v>0</v>
          </cell>
          <cell r="FJ196">
            <v>0</v>
          </cell>
          <cell r="FK196">
            <v>0</v>
          </cell>
          <cell r="FL196">
            <v>0</v>
          </cell>
          <cell r="FM196">
            <v>0</v>
          </cell>
          <cell r="FN196">
            <v>0</v>
          </cell>
          <cell r="FO196">
            <v>0</v>
          </cell>
          <cell r="FP196">
            <v>0</v>
          </cell>
          <cell r="FQ196">
            <v>0</v>
          </cell>
          <cell r="FR196">
            <v>20157.599999999999</v>
          </cell>
          <cell r="FS196">
            <v>0</v>
          </cell>
          <cell r="FT196">
            <v>0</v>
          </cell>
          <cell r="FU196">
            <v>0</v>
          </cell>
          <cell r="FV196">
            <v>0</v>
          </cell>
          <cell r="FW196">
            <v>0</v>
          </cell>
          <cell r="FX196">
            <v>0</v>
          </cell>
          <cell r="FY196">
            <v>0</v>
          </cell>
          <cell r="FZ196">
            <v>0</v>
          </cell>
          <cell r="GA196">
            <v>0</v>
          </cell>
          <cell r="GB196">
            <v>0</v>
          </cell>
          <cell r="GC196">
            <v>0</v>
          </cell>
          <cell r="GD196">
            <v>0</v>
          </cell>
          <cell r="GE196">
            <v>0</v>
          </cell>
          <cell r="GF196">
            <v>0</v>
          </cell>
          <cell r="GG196">
            <v>0</v>
          </cell>
          <cell r="GH196">
            <v>0</v>
          </cell>
          <cell r="GI196">
            <v>0</v>
          </cell>
          <cell r="GJ196">
            <v>0</v>
          </cell>
          <cell r="GK196">
            <v>0</v>
          </cell>
          <cell r="GL196">
            <v>0</v>
          </cell>
          <cell r="GM196">
            <v>0</v>
          </cell>
          <cell r="GN196">
            <v>0</v>
          </cell>
          <cell r="GO196">
            <v>0</v>
          </cell>
          <cell r="GP196">
            <v>0</v>
          </cell>
          <cell r="GQ196">
            <v>0</v>
          </cell>
          <cell r="GR196">
            <v>0</v>
          </cell>
          <cell r="GS196">
            <v>0</v>
          </cell>
          <cell r="GT196">
            <v>0</v>
          </cell>
          <cell r="GU196">
            <v>0</v>
          </cell>
          <cell r="GV196">
            <v>0</v>
          </cell>
          <cell r="GW196">
            <v>0</v>
          </cell>
          <cell r="GX196">
            <v>0</v>
          </cell>
          <cell r="GY196">
            <v>0</v>
          </cell>
          <cell r="GZ196">
            <v>0</v>
          </cell>
          <cell r="HA196">
            <v>0</v>
          </cell>
          <cell r="HB196">
            <v>0</v>
          </cell>
          <cell r="HC196">
            <v>0</v>
          </cell>
          <cell r="HD196">
            <v>0</v>
          </cell>
          <cell r="HE196">
            <v>0</v>
          </cell>
          <cell r="HF196">
            <v>0</v>
          </cell>
          <cell r="HG196">
            <v>0</v>
          </cell>
          <cell r="HH196">
            <v>0</v>
          </cell>
          <cell r="HI196">
            <v>0</v>
          </cell>
          <cell r="HJ196">
            <v>0</v>
          </cell>
          <cell r="HK196">
            <v>0</v>
          </cell>
          <cell r="HL196">
            <v>0</v>
          </cell>
          <cell r="HM196">
            <v>0</v>
          </cell>
          <cell r="HN196">
            <v>0</v>
          </cell>
          <cell r="HO196">
            <v>0</v>
          </cell>
          <cell r="HP196">
            <v>0</v>
          </cell>
          <cell r="HQ196">
            <v>0</v>
          </cell>
          <cell r="HR196">
            <v>0</v>
          </cell>
          <cell r="HS196">
            <v>0</v>
          </cell>
        </row>
        <row r="197">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cell r="AX197">
            <v>0</v>
          </cell>
          <cell r="AY197">
            <v>0</v>
          </cell>
          <cell r="AZ197">
            <v>0</v>
          </cell>
          <cell r="BA197">
            <v>0</v>
          </cell>
          <cell r="BB197">
            <v>0</v>
          </cell>
          <cell r="BC197">
            <v>0</v>
          </cell>
          <cell r="BD197">
            <v>0</v>
          </cell>
          <cell r="BE197">
            <v>0</v>
          </cell>
          <cell r="BF197">
            <v>0</v>
          </cell>
          <cell r="BG197">
            <v>0</v>
          </cell>
          <cell r="BH197">
            <v>0</v>
          </cell>
          <cell r="BI197">
            <v>0</v>
          </cell>
          <cell r="BJ197">
            <v>0</v>
          </cell>
          <cell r="BK197">
            <v>0</v>
          </cell>
          <cell r="BL197">
            <v>0</v>
          </cell>
          <cell r="BM197">
            <v>0</v>
          </cell>
          <cell r="BN197">
            <v>0</v>
          </cell>
          <cell r="BO197">
            <v>0</v>
          </cell>
          <cell r="BP197">
            <v>0</v>
          </cell>
          <cell r="BQ197">
            <v>0</v>
          </cell>
          <cell r="BR197">
            <v>0</v>
          </cell>
          <cell r="BS197">
            <v>0</v>
          </cell>
          <cell r="BT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0</v>
          </cell>
          <cell r="CM197">
            <v>0</v>
          </cell>
          <cell r="CN197">
            <v>0</v>
          </cell>
          <cell r="CO197">
            <v>0</v>
          </cell>
          <cell r="CP197">
            <v>0</v>
          </cell>
          <cell r="CQ197">
            <v>0</v>
          </cell>
          <cell r="CR197">
            <v>0</v>
          </cell>
          <cell r="CS197">
            <v>0</v>
          </cell>
          <cell r="CT197">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0</v>
          </cell>
          <cell r="EJ197">
            <v>0</v>
          </cell>
          <cell r="EK197">
            <v>0</v>
          </cell>
          <cell r="EL197">
            <v>0</v>
          </cell>
          <cell r="EM197">
            <v>0</v>
          </cell>
          <cell r="EN197">
            <v>0</v>
          </cell>
          <cell r="EO197">
            <v>0</v>
          </cell>
          <cell r="EP197">
            <v>0</v>
          </cell>
          <cell r="EQ197">
            <v>0</v>
          </cell>
          <cell r="ER197">
            <v>0</v>
          </cell>
          <cell r="ES197">
            <v>0</v>
          </cell>
          <cell r="ET197">
            <v>0</v>
          </cell>
          <cell r="EU197">
            <v>0</v>
          </cell>
          <cell r="EV197">
            <v>0</v>
          </cell>
          <cell r="EW197">
            <v>0</v>
          </cell>
          <cell r="EX197">
            <v>0</v>
          </cell>
          <cell r="EY197">
            <v>0</v>
          </cell>
          <cell r="EZ197">
            <v>0</v>
          </cell>
          <cell r="FA197">
            <v>0</v>
          </cell>
          <cell r="FB197">
            <v>0</v>
          </cell>
          <cell r="FC197">
            <v>0</v>
          </cell>
          <cell r="FD197">
            <v>0</v>
          </cell>
          <cell r="FE197">
            <v>0</v>
          </cell>
          <cell r="FF197">
            <v>0</v>
          </cell>
          <cell r="FG197">
            <v>0</v>
          </cell>
          <cell r="FH197">
            <v>0</v>
          </cell>
          <cell r="FI197">
            <v>0</v>
          </cell>
          <cell r="FJ197">
            <v>0</v>
          </cell>
          <cell r="FK197">
            <v>0</v>
          </cell>
          <cell r="FL197">
            <v>0</v>
          </cell>
          <cell r="FM197">
            <v>0</v>
          </cell>
          <cell r="FN197">
            <v>0</v>
          </cell>
          <cell r="FO197">
            <v>0</v>
          </cell>
          <cell r="FP197">
            <v>0</v>
          </cell>
          <cell r="FQ197">
            <v>0</v>
          </cell>
          <cell r="FR197">
            <v>7460</v>
          </cell>
          <cell r="FS197">
            <v>0</v>
          </cell>
          <cell r="FT197">
            <v>0</v>
          </cell>
          <cell r="FU197">
            <v>0</v>
          </cell>
          <cell r="FV197">
            <v>0</v>
          </cell>
          <cell r="FW197">
            <v>0</v>
          </cell>
          <cell r="FX197">
            <v>0</v>
          </cell>
          <cell r="FY197">
            <v>0</v>
          </cell>
          <cell r="FZ197">
            <v>0</v>
          </cell>
          <cell r="GA197">
            <v>0</v>
          </cell>
          <cell r="GB197">
            <v>0</v>
          </cell>
          <cell r="GC197">
            <v>0</v>
          </cell>
          <cell r="GD197">
            <v>0</v>
          </cell>
          <cell r="GE197">
            <v>0</v>
          </cell>
          <cell r="GF197">
            <v>0</v>
          </cell>
          <cell r="GG197">
            <v>0</v>
          </cell>
          <cell r="GH197">
            <v>0</v>
          </cell>
          <cell r="GI197">
            <v>0</v>
          </cell>
          <cell r="GJ197">
            <v>0</v>
          </cell>
          <cell r="GK197">
            <v>0</v>
          </cell>
          <cell r="GL197">
            <v>0</v>
          </cell>
          <cell r="GM197">
            <v>0</v>
          </cell>
          <cell r="GN197">
            <v>0</v>
          </cell>
          <cell r="GO197">
            <v>0</v>
          </cell>
          <cell r="GP197">
            <v>0</v>
          </cell>
          <cell r="GQ197">
            <v>0</v>
          </cell>
          <cell r="GR197">
            <v>0</v>
          </cell>
          <cell r="GS197">
            <v>0</v>
          </cell>
          <cell r="GT197">
            <v>0</v>
          </cell>
          <cell r="GU197">
            <v>0</v>
          </cell>
          <cell r="GV197">
            <v>0</v>
          </cell>
          <cell r="GW197">
            <v>0</v>
          </cell>
          <cell r="GX197">
            <v>0</v>
          </cell>
          <cell r="GY197">
            <v>0</v>
          </cell>
          <cell r="GZ197">
            <v>0</v>
          </cell>
          <cell r="HA197">
            <v>0</v>
          </cell>
          <cell r="HB197">
            <v>0</v>
          </cell>
          <cell r="HC197">
            <v>0</v>
          </cell>
          <cell r="HD197">
            <v>0</v>
          </cell>
          <cell r="HE197">
            <v>0</v>
          </cell>
          <cell r="HF197">
            <v>0</v>
          </cell>
          <cell r="HG197">
            <v>0</v>
          </cell>
          <cell r="HH197">
            <v>0</v>
          </cell>
          <cell r="HI197">
            <v>0</v>
          </cell>
          <cell r="HJ197">
            <v>0</v>
          </cell>
          <cell r="HK197">
            <v>0</v>
          </cell>
          <cell r="HL197">
            <v>0</v>
          </cell>
          <cell r="HM197">
            <v>0</v>
          </cell>
          <cell r="HN197">
            <v>0</v>
          </cell>
          <cell r="HO197">
            <v>0</v>
          </cell>
          <cell r="HP197">
            <v>0</v>
          </cell>
          <cell r="HQ197">
            <v>0</v>
          </cell>
          <cell r="HR197">
            <v>0</v>
          </cell>
          <cell r="HS197">
            <v>0</v>
          </cell>
        </row>
        <row r="198">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I198">
            <v>0</v>
          </cell>
          <cell r="BJ198">
            <v>0</v>
          </cell>
          <cell r="BK198">
            <v>0</v>
          </cell>
          <cell r="BL198">
            <v>0</v>
          </cell>
          <cell r="BM198">
            <v>0</v>
          </cell>
          <cell r="BN198">
            <v>0</v>
          </cell>
          <cell r="BO198">
            <v>0</v>
          </cell>
          <cell r="BP198">
            <v>0</v>
          </cell>
          <cell r="BQ198">
            <v>0</v>
          </cell>
          <cell r="BR198">
            <v>0</v>
          </cell>
          <cell r="BS198">
            <v>0</v>
          </cell>
          <cell r="BT198">
            <v>0</v>
          </cell>
          <cell r="BU198">
            <v>0</v>
          </cell>
          <cell r="BV198">
            <v>0</v>
          </cell>
          <cell r="BW198">
            <v>0</v>
          </cell>
          <cell r="BX198">
            <v>0</v>
          </cell>
          <cell r="BY198">
            <v>0</v>
          </cell>
          <cell r="BZ198">
            <v>0</v>
          </cell>
          <cell r="CA198">
            <v>0</v>
          </cell>
          <cell r="CB198">
            <v>0</v>
          </cell>
          <cell r="CC198">
            <v>0</v>
          </cell>
          <cell r="CD198">
            <v>0</v>
          </cell>
          <cell r="CE198">
            <v>0</v>
          </cell>
          <cell r="CF198">
            <v>0</v>
          </cell>
          <cell r="CG198">
            <v>0</v>
          </cell>
          <cell r="CH198">
            <v>0</v>
          </cell>
          <cell r="CI198">
            <v>0</v>
          </cell>
          <cell r="CJ198">
            <v>0</v>
          </cell>
          <cell r="CK198">
            <v>0</v>
          </cell>
          <cell r="CL198">
            <v>0</v>
          </cell>
          <cell r="CM198">
            <v>0</v>
          </cell>
          <cell r="CN198">
            <v>0</v>
          </cell>
          <cell r="CO198">
            <v>0</v>
          </cell>
          <cell r="CP198">
            <v>0</v>
          </cell>
          <cell r="CQ198">
            <v>0</v>
          </cell>
          <cell r="CR198">
            <v>0</v>
          </cell>
          <cell r="CS198">
            <v>0</v>
          </cell>
          <cell r="CT198">
            <v>0</v>
          </cell>
          <cell r="CU198">
            <v>0</v>
          </cell>
          <cell r="CV198">
            <v>0</v>
          </cell>
          <cell r="CW198">
            <v>0</v>
          </cell>
          <cell r="CX198">
            <v>0</v>
          </cell>
          <cell r="CY198">
            <v>0</v>
          </cell>
          <cell r="CZ198">
            <v>0</v>
          </cell>
          <cell r="DA198">
            <v>0</v>
          </cell>
          <cell r="DB198">
            <v>0</v>
          </cell>
          <cell r="DC198">
            <v>0</v>
          </cell>
          <cell r="DD198">
            <v>0</v>
          </cell>
          <cell r="DE198">
            <v>0</v>
          </cell>
          <cell r="DF198">
            <v>0</v>
          </cell>
          <cell r="DG198">
            <v>0</v>
          </cell>
          <cell r="DH198">
            <v>0</v>
          </cell>
          <cell r="DI198">
            <v>0</v>
          </cell>
          <cell r="DJ198">
            <v>0</v>
          </cell>
          <cell r="DK198">
            <v>0</v>
          </cell>
          <cell r="DL198">
            <v>0</v>
          </cell>
          <cell r="DM198">
            <v>0</v>
          </cell>
          <cell r="DN198">
            <v>0</v>
          </cell>
          <cell r="DO198">
            <v>0</v>
          </cell>
          <cell r="DP198">
            <v>0</v>
          </cell>
          <cell r="DQ198">
            <v>0</v>
          </cell>
          <cell r="DR198">
            <v>0</v>
          </cell>
          <cell r="DS198">
            <v>0</v>
          </cell>
          <cell r="DT198">
            <v>0</v>
          </cell>
          <cell r="DU198">
            <v>0</v>
          </cell>
          <cell r="DV198">
            <v>0</v>
          </cell>
          <cell r="DW198">
            <v>0</v>
          </cell>
          <cell r="DX198">
            <v>0</v>
          </cell>
          <cell r="DY198">
            <v>0</v>
          </cell>
          <cell r="DZ198">
            <v>0</v>
          </cell>
          <cell r="EA198">
            <v>0</v>
          </cell>
          <cell r="EB198">
            <v>0</v>
          </cell>
          <cell r="EC198">
            <v>0</v>
          </cell>
          <cell r="ED198">
            <v>0</v>
          </cell>
          <cell r="EE198">
            <v>0</v>
          </cell>
          <cell r="EF198">
            <v>0</v>
          </cell>
          <cell r="EG198">
            <v>0</v>
          </cell>
          <cell r="EH198">
            <v>0</v>
          </cell>
          <cell r="EI198">
            <v>0</v>
          </cell>
          <cell r="EJ198">
            <v>0</v>
          </cell>
          <cell r="EK198">
            <v>0</v>
          </cell>
          <cell r="EL198">
            <v>0</v>
          </cell>
          <cell r="EM198">
            <v>0</v>
          </cell>
          <cell r="EN198">
            <v>0</v>
          </cell>
          <cell r="EO198">
            <v>0</v>
          </cell>
          <cell r="EP198">
            <v>0</v>
          </cell>
          <cell r="EQ198">
            <v>0</v>
          </cell>
          <cell r="ER198">
            <v>0</v>
          </cell>
          <cell r="ES198">
            <v>0</v>
          </cell>
          <cell r="ET198">
            <v>0</v>
          </cell>
          <cell r="EU198">
            <v>0</v>
          </cell>
          <cell r="EV198">
            <v>0</v>
          </cell>
          <cell r="EW198">
            <v>0</v>
          </cell>
          <cell r="EX198">
            <v>0</v>
          </cell>
          <cell r="EY198">
            <v>0</v>
          </cell>
          <cell r="EZ198">
            <v>0</v>
          </cell>
          <cell r="FA198">
            <v>0</v>
          </cell>
          <cell r="FB198">
            <v>0</v>
          </cell>
          <cell r="FC198">
            <v>0</v>
          </cell>
          <cell r="FD198">
            <v>0</v>
          </cell>
          <cell r="FE198">
            <v>0</v>
          </cell>
          <cell r="FF198">
            <v>0</v>
          </cell>
          <cell r="FG198">
            <v>0</v>
          </cell>
          <cell r="FH198">
            <v>0</v>
          </cell>
          <cell r="FI198">
            <v>0</v>
          </cell>
          <cell r="FJ198">
            <v>0</v>
          </cell>
          <cell r="FK198">
            <v>0</v>
          </cell>
          <cell r="FL198">
            <v>0</v>
          </cell>
          <cell r="FM198">
            <v>0</v>
          </cell>
          <cell r="FN198">
            <v>0</v>
          </cell>
          <cell r="FO198">
            <v>0</v>
          </cell>
          <cell r="FP198">
            <v>0</v>
          </cell>
          <cell r="FQ198">
            <v>0</v>
          </cell>
          <cell r="FR198">
            <v>253</v>
          </cell>
          <cell r="FS198">
            <v>0</v>
          </cell>
          <cell r="FT198">
            <v>0</v>
          </cell>
          <cell r="FU198">
            <v>0</v>
          </cell>
          <cell r="FV198">
            <v>0</v>
          </cell>
          <cell r="FW198">
            <v>0</v>
          </cell>
          <cell r="FX198">
            <v>0</v>
          </cell>
          <cell r="FY198">
            <v>0</v>
          </cell>
          <cell r="FZ198">
            <v>0</v>
          </cell>
          <cell r="GA198">
            <v>0</v>
          </cell>
          <cell r="GB198">
            <v>0</v>
          </cell>
          <cell r="GC198">
            <v>0</v>
          </cell>
          <cell r="GD198">
            <v>0</v>
          </cell>
          <cell r="GE198">
            <v>0</v>
          </cell>
          <cell r="GF198">
            <v>0</v>
          </cell>
          <cell r="GG198">
            <v>0</v>
          </cell>
          <cell r="GH198">
            <v>0</v>
          </cell>
          <cell r="GI198">
            <v>0</v>
          </cell>
          <cell r="GJ198">
            <v>0</v>
          </cell>
          <cell r="GK198">
            <v>0</v>
          </cell>
          <cell r="GL198">
            <v>0</v>
          </cell>
          <cell r="GM198">
            <v>0</v>
          </cell>
          <cell r="GN198">
            <v>0</v>
          </cell>
          <cell r="GO198">
            <v>0</v>
          </cell>
          <cell r="GP198">
            <v>0</v>
          </cell>
          <cell r="GQ198">
            <v>0</v>
          </cell>
          <cell r="GR198">
            <v>0</v>
          </cell>
          <cell r="GS198">
            <v>0</v>
          </cell>
          <cell r="GT198">
            <v>0</v>
          </cell>
          <cell r="GU198">
            <v>0</v>
          </cell>
          <cell r="GV198">
            <v>0</v>
          </cell>
          <cell r="GW198">
            <v>0</v>
          </cell>
          <cell r="GX198">
            <v>0</v>
          </cell>
          <cell r="GY198">
            <v>0</v>
          </cell>
          <cell r="GZ198">
            <v>0</v>
          </cell>
          <cell r="HA198">
            <v>0</v>
          </cell>
          <cell r="HB198">
            <v>0</v>
          </cell>
          <cell r="HC198">
            <v>0</v>
          </cell>
          <cell r="HD198">
            <v>0</v>
          </cell>
          <cell r="HE198">
            <v>0</v>
          </cell>
          <cell r="HF198">
            <v>0</v>
          </cell>
          <cell r="HG198">
            <v>0</v>
          </cell>
          <cell r="HH198">
            <v>0</v>
          </cell>
          <cell r="HI198">
            <v>0</v>
          </cell>
          <cell r="HJ198">
            <v>0</v>
          </cell>
          <cell r="HK198">
            <v>0</v>
          </cell>
          <cell r="HL198">
            <v>0</v>
          </cell>
          <cell r="HM198">
            <v>0</v>
          </cell>
          <cell r="HN198">
            <v>0</v>
          </cell>
          <cell r="HO198">
            <v>0</v>
          </cell>
          <cell r="HP198">
            <v>0</v>
          </cell>
          <cell r="HQ198">
            <v>0</v>
          </cell>
          <cell r="HR198">
            <v>0</v>
          </cell>
          <cell r="HS198">
            <v>0</v>
          </cell>
        </row>
        <row r="199">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I199">
            <v>0</v>
          </cell>
          <cell r="BJ199">
            <v>0</v>
          </cell>
          <cell r="BK199">
            <v>0</v>
          </cell>
          <cell r="BL199">
            <v>0</v>
          </cell>
          <cell r="BM199">
            <v>0</v>
          </cell>
          <cell r="BN199">
            <v>0</v>
          </cell>
          <cell r="BO199">
            <v>0</v>
          </cell>
          <cell r="BP199">
            <v>0</v>
          </cell>
          <cell r="BQ199">
            <v>0</v>
          </cell>
          <cell r="BR199">
            <v>0</v>
          </cell>
          <cell r="BS199">
            <v>0</v>
          </cell>
          <cell r="BT199">
            <v>0</v>
          </cell>
          <cell r="BU199">
            <v>0</v>
          </cell>
          <cell r="BV199">
            <v>0</v>
          </cell>
          <cell r="BW199">
            <v>0</v>
          </cell>
          <cell r="BX199">
            <v>0</v>
          </cell>
          <cell r="BY199">
            <v>0</v>
          </cell>
          <cell r="BZ199">
            <v>0</v>
          </cell>
          <cell r="CA199">
            <v>0</v>
          </cell>
          <cell r="CB199">
            <v>0</v>
          </cell>
          <cell r="CC199">
            <v>0</v>
          </cell>
          <cell r="CD199">
            <v>0</v>
          </cell>
          <cell r="CE199">
            <v>0</v>
          </cell>
          <cell r="CF199">
            <v>0</v>
          </cell>
          <cell r="CG199">
            <v>0</v>
          </cell>
          <cell r="CH199">
            <v>0</v>
          </cell>
          <cell r="CI199">
            <v>0</v>
          </cell>
          <cell r="CJ199">
            <v>0</v>
          </cell>
          <cell r="CK199">
            <v>0</v>
          </cell>
          <cell r="CL199">
            <v>0</v>
          </cell>
          <cell r="CM199">
            <v>0</v>
          </cell>
          <cell r="CN199">
            <v>0</v>
          </cell>
          <cell r="CO199">
            <v>0</v>
          </cell>
          <cell r="CP199">
            <v>0</v>
          </cell>
          <cell r="CQ199">
            <v>0</v>
          </cell>
          <cell r="CR199">
            <v>0</v>
          </cell>
          <cell r="CS199">
            <v>0</v>
          </cell>
          <cell r="CT199">
            <v>0</v>
          </cell>
          <cell r="CU199">
            <v>0</v>
          </cell>
          <cell r="CV199">
            <v>0</v>
          </cell>
          <cell r="CW199">
            <v>0</v>
          </cell>
          <cell r="CX199">
            <v>0</v>
          </cell>
          <cell r="CY199">
            <v>0</v>
          </cell>
          <cell r="CZ199">
            <v>0</v>
          </cell>
          <cell r="DA199">
            <v>0</v>
          </cell>
          <cell r="DB199">
            <v>0</v>
          </cell>
          <cell r="DC199">
            <v>0</v>
          </cell>
          <cell r="DD199">
            <v>0</v>
          </cell>
          <cell r="DE199">
            <v>0</v>
          </cell>
          <cell r="DF199">
            <v>0</v>
          </cell>
          <cell r="DG199">
            <v>0</v>
          </cell>
          <cell r="DH199">
            <v>0</v>
          </cell>
          <cell r="DI199">
            <v>0</v>
          </cell>
          <cell r="DJ199">
            <v>0</v>
          </cell>
          <cell r="DK199">
            <v>0</v>
          </cell>
          <cell r="DL199">
            <v>0</v>
          </cell>
          <cell r="DM199">
            <v>0</v>
          </cell>
          <cell r="DN199">
            <v>0</v>
          </cell>
          <cell r="DO199">
            <v>0</v>
          </cell>
          <cell r="DP199">
            <v>0</v>
          </cell>
          <cell r="DQ199">
            <v>0</v>
          </cell>
          <cell r="DR199">
            <v>0</v>
          </cell>
          <cell r="DS199">
            <v>0</v>
          </cell>
          <cell r="DT199">
            <v>0</v>
          </cell>
          <cell r="DU199">
            <v>0</v>
          </cell>
          <cell r="DV199">
            <v>0</v>
          </cell>
          <cell r="DW199">
            <v>0</v>
          </cell>
          <cell r="DX199">
            <v>0</v>
          </cell>
          <cell r="DY199">
            <v>0</v>
          </cell>
          <cell r="DZ199">
            <v>0</v>
          </cell>
          <cell r="EA199">
            <v>0</v>
          </cell>
          <cell r="EB199">
            <v>0</v>
          </cell>
          <cell r="EC199">
            <v>0</v>
          </cell>
          <cell r="ED199">
            <v>0</v>
          </cell>
          <cell r="EE199">
            <v>0</v>
          </cell>
          <cell r="EF199">
            <v>0</v>
          </cell>
          <cell r="EG199">
            <v>0</v>
          </cell>
          <cell r="EH199">
            <v>0</v>
          </cell>
          <cell r="EI199">
            <v>0</v>
          </cell>
          <cell r="EJ199">
            <v>0</v>
          </cell>
          <cell r="EK199">
            <v>0</v>
          </cell>
          <cell r="EL199">
            <v>0</v>
          </cell>
          <cell r="EM199">
            <v>0</v>
          </cell>
          <cell r="EN199">
            <v>0</v>
          </cell>
          <cell r="EO199">
            <v>0</v>
          </cell>
          <cell r="EP199">
            <v>0</v>
          </cell>
          <cell r="EQ199">
            <v>0</v>
          </cell>
          <cell r="ER199">
            <v>0</v>
          </cell>
          <cell r="ES199">
            <v>0</v>
          </cell>
          <cell r="ET199">
            <v>0</v>
          </cell>
          <cell r="EU199">
            <v>0</v>
          </cell>
          <cell r="EV199">
            <v>0</v>
          </cell>
          <cell r="EW199">
            <v>0</v>
          </cell>
          <cell r="EX199">
            <v>0</v>
          </cell>
          <cell r="EY199">
            <v>0</v>
          </cell>
          <cell r="EZ199">
            <v>0</v>
          </cell>
          <cell r="FA199">
            <v>0</v>
          </cell>
          <cell r="FB199">
            <v>0</v>
          </cell>
          <cell r="FC199">
            <v>0</v>
          </cell>
          <cell r="FD199">
            <v>0</v>
          </cell>
          <cell r="FE199">
            <v>0</v>
          </cell>
          <cell r="FF199">
            <v>0</v>
          </cell>
          <cell r="FG199">
            <v>0</v>
          </cell>
          <cell r="FH199">
            <v>0</v>
          </cell>
          <cell r="FI199">
            <v>0</v>
          </cell>
          <cell r="FJ199">
            <v>0</v>
          </cell>
          <cell r="FK199">
            <v>0</v>
          </cell>
          <cell r="FL199">
            <v>0</v>
          </cell>
          <cell r="FM199">
            <v>0</v>
          </cell>
          <cell r="FN199">
            <v>0</v>
          </cell>
          <cell r="FO199">
            <v>0</v>
          </cell>
          <cell r="FP199">
            <v>0</v>
          </cell>
          <cell r="FQ199">
            <v>0</v>
          </cell>
          <cell r="FR199">
            <v>12142</v>
          </cell>
          <cell r="FS199">
            <v>0</v>
          </cell>
          <cell r="FT199">
            <v>0</v>
          </cell>
          <cell r="FU199">
            <v>0</v>
          </cell>
          <cell r="FV199">
            <v>0</v>
          </cell>
          <cell r="FW199">
            <v>0</v>
          </cell>
          <cell r="FX199">
            <v>0</v>
          </cell>
          <cell r="FY199">
            <v>0</v>
          </cell>
          <cell r="FZ199">
            <v>0</v>
          </cell>
          <cell r="GA199">
            <v>0</v>
          </cell>
          <cell r="GB199">
            <v>0</v>
          </cell>
          <cell r="GC199">
            <v>242.1</v>
          </cell>
          <cell r="GD199">
            <v>0</v>
          </cell>
          <cell r="GE199">
            <v>0</v>
          </cell>
          <cell r="GF199">
            <v>0</v>
          </cell>
          <cell r="GG199">
            <v>0</v>
          </cell>
          <cell r="GH199">
            <v>0</v>
          </cell>
          <cell r="GI199">
            <v>0</v>
          </cell>
          <cell r="GJ199">
            <v>0</v>
          </cell>
          <cell r="GK199">
            <v>0</v>
          </cell>
          <cell r="GL199">
            <v>0</v>
          </cell>
          <cell r="GM199">
            <v>0</v>
          </cell>
          <cell r="GN199">
            <v>0</v>
          </cell>
          <cell r="GO199">
            <v>0</v>
          </cell>
          <cell r="GP199">
            <v>0</v>
          </cell>
          <cell r="GQ199">
            <v>0</v>
          </cell>
          <cell r="GR199">
            <v>0</v>
          </cell>
          <cell r="GS199">
            <v>0</v>
          </cell>
          <cell r="GT199">
            <v>0</v>
          </cell>
          <cell r="GU199">
            <v>0</v>
          </cell>
          <cell r="GV199">
            <v>0</v>
          </cell>
          <cell r="GW199">
            <v>0</v>
          </cell>
          <cell r="GX199">
            <v>0</v>
          </cell>
          <cell r="GY199">
            <v>0</v>
          </cell>
          <cell r="GZ199">
            <v>0</v>
          </cell>
          <cell r="HA199">
            <v>0</v>
          </cell>
          <cell r="HB199">
            <v>0</v>
          </cell>
          <cell r="HC199">
            <v>0</v>
          </cell>
          <cell r="HD199">
            <v>0</v>
          </cell>
          <cell r="HE199">
            <v>0</v>
          </cell>
          <cell r="HF199">
            <v>0</v>
          </cell>
          <cell r="HG199">
            <v>0</v>
          </cell>
          <cell r="HH199">
            <v>0</v>
          </cell>
          <cell r="HI199">
            <v>0</v>
          </cell>
          <cell r="HJ199">
            <v>0</v>
          </cell>
          <cell r="HK199">
            <v>0</v>
          </cell>
          <cell r="HL199">
            <v>0</v>
          </cell>
          <cell r="HM199">
            <v>0</v>
          </cell>
          <cell r="HN199">
            <v>0</v>
          </cell>
          <cell r="HO199">
            <v>0</v>
          </cell>
          <cell r="HP199">
            <v>0</v>
          </cell>
          <cell r="HQ199">
            <v>0</v>
          </cell>
          <cell r="HR199">
            <v>0</v>
          </cell>
          <cell r="HS199">
            <v>0</v>
          </cell>
        </row>
        <row r="200">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0</v>
          </cell>
          <cell r="AV200">
            <v>0</v>
          </cell>
          <cell r="AW200">
            <v>0</v>
          </cell>
          <cell r="AX200">
            <v>0</v>
          </cell>
          <cell r="AY200">
            <v>0</v>
          </cell>
          <cell r="AZ200">
            <v>0</v>
          </cell>
          <cell r="BA200">
            <v>0</v>
          </cell>
          <cell r="BB200">
            <v>0</v>
          </cell>
          <cell r="BC200">
            <v>0</v>
          </cell>
          <cell r="BD200">
            <v>0</v>
          </cell>
          <cell r="BE200">
            <v>0</v>
          </cell>
          <cell r="BF200">
            <v>0</v>
          </cell>
          <cell r="BG200">
            <v>0</v>
          </cell>
          <cell r="BH200">
            <v>0</v>
          </cell>
          <cell r="BI200">
            <v>0</v>
          </cell>
          <cell r="BJ200">
            <v>0</v>
          </cell>
          <cell r="BK200">
            <v>0</v>
          </cell>
          <cell r="BL200">
            <v>0</v>
          </cell>
          <cell r="BM200">
            <v>0</v>
          </cell>
          <cell r="BN200">
            <v>0</v>
          </cell>
          <cell r="BO200">
            <v>0</v>
          </cell>
          <cell r="BP200">
            <v>0</v>
          </cell>
          <cell r="BQ200">
            <v>0</v>
          </cell>
          <cell r="BR200">
            <v>0</v>
          </cell>
          <cell r="BS200">
            <v>0</v>
          </cell>
          <cell r="BT200">
            <v>0</v>
          </cell>
          <cell r="BU200">
            <v>0</v>
          </cell>
          <cell r="BV200">
            <v>0</v>
          </cell>
          <cell r="BW200">
            <v>0</v>
          </cell>
          <cell r="BX200">
            <v>0</v>
          </cell>
          <cell r="BY200">
            <v>0</v>
          </cell>
          <cell r="BZ200">
            <v>0</v>
          </cell>
          <cell r="CA200">
            <v>0</v>
          </cell>
          <cell r="CB200">
            <v>0</v>
          </cell>
          <cell r="CC200">
            <v>0</v>
          </cell>
          <cell r="CD200">
            <v>0</v>
          </cell>
          <cell r="CE200">
            <v>0</v>
          </cell>
          <cell r="CF200">
            <v>0</v>
          </cell>
          <cell r="CG200">
            <v>0</v>
          </cell>
          <cell r="CH200">
            <v>0</v>
          </cell>
          <cell r="CI200">
            <v>0</v>
          </cell>
          <cell r="CJ200">
            <v>0</v>
          </cell>
          <cell r="CK200">
            <v>0</v>
          </cell>
          <cell r="CL200">
            <v>0</v>
          </cell>
          <cell r="CM200">
            <v>0</v>
          </cell>
          <cell r="CN200">
            <v>0</v>
          </cell>
          <cell r="CO200">
            <v>0</v>
          </cell>
          <cell r="CP200">
            <v>0</v>
          </cell>
          <cell r="CQ200">
            <v>0</v>
          </cell>
          <cell r="CR200">
            <v>0</v>
          </cell>
          <cell r="CS200">
            <v>3304.9</v>
          </cell>
          <cell r="CT200">
            <v>0</v>
          </cell>
          <cell r="CU200">
            <v>0</v>
          </cell>
          <cell r="CV200">
            <v>0</v>
          </cell>
          <cell r="CW200">
            <v>0</v>
          </cell>
          <cell r="CX200">
            <v>0</v>
          </cell>
          <cell r="CY200">
            <v>0</v>
          </cell>
          <cell r="CZ200">
            <v>0</v>
          </cell>
          <cell r="DA200">
            <v>0</v>
          </cell>
          <cell r="DB200">
            <v>0</v>
          </cell>
          <cell r="DC200">
            <v>0</v>
          </cell>
          <cell r="DD200">
            <v>0</v>
          </cell>
          <cell r="DE200">
            <v>0</v>
          </cell>
          <cell r="DF200">
            <v>0</v>
          </cell>
          <cell r="DG200">
            <v>0</v>
          </cell>
          <cell r="DH200">
            <v>0</v>
          </cell>
          <cell r="DI200">
            <v>0</v>
          </cell>
          <cell r="DJ200">
            <v>0</v>
          </cell>
          <cell r="DK200">
            <v>0</v>
          </cell>
          <cell r="DL200">
            <v>0</v>
          </cell>
          <cell r="DM200">
            <v>0</v>
          </cell>
          <cell r="DN200">
            <v>0</v>
          </cell>
          <cell r="DO200">
            <v>0</v>
          </cell>
          <cell r="DP200">
            <v>0</v>
          </cell>
          <cell r="DQ200">
            <v>0</v>
          </cell>
          <cell r="DR200">
            <v>0</v>
          </cell>
          <cell r="DS200">
            <v>0</v>
          </cell>
          <cell r="DT200">
            <v>0</v>
          </cell>
          <cell r="DU200">
            <v>0</v>
          </cell>
          <cell r="DV200">
            <v>0</v>
          </cell>
          <cell r="DW200">
            <v>0</v>
          </cell>
          <cell r="DX200">
            <v>0</v>
          </cell>
          <cell r="DY200">
            <v>0</v>
          </cell>
          <cell r="DZ200">
            <v>0</v>
          </cell>
          <cell r="EA200">
            <v>0</v>
          </cell>
          <cell r="EB200">
            <v>0</v>
          </cell>
          <cell r="EC200">
            <v>0</v>
          </cell>
          <cell r="ED200">
            <v>0</v>
          </cell>
          <cell r="EE200">
            <v>0</v>
          </cell>
          <cell r="EF200">
            <v>0</v>
          </cell>
          <cell r="EG200">
            <v>0</v>
          </cell>
          <cell r="EH200">
            <v>0</v>
          </cell>
          <cell r="EI200">
            <v>0</v>
          </cell>
          <cell r="EJ200">
            <v>0</v>
          </cell>
          <cell r="EK200">
            <v>0</v>
          </cell>
          <cell r="EL200">
            <v>0</v>
          </cell>
          <cell r="EM200">
            <v>0</v>
          </cell>
          <cell r="EN200">
            <v>0</v>
          </cell>
          <cell r="EO200">
            <v>0</v>
          </cell>
          <cell r="EP200">
            <v>0</v>
          </cell>
          <cell r="EQ200">
            <v>0</v>
          </cell>
          <cell r="ER200">
            <v>0</v>
          </cell>
          <cell r="ES200">
            <v>0</v>
          </cell>
          <cell r="ET200">
            <v>0</v>
          </cell>
          <cell r="EU200">
            <v>0</v>
          </cell>
          <cell r="EV200">
            <v>0</v>
          </cell>
          <cell r="EW200">
            <v>0</v>
          </cell>
          <cell r="EX200">
            <v>0</v>
          </cell>
          <cell r="EY200">
            <v>0</v>
          </cell>
          <cell r="EZ200">
            <v>0</v>
          </cell>
          <cell r="FA200">
            <v>0</v>
          </cell>
          <cell r="FB200">
            <v>0</v>
          </cell>
          <cell r="FC200">
            <v>0</v>
          </cell>
          <cell r="FD200">
            <v>0</v>
          </cell>
          <cell r="FE200">
            <v>0</v>
          </cell>
          <cell r="FF200">
            <v>0</v>
          </cell>
          <cell r="FG200">
            <v>0</v>
          </cell>
          <cell r="FH200">
            <v>0</v>
          </cell>
          <cell r="FI200">
            <v>0</v>
          </cell>
          <cell r="FJ200">
            <v>0</v>
          </cell>
          <cell r="FK200">
            <v>0</v>
          </cell>
          <cell r="FL200">
            <v>0</v>
          </cell>
          <cell r="FM200">
            <v>0</v>
          </cell>
          <cell r="FN200">
            <v>0</v>
          </cell>
          <cell r="FO200">
            <v>0</v>
          </cell>
          <cell r="FP200">
            <v>0</v>
          </cell>
          <cell r="FQ200">
            <v>0</v>
          </cell>
          <cell r="FR200">
            <v>0</v>
          </cell>
          <cell r="FS200">
            <v>0</v>
          </cell>
          <cell r="FT200">
            <v>0</v>
          </cell>
          <cell r="FU200">
            <v>0</v>
          </cell>
          <cell r="FV200">
            <v>0</v>
          </cell>
          <cell r="FW200">
            <v>0</v>
          </cell>
          <cell r="FX200">
            <v>0</v>
          </cell>
          <cell r="FY200">
            <v>0</v>
          </cell>
          <cell r="FZ200">
            <v>0</v>
          </cell>
          <cell r="GA200">
            <v>0</v>
          </cell>
          <cell r="GB200">
            <v>0</v>
          </cell>
          <cell r="GC200">
            <v>0</v>
          </cell>
          <cell r="GD200">
            <v>0</v>
          </cell>
          <cell r="GE200">
            <v>13969</v>
          </cell>
          <cell r="GF200">
            <v>269681.90000000002</v>
          </cell>
          <cell r="GG200">
            <v>66096.2</v>
          </cell>
          <cell r="GH200">
            <v>209.5</v>
          </cell>
          <cell r="GI200">
            <v>0</v>
          </cell>
          <cell r="GJ200">
            <v>10978</v>
          </cell>
          <cell r="GK200">
            <v>0</v>
          </cell>
          <cell r="GL200">
            <v>0</v>
          </cell>
          <cell r="GM200">
            <v>0</v>
          </cell>
          <cell r="GN200">
            <v>0</v>
          </cell>
          <cell r="GO200">
            <v>0</v>
          </cell>
          <cell r="GP200">
            <v>0</v>
          </cell>
          <cell r="GQ200">
            <v>0</v>
          </cell>
          <cell r="GR200">
            <v>0</v>
          </cell>
          <cell r="GS200">
            <v>0</v>
          </cell>
          <cell r="GT200">
            <v>0</v>
          </cell>
          <cell r="GU200">
            <v>0</v>
          </cell>
          <cell r="GV200">
            <v>0</v>
          </cell>
          <cell r="GW200">
            <v>0</v>
          </cell>
          <cell r="GX200">
            <v>0</v>
          </cell>
          <cell r="GY200">
            <v>0</v>
          </cell>
          <cell r="GZ200">
            <v>0</v>
          </cell>
          <cell r="HA200">
            <v>0</v>
          </cell>
          <cell r="HB200">
            <v>0</v>
          </cell>
          <cell r="HC200">
            <v>0</v>
          </cell>
          <cell r="HD200">
            <v>0</v>
          </cell>
          <cell r="HE200">
            <v>0</v>
          </cell>
          <cell r="HF200">
            <v>0</v>
          </cell>
          <cell r="HG200">
            <v>0</v>
          </cell>
          <cell r="HH200">
            <v>0</v>
          </cell>
          <cell r="HI200">
            <v>0</v>
          </cell>
          <cell r="HJ200">
            <v>0</v>
          </cell>
          <cell r="HK200">
            <v>0</v>
          </cell>
          <cell r="HL200">
            <v>0</v>
          </cell>
          <cell r="HM200">
            <v>0</v>
          </cell>
          <cell r="HN200">
            <v>0</v>
          </cell>
          <cell r="HO200">
            <v>0</v>
          </cell>
          <cell r="HP200">
            <v>0</v>
          </cell>
          <cell r="HQ200">
            <v>0</v>
          </cell>
          <cell r="HR200">
            <v>0</v>
          </cell>
          <cell r="HS200">
            <v>0</v>
          </cell>
        </row>
        <row r="201">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I201">
            <v>0</v>
          </cell>
          <cell r="BJ201">
            <v>0</v>
          </cell>
          <cell r="BK201">
            <v>0</v>
          </cell>
          <cell r="BL201">
            <v>0</v>
          </cell>
          <cell r="BM201">
            <v>0</v>
          </cell>
          <cell r="BN201">
            <v>0</v>
          </cell>
          <cell r="BO201">
            <v>0</v>
          </cell>
          <cell r="BP201">
            <v>0</v>
          </cell>
          <cell r="BQ201">
            <v>0</v>
          </cell>
          <cell r="BR201">
            <v>0</v>
          </cell>
          <cell r="BS201">
            <v>0</v>
          </cell>
          <cell r="BT201">
            <v>0</v>
          </cell>
          <cell r="BU201">
            <v>0</v>
          </cell>
          <cell r="BV201">
            <v>0</v>
          </cell>
          <cell r="BW201">
            <v>0</v>
          </cell>
          <cell r="BX201">
            <v>0</v>
          </cell>
          <cell r="BY201">
            <v>0</v>
          </cell>
          <cell r="BZ201">
            <v>0</v>
          </cell>
          <cell r="CA201">
            <v>0</v>
          </cell>
          <cell r="CB201">
            <v>0</v>
          </cell>
          <cell r="CC201">
            <v>0</v>
          </cell>
          <cell r="CD201">
            <v>0</v>
          </cell>
          <cell r="CE201">
            <v>0</v>
          </cell>
          <cell r="CF201">
            <v>0</v>
          </cell>
          <cell r="CG201">
            <v>0</v>
          </cell>
          <cell r="CH201">
            <v>0</v>
          </cell>
          <cell r="CI201">
            <v>0</v>
          </cell>
          <cell r="CJ201">
            <v>0</v>
          </cell>
          <cell r="CK201">
            <v>0</v>
          </cell>
          <cell r="CL201">
            <v>0</v>
          </cell>
          <cell r="CM201">
            <v>0</v>
          </cell>
          <cell r="CN201">
            <v>0</v>
          </cell>
          <cell r="CO201">
            <v>0</v>
          </cell>
          <cell r="CP201">
            <v>0</v>
          </cell>
          <cell r="CQ201">
            <v>0</v>
          </cell>
          <cell r="CR201">
            <v>0</v>
          </cell>
          <cell r="CS201">
            <v>0</v>
          </cell>
          <cell r="CT201">
            <v>0</v>
          </cell>
          <cell r="CU201">
            <v>0</v>
          </cell>
          <cell r="CV201">
            <v>0</v>
          </cell>
          <cell r="CW201">
            <v>0</v>
          </cell>
          <cell r="CX201">
            <v>0</v>
          </cell>
          <cell r="CY201">
            <v>0</v>
          </cell>
          <cell r="CZ201">
            <v>0</v>
          </cell>
          <cell r="DA201">
            <v>0</v>
          </cell>
          <cell r="DB201">
            <v>0</v>
          </cell>
          <cell r="DC201">
            <v>0</v>
          </cell>
          <cell r="DD201">
            <v>0</v>
          </cell>
          <cell r="DE201">
            <v>0</v>
          </cell>
          <cell r="DF201">
            <v>0</v>
          </cell>
          <cell r="DG201">
            <v>0</v>
          </cell>
          <cell r="DH201">
            <v>0</v>
          </cell>
          <cell r="DI201">
            <v>0</v>
          </cell>
          <cell r="DJ201">
            <v>0</v>
          </cell>
          <cell r="DK201">
            <v>0</v>
          </cell>
          <cell r="DL201">
            <v>0</v>
          </cell>
          <cell r="DM201">
            <v>0</v>
          </cell>
          <cell r="DN201">
            <v>0</v>
          </cell>
          <cell r="DO201">
            <v>0</v>
          </cell>
          <cell r="DP201">
            <v>0</v>
          </cell>
          <cell r="DQ201">
            <v>0</v>
          </cell>
          <cell r="DR201">
            <v>0</v>
          </cell>
          <cell r="DS201">
            <v>0</v>
          </cell>
          <cell r="DT201">
            <v>0</v>
          </cell>
          <cell r="DU201">
            <v>0</v>
          </cell>
          <cell r="DV201">
            <v>0</v>
          </cell>
          <cell r="DW201">
            <v>0</v>
          </cell>
          <cell r="DX201">
            <v>0</v>
          </cell>
          <cell r="DY201">
            <v>0</v>
          </cell>
          <cell r="DZ201">
            <v>0</v>
          </cell>
          <cell r="EA201">
            <v>0</v>
          </cell>
          <cell r="EB201">
            <v>0</v>
          </cell>
          <cell r="EC201">
            <v>0</v>
          </cell>
          <cell r="ED201">
            <v>0</v>
          </cell>
          <cell r="EE201">
            <v>0</v>
          </cell>
          <cell r="EF201">
            <v>0</v>
          </cell>
          <cell r="EG201">
            <v>0</v>
          </cell>
          <cell r="EH201">
            <v>0</v>
          </cell>
          <cell r="EI201">
            <v>0</v>
          </cell>
          <cell r="EJ201">
            <v>0</v>
          </cell>
          <cell r="EK201">
            <v>0</v>
          </cell>
          <cell r="EL201">
            <v>0</v>
          </cell>
          <cell r="EM201">
            <v>0</v>
          </cell>
          <cell r="EN201">
            <v>0</v>
          </cell>
          <cell r="EO201">
            <v>0</v>
          </cell>
          <cell r="EP201">
            <v>0</v>
          </cell>
          <cell r="EQ201">
            <v>0</v>
          </cell>
          <cell r="ER201">
            <v>0</v>
          </cell>
          <cell r="ES201">
            <v>0</v>
          </cell>
          <cell r="ET201">
            <v>0</v>
          </cell>
          <cell r="EU201">
            <v>0</v>
          </cell>
          <cell r="EV201">
            <v>0</v>
          </cell>
          <cell r="EW201">
            <v>0</v>
          </cell>
          <cell r="EX201">
            <v>0</v>
          </cell>
          <cell r="EY201">
            <v>0</v>
          </cell>
          <cell r="EZ201">
            <v>0</v>
          </cell>
          <cell r="FA201">
            <v>0</v>
          </cell>
          <cell r="FB201">
            <v>0</v>
          </cell>
          <cell r="FC201">
            <v>0</v>
          </cell>
          <cell r="FD201">
            <v>0</v>
          </cell>
          <cell r="FE201">
            <v>0</v>
          </cell>
          <cell r="FF201">
            <v>0</v>
          </cell>
          <cell r="FG201">
            <v>0</v>
          </cell>
          <cell r="FH201">
            <v>0</v>
          </cell>
          <cell r="FI201">
            <v>0</v>
          </cell>
          <cell r="FJ201">
            <v>0</v>
          </cell>
          <cell r="FK201">
            <v>0</v>
          </cell>
          <cell r="FL201">
            <v>0</v>
          </cell>
          <cell r="FM201">
            <v>0</v>
          </cell>
          <cell r="FN201">
            <v>0</v>
          </cell>
          <cell r="FO201">
            <v>0</v>
          </cell>
          <cell r="FP201">
            <v>0</v>
          </cell>
          <cell r="FQ201">
            <v>0</v>
          </cell>
          <cell r="FR201">
            <v>0</v>
          </cell>
          <cell r="FS201">
            <v>0</v>
          </cell>
          <cell r="FT201">
            <v>0</v>
          </cell>
          <cell r="FU201">
            <v>0</v>
          </cell>
          <cell r="FV201">
            <v>0</v>
          </cell>
          <cell r="FW201">
            <v>0</v>
          </cell>
          <cell r="FX201">
            <v>0</v>
          </cell>
          <cell r="FY201">
            <v>0</v>
          </cell>
          <cell r="FZ201">
            <v>0</v>
          </cell>
          <cell r="GA201">
            <v>0</v>
          </cell>
          <cell r="GB201">
            <v>0</v>
          </cell>
          <cell r="GC201">
            <v>0</v>
          </cell>
          <cell r="GD201">
            <v>0</v>
          </cell>
          <cell r="GE201">
            <v>0</v>
          </cell>
          <cell r="GF201">
            <v>0</v>
          </cell>
          <cell r="GG201">
            <v>5054.5</v>
          </cell>
          <cell r="GH201">
            <v>419</v>
          </cell>
          <cell r="GI201">
            <v>0</v>
          </cell>
          <cell r="GJ201">
            <v>0</v>
          </cell>
          <cell r="GK201">
            <v>0</v>
          </cell>
          <cell r="GL201">
            <v>0</v>
          </cell>
          <cell r="GM201">
            <v>0</v>
          </cell>
          <cell r="GN201">
            <v>0</v>
          </cell>
          <cell r="GO201">
            <v>0</v>
          </cell>
          <cell r="GP201">
            <v>0</v>
          </cell>
          <cell r="GQ201">
            <v>0</v>
          </cell>
          <cell r="GR201">
            <v>0</v>
          </cell>
          <cell r="GS201">
            <v>0</v>
          </cell>
          <cell r="GT201">
            <v>0</v>
          </cell>
          <cell r="GU201">
            <v>0</v>
          </cell>
          <cell r="GV201">
            <v>0</v>
          </cell>
          <cell r="GW201">
            <v>0</v>
          </cell>
          <cell r="GX201">
            <v>0</v>
          </cell>
          <cell r="GY201">
            <v>0</v>
          </cell>
          <cell r="GZ201">
            <v>0</v>
          </cell>
          <cell r="HA201">
            <v>0</v>
          </cell>
          <cell r="HB201">
            <v>0</v>
          </cell>
          <cell r="HC201">
            <v>0</v>
          </cell>
          <cell r="HD201">
            <v>0</v>
          </cell>
          <cell r="HE201">
            <v>0</v>
          </cell>
          <cell r="HF201">
            <v>0</v>
          </cell>
          <cell r="HG201">
            <v>0</v>
          </cell>
          <cell r="HH201">
            <v>0</v>
          </cell>
          <cell r="HI201">
            <v>0</v>
          </cell>
          <cell r="HJ201">
            <v>0</v>
          </cell>
          <cell r="HK201">
            <v>0</v>
          </cell>
          <cell r="HL201">
            <v>0</v>
          </cell>
          <cell r="HM201">
            <v>0</v>
          </cell>
          <cell r="HN201">
            <v>0</v>
          </cell>
          <cell r="HO201">
            <v>0</v>
          </cell>
          <cell r="HP201">
            <v>0</v>
          </cell>
          <cell r="HQ201">
            <v>0</v>
          </cell>
          <cell r="HR201">
            <v>0</v>
          </cell>
          <cell r="HS201">
            <v>0</v>
          </cell>
        </row>
        <row r="202">
          <cell r="E202">
            <v>0</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0</v>
          </cell>
          <cell r="BF202">
            <v>0</v>
          </cell>
          <cell r="BG202">
            <v>0</v>
          </cell>
          <cell r="BH202">
            <v>0</v>
          </cell>
          <cell r="BI202">
            <v>0</v>
          </cell>
          <cell r="BJ202">
            <v>0</v>
          </cell>
          <cell r="BK202">
            <v>0</v>
          </cell>
          <cell r="BL202">
            <v>0</v>
          </cell>
          <cell r="BM202">
            <v>0</v>
          </cell>
          <cell r="BN202">
            <v>0</v>
          </cell>
          <cell r="BO202">
            <v>0</v>
          </cell>
          <cell r="BP202">
            <v>0</v>
          </cell>
          <cell r="BQ202">
            <v>0</v>
          </cell>
          <cell r="BR202">
            <v>0</v>
          </cell>
          <cell r="BS202">
            <v>0</v>
          </cell>
          <cell r="BT202">
            <v>0</v>
          </cell>
          <cell r="BU202">
            <v>0</v>
          </cell>
          <cell r="BV202">
            <v>0</v>
          </cell>
          <cell r="BW202">
            <v>0</v>
          </cell>
          <cell r="BX202">
            <v>0</v>
          </cell>
          <cell r="BY202">
            <v>0</v>
          </cell>
          <cell r="BZ202">
            <v>0</v>
          </cell>
          <cell r="CA202">
            <v>0</v>
          </cell>
          <cell r="CB202">
            <v>0</v>
          </cell>
          <cell r="CC202">
            <v>0</v>
          </cell>
          <cell r="CD202">
            <v>0</v>
          </cell>
          <cell r="CE202">
            <v>0</v>
          </cell>
          <cell r="CF202">
            <v>0</v>
          </cell>
          <cell r="CG202">
            <v>0</v>
          </cell>
          <cell r="CH202">
            <v>0</v>
          </cell>
          <cell r="CI202">
            <v>0</v>
          </cell>
          <cell r="CJ202">
            <v>0</v>
          </cell>
          <cell r="CK202">
            <v>0</v>
          </cell>
          <cell r="CL202">
            <v>0</v>
          </cell>
          <cell r="CM202">
            <v>0</v>
          </cell>
          <cell r="CN202">
            <v>0</v>
          </cell>
          <cell r="CO202">
            <v>0</v>
          </cell>
          <cell r="CP202">
            <v>0</v>
          </cell>
          <cell r="CQ202">
            <v>0</v>
          </cell>
          <cell r="CR202">
            <v>0</v>
          </cell>
          <cell r="CS202">
            <v>0</v>
          </cell>
          <cell r="CT202">
            <v>0</v>
          </cell>
          <cell r="CU202">
            <v>0</v>
          </cell>
          <cell r="CV202">
            <v>0</v>
          </cell>
          <cell r="CW202">
            <v>0</v>
          </cell>
          <cell r="CX202">
            <v>0</v>
          </cell>
          <cell r="CY202">
            <v>0</v>
          </cell>
          <cell r="CZ202">
            <v>0</v>
          </cell>
          <cell r="DA202">
            <v>0</v>
          </cell>
          <cell r="DB202">
            <v>0</v>
          </cell>
          <cell r="DC202">
            <v>0</v>
          </cell>
          <cell r="DD202">
            <v>0</v>
          </cell>
          <cell r="DE202">
            <v>0</v>
          </cell>
          <cell r="DF202">
            <v>0</v>
          </cell>
          <cell r="DG202">
            <v>0</v>
          </cell>
          <cell r="DH202">
            <v>0</v>
          </cell>
          <cell r="DI202">
            <v>0</v>
          </cell>
          <cell r="DJ202">
            <v>0</v>
          </cell>
          <cell r="DK202">
            <v>0</v>
          </cell>
          <cell r="DL202">
            <v>0</v>
          </cell>
          <cell r="DM202">
            <v>0</v>
          </cell>
          <cell r="DN202">
            <v>0</v>
          </cell>
          <cell r="DO202">
            <v>0</v>
          </cell>
          <cell r="DP202">
            <v>0</v>
          </cell>
          <cell r="DQ202">
            <v>0</v>
          </cell>
          <cell r="DR202">
            <v>0</v>
          </cell>
          <cell r="DS202">
            <v>0</v>
          </cell>
          <cell r="DT202">
            <v>0</v>
          </cell>
          <cell r="DU202">
            <v>0</v>
          </cell>
          <cell r="DV202">
            <v>0</v>
          </cell>
          <cell r="DW202">
            <v>0</v>
          </cell>
          <cell r="DX202">
            <v>0</v>
          </cell>
          <cell r="DY202">
            <v>0</v>
          </cell>
          <cell r="DZ202">
            <v>0</v>
          </cell>
          <cell r="EA202">
            <v>0</v>
          </cell>
          <cell r="EB202">
            <v>0</v>
          </cell>
          <cell r="EC202">
            <v>0</v>
          </cell>
          <cell r="ED202">
            <v>0</v>
          </cell>
          <cell r="EE202">
            <v>0</v>
          </cell>
          <cell r="EF202">
            <v>0</v>
          </cell>
          <cell r="EG202">
            <v>0</v>
          </cell>
          <cell r="EH202">
            <v>0</v>
          </cell>
          <cell r="EI202">
            <v>0</v>
          </cell>
          <cell r="EJ202">
            <v>0</v>
          </cell>
          <cell r="EK202">
            <v>0</v>
          </cell>
          <cell r="EL202">
            <v>0</v>
          </cell>
          <cell r="EM202">
            <v>0</v>
          </cell>
          <cell r="EN202">
            <v>0</v>
          </cell>
          <cell r="EO202">
            <v>0</v>
          </cell>
          <cell r="EP202">
            <v>0</v>
          </cell>
          <cell r="EQ202">
            <v>0</v>
          </cell>
          <cell r="ER202">
            <v>0</v>
          </cell>
          <cell r="ES202">
            <v>0</v>
          </cell>
          <cell r="ET202">
            <v>0</v>
          </cell>
          <cell r="EU202">
            <v>0</v>
          </cell>
          <cell r="EV202">
            <v>0</v>
          </cell>
          <cell r="EW202">
            <v>0</v>
          </cell>
          <cell r="EX202">
            <v>0</v>
          </cell>
          <cell r="EY202">
            <v>0</v>
          </cell>
          <cell r="EZ202">
            <v>0</v>
          </cell>
          <cell r="FA202">
            <v>0</v>
          </cell>
          <cell r="FB202">
            <v>0</v>
          </cell>
          <cell r="FC202">
            <v>0</v>
          </cell>
          <cell r="FD202">
            <v>0</v>
          </cell>
          <cell r="FE202">
            <v>0</v>
          </cell>
          <cell r="FF202">
            <v>0</v>
          </cell>
          <cell r="FG202">
            <v>0</v>
          </cell>
          <cell r="FH202">
            <v>0</v>
          </cell>
          <cell r="FI202">
            <v>0</v>
          </cell>
          <cell r="FJ202">
            <v>0</v>
          </cell>
          <cell r="FK202">
            <v>0</v>
          </cell>
          <cell r="FL202">
            <v>0</v>
          </cell>
          <cell r="FM202">
            <v>0</v>
          </cell>
          <cell r="FN202">
            <v>0</v>
          </cell>
          <cell r="FO202">
            <v>0</v>
          </cell>
          <cell r="FP202">
            <v>0</v>
          </cell>
          <cell r="FQ202">
            <v>0</v>
          </cell>
          <cell r="FR202">
            <v>0</v>
          </cell>
          <cell r="FS202">
            <v>0</v>
          </cell>
          <cell r="FT202">
            <v>0</v>
          </cell>
          <cell r="FU202">
            <v>0</v>
          </cell>
          <cell r="FV202">
            <v>0</v>
          </cell>
          <cell r="FW202">
            <v>0</v>
          </cell>
          <cell r="FX202">
            <v>0</v>
          </cell>
          <cell r="FY202">
            <v>0</v>
          </cell>
          <cell r="FZ202">
            <v>0</v>
          </cell>
          <cell r="GA202">
            <v>0</v>
          </cell>
          <cell r="GB202">
            <v>0</v>
          </cell>
          <cell r="GC202">
            <v>0</v>
          </cell>
          <cell r="GD202">
            <v>0</v>
          </cell>
          <cell r="GE202">
            <v>0</v>
          </cell>
          <cell r="GF202">
            <v>0</v>
          </cell>
          <cell r="GG202">
            <v>0</v>
          </cell>
          <cell r="GH202">
            <v>0</v>
          </cell>
          <cell r="GI202">
            <v>0</v>
          </cell>
          <cell r="GJ202">
            <v>0</v>
          </cell>
          <cell r="GK202">
            <v>0</v>
          </cell>
          <cell r="GL202">
            <v>0</v>
          </cell>
          <cell r="GM202">
            <v>0</v>
          </cell>
          <cell r="GN202">
            <v>0</v>
          </cell>
          <cell r="GO202">
            <v>0</v>
          </cell>
          <cell r="GP202">
            <v>0</v>
          </cell>
          <cell r="GQ202">
            <v>0</v>
          </cell>
          <cell r="GR202">
            <v>0</v>
          </cell>
          <cell r="GS202">
            <v>0</v>
          </cell>
          <cell r="GT202">
            <v>56156.4</v>
          </cell>
          <cell r="GU202">
            <v>0</v>
          </cell>
          <cell r="GV202">
            <v>0</v>
          </cell>
          <cell r="GW202">
            <v>0</v>
          </cell>
          <cell r="GX202">
            <v>0</v>
          </cell>
          <cell r="GY202">
            <v>0</v>
          </cell>
          <cell r="GZ202">
            <v>0</v>
          </cell>
          <cell r="HA202">
            <v>0</v>
          </cell>
          <cell r="HB202">
            <v>0</v>
          </cell>
          <cell r="HC202">
            <v>0</v>
          </cell>
          <cell r="HD202">
            <v>0</v>
          </cell>
          <cell r="HE202">
            <v>0</v>
          </cell>
          <cell r="HF202">
            <v>0</v>
          </cell>
          <cell r="HG202">
            <v>0</v>
          </cell>
          <cell r="HH202">
            <v>0</v>
          </cell>
          <cell r="HI202">
            <v>0</v>
          </cell>
          <cell r="HJ202">
            <v>0</v>
          </cell>
          <cell r="HK202">
            <v>0</v>
          </cell>
          <cell r="HL202">
            <v>6400</v>
          </cell>
          <cell r="HM202">
            <v>0</v>
          </cell>
          <cell r="HN202">
            <v>0</v>
          </cell>
          <cell r="HO202">
            <v>0</v>
          </cell>
          <cell r="HP202">
            <v>0</v>
          </cell>
          <cell r="HQ202">
            <v>0</v>
          </cell>
          <cell r="HR202">
            <v>0</v>
          </cell>
          <cell r="HS202">
            <v>0</v>
          </cell>
        </row>
        <row r="203">
          <cell r="E203">
            <v>0</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0</v>
          </cell>
          <cell r="AV203">
            <v>0</v>
          </cell>
          <cell r="AW203">
            <v>0</v>
          </cell>
          <cell r="AX203">
            <v>0</v>
          </cell>
          <cell r="AY203">
            <v>0</v>
          </cell>
          <cell r="AZ203">
            <v>0</v>
          </cell>
          <cell r="BA203">
            <v>0</v>
          </cell>
          <cell r="BB203">
            <v>0</v>
          </cell>
          <cell r="BC203">
            <v>0</v>
          </cell>
          <cell r="BD203">
            <v>0</v>
          </cell>
          <cell r="BE203">
            <v>0</v>
          </cell>
          <cell r="BF203">
            <v>0</v>
          </cell>
          <cell r="BG203">
            <v>0</v>
          </cell>
          <cell r="BH203">
            <v>0</v>
          </cell>
          <cell r="BI203">
            <v>0</v>
          </cell>
          <cell r="BJ203">
            <v>0</v>
          </cell>
          <cell r="BK203">
            <v>0</v>
          </cell>
          <cell r="BL203">
            <v>0</v>
          </cell>
          <cell r="BM203">
            <v>0</v>
          </cell>
          <cell r="BN203">
            <v>0</v>
          </cell>
          <cell r="BO203">
            <v>0</v>
          </cell>
          <cell r="BP203">
            <v>0</v>
          </cell>
          <cell r="BQ203">
            <v>0</v>
          </cell>
          <cell r="BR203">
            <v>0</v>
          </cell>
          <cell r="BS203">
            <v>0</v>
          </cell>
          <cell r="BT203">
            <v>0</v>
          </cell>
          <cell r="BU203">
            <v>0</v>
          </cell>
          <cell r="BV203">
            <v>0</v>
          </cell>
          <cell r="BW203">
            <v>0</v>
          </cell>
          <cell r="BX203">
            <v>0</v>
          </cell>
          <cell r="BY203">
            <v>0</v>
          </cell>
          <cell r="BZ203">
            <v>0</v>
          </cell>
          <cell r="CA203">
            <v>0</v>
          </cell>
          <cell r="CB203">
            <v>0</v>
          </cell>
          <cell r="CC203">
            <v>0</v>
          </cell>
          <cell r="CD203">
            <v>0</v>
          </cell>
          <cell r="CE203">
            <v>0</v>
          </cell>
          <cell r="CF203">
            <v>0</v>
          </cell>
          <cell r="CG203">
            <v>0</v>
          </cell>
          <cell r="CH203">
            <v>0</v>
          </cell>
          <cell r="CI203">
            <v>0</v>
          </cell>
          <cell r="CJ203">
            <v>0</v>
          </cell>
          <cell r="CK203">
            <v>0</v>
          </cell>
          <cell r="CL203">
            <v>0</v>
          </cell>
          <cell r="CM203">
            <v>0</v>
          </cell>
          <cell r="CN203">
            <v>0</v>
          </cell>
          <cell r="CO203">
            <v>0</v>
          </cell>
          <cell r="CP203">
            <v>0</v>
          </cell>
          <cell r="CQ203">
            <v>0</v>
          </cell>
          <cell r="CR203">
            <v>0</v>
          </cell>
          <cell r="CS203">
            <v>0</v>
          </cell>
          <cell r="CT203">
            <v>0</v>
          </cell>
          <cell r="CU203">
            <v>0</v>
          </cell>
          <cell r="CV203">
            <v>0</v>
          </cell>
          <cell r="CW203">
            <v>0</v>
          </cell>
          <cell r="CX203">
            <v>0</v>
          </cell>
          <cell r="CY203">
            <v>0</v>
          </cell>
          <cell r="CZ203">
            <v>0</v>
          </cell>
          <cell r="DA203">
            <v>0</v>
          </cell>
          <cell r="DB203">
            <v>0</v>
          </cell>
          <cell r="DC203">
            <v>0</v>
          </cell>
          <cell r="DD203">
            <v>0</v>
          </cell>
          <cell r="DE203">
            <v>0</v>
          </cell>
          <cell r="DF203">
            <v>0</v>
          </cell>
          <cell r="DG203">
            <v>0</v>
          </cell>
          <cell r="DH203">
            <v>0</v>
          </cell>
          <cell r="DI203">
            <v>0</v>
          </cell>
          <cell r="DJ203">
            <v>0</v>
          </cell>
          <cell r="DK203">
            <v>0</v>
          </cell>
          <cell r="DL203">
            <v>0</v>
          </cell>
          <cell r="DM203">
            <v>0</v>
          </cell>
          <cell r="DN203">
            <v>0</v>
          </cell>
          <cell r="DO203">
            <v>0</v>
          </cell>
          <cell r="DP203">
            <v>0</v>
          </cell>
          <cell r="DQ203">
            <v>0</v>
          </cell>
          <cell r="DR203">
            <v>0</v>
          </cell>
          <cell r="DS203">
            <v>0</v>
          </cell>
          <cell r="DT203">
            <v>0</v>
          </cell>
          <cell r="DU203">
            <v>0</v>
          </cell>
          <cell r="DV203">
            <v>0</v>
          </cell>
          <cell r="DW203">
            <v>0</v>
          </cell>
          <cell r="DX203">
            <v>0</v>
          </cell>
          <cell r="DY203">
            <v>0</v>
          </cell>
          <cell r="DZ203">
            <v>0</v>
          </cell>
          <cell r="EA203">
            <v>0</v>
          </cell>
          <cell r="EB203">
            <v>0</v>
          </cell>
          <cell r="EC203">
            <v>0</v>
          </cell>
          <cell r="ED203">
            <v>0</v>
          </cell>
          <cell r="EE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0</v>
          </cell>
          <cell r="EU203">
            <v>0</v>
          </cell>
          <cell r="EV203">
            <v>0</v>
          </cell>
          <cell r="EW203">
            <v>0</v>
          </cell>
          <cell r="EX203">
            <v>0</v>
          </cell>
          <cell r="EY203">
            <v>0</v>
          </cell>
          <cell r="EZ203">
            <v>0</v>
          </cell>
          <cell r="FA203">
            <v>0</v>
          </cell>
          <cell r="FB203">
            <v>0</v>
          </cell>
          <cell r="FC203">
            <v>0</v>
          </cell>
          <cell r="FD203">
            <v>0</v>
          </cell>
          <cell r="FE203">
            <v>0</v>
          </cell>
          <cell r="FF203">
            <v>0</v>
          </cell>
          <cell r="FG203">
            <v>0</v>
          </cell>
          <cell r="FH203">
            <v>0</v>
          </cell>
          <cell r="FI203">
            <v>0</v>
          </cell>
          <cell r="FJ203">
            <v>0</v>
          </cell>
          <cell r="FK203">
            <v>0</v>
          </cell>
          <cell r="FL203">
            <v>0</v>
          </cell>
          <cell r="FM203">
            <v>0</v>
          </cell>
          <cell r="FN203">
            <v>0</v>
          </cell>
          <cell r="FO203">
            <v>0</v>
          </cell>
          <cell r="FP203">
            <v>0</v>
          </cell>
          <cell r="FQ203">
            <v>0</v>
          </cell>
          <cell r="FR203">
            <v>0</v>
          </cell>
          <cell r="FS203">
            <v>647135</v>
          </cell>
          <cell r="FT203">
            <v>0</v>
          </cell>
          <cell r="FU203">
            <v>0</v>
          </cell>
          <cell r="FV203">
            <v>0</v>
          </cell>
          <cell r="FW203">
            <v>0</v>
          </cell>
          <cell r="FX203">
            <v>0</v>
          </cell>
          <cell r="FY203">
            <v>0</v>
          </cell>
          <cell r="FZ203">
            <v>0</v>
          </cell>
          <cell r="GA203">
            <v>0</v>
          </cell>
          <cell r="GB203">
            <v>0</v>
          </cell>
          <cell r="GC203">
            <v>0</v>
          </cell>
          <cell r="GD203">
            <v>0</v>
          </cell>
          <cell r="GE203">
            <v>0</v>
          </cell>
          <cell r="GF203">
            <v>0</v>
          </cell>
          <cell r="GG203">
            <v>0</v>
          </cell>
          <cell r="GH203">
            <v>0</v>
          </cell>
          <cell r="GI203">
            <v>0</v>
          </cell>
          <cell r="GJ203">
            <v>0</v>
          </cell>
          <cell r="GK203">
            <v>0</v>
          </cell>
          <cell r="GL203">
            <v>0</v>
          </cell>
          <cell r="GM203">
            <v>0</v>
          </cell>
          <cell r="GN203">
            <v>0</v>
          </cell>
          <cell r="GO203">
            <v>0</v>
          </cell>
          <cell r="GP203">
            <v>0</v>
          </cell>
          <cell r="GQ203">
            <v>0</v>
          </cell>
          <cell r="GR203">
            <v>0</v>
          </cell>
          <cell r="GS203">
            <v>0</v>
          </cell>
          <cell r="GT203">
            <v>0</v>
          </cell>
          <cell r="GU203">
            <v>0</v>
          </cell>
          <cell r="GV203">
            <v>0</v>
          </cell>
          <cell r="GW203">
            <v>0</v>
          </cell>
          <cell r="GX203">
            <v>0</v>
          </cell>
          <cell r="GY203">
            <v>0</v>
          </cell>
          <cell r="GZ203">
            <v>0</v>
          </cell>
          <cell r="HA203">
            <v>0</v>
          </cell>
          <cell r="HB203">
            <v>0</v>
          </cell>
          <cell r="HC203">
            <v>0</v>
          </cell>
          <cell r="HD203">
            <v>0</v>
          </cell>
          <cell r="HE203">
            <v>0</v>
          </cell>
          <cell r="HF203">
            <v>0</v>
          </cell>
          <cell r="HG203">
            <v>0</v>
          </cell>
          <cell r="HH203">
            <v>0</v>
          </cell>
          <cell r="HI203">
            <v>0</v>
          </cell>
          <cell r="HJ203">
            <v>0</v>
          </cell>
          <cell r="HK203">
            <v>0</v>
          </cell>
          <cell r="HL203">
            <v>0</v>
          </cell>
          <cell r="HM203">
            <v>0</v>
          </cell>
          <cell r="HN203">
            <v>0</v>
          </cell>
          <cell r="HO203">
            <v>0</v>
          </cell>
          <cell r="HP203">
            <v>0</v>
          </cell>
          <cell r="HQ203">
            <v>0</v>
          </cell>
          <cell r="HR203">
            <v>0</v>
          </cell>
          <cell r="HS203">
            <v>0</v>
          </cell>
        </row>
        <row r="204">
          <cell r="E204">
            <v>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0</v>
          </cell>
          <cell r="AV204">
            <v>0</v>
          </cell>
          <cell r="AW204">
            <v>0</v>
          </cell>
          <cell r="AX204">
            <v>0</v>
          </cell>
          <cell r="AY204">
            <v>0</v>
          </cell>
          <cell r="AZ204">
            <v>0</v>
          </cell>
          <cell r="BA204">
            <v>0</v>
          </cell>
          <cell r="BB204">
            <v>0</v>
          </cell>
          <cell r="BC204">
            <v>0</v>
          </cell>
          <cell r="BD204">
            <v>0</v>
          </cell>
          <cell r="BE204">
            <v>0</v>
          </cell>
          <cell r="BF204">
            <v>0</v>
          </cell>
          <cell r="BG204">
            <v>0</v>
          </cell>
          <cell r="BH204">
            <v>0</v>
          </cell>
          <cell r="BI204">
            <v>0</v>
          </cell>
          <cell r="BJ204">
            <v>0</v>
          </cell>
          <cell r="BK204">
            <v>0</v>
          </cell>
          <cell r="BL204">
            <v>0</v>
          </cell>
          <cell r="BM204">
            <v>0</v>
          </cell>
          <cell r="BN204">
            <v>0</v>
          </cell>
          <cell r="BO204">
            <v>0</v>
          </cell>
          <cell r="BP204">
            <v>0</v>
          </cell>
          <cell r="BQ204">
            <v>0</v>
          </cell>
          <cell r="BR204">
            <v>0</v>
          </cell>
          <cell r="BS204">
            <v>0</v>
          </cell>
          <cell r="BT204">
            <v>0</v>
          </cell>
          <cell r="BU204">
            <v>0</v>
          </cell>
          <cell r="BV204">
            <v>0</v>
          </cell>
          <cell r="BW204">
            <v>0</v>
          </cell>
          <cell r="BX204">
            <v>0</v>
          </cell>
          <cell r="BY204">
            <v>0</v>
          </cell>
          <cell r="BZ204">
            <v>0</v>
          </cell>
          <cell r="CA204">
            <v>0</v>
          </cell>
          <cell r="CB204">
            <v>0</v>
          </cell>
          <cell r="CC204">
            <v>0</v>
          </cell>
          <cell r="CD204">
            <v>0</v>
          </cell>
          <cell r="CE204">
            <v>0</v>
          </cell>
          <cell r="CF204">
            <v>0</v>
          </cell>
          <cell r="CG204">
            <v>0</v>
          </cell>
          <cell r="CH204">
            <v>0</v>
          </cell>
          <cell r="CI204">
            <v>0</v>
          </cell>
          <cell r="CJ204">
            <v>0</v>
          </cell>
          <cell r="CK204">
            <v>0</v>
          </cell>
          <cell r="CL204">
            <v>0</v>
          </cell>
          <cell r="CM204">
            <v>0</v>
          </cell>
          <cell r="CN204">
            <v>0</v>
          </cell>
          <cell r="CO204">
            <v>0</v>
          </cell>
          <cell r="CP204">
            <v>0</v>
          </cell>
          <cell r="CQ204">
            <v>0</v>
          </cell>
          <cell r="CR204">
            <v>0</v>
          </cell>
          <cell r="CS204">
            <v>0</v>
          </cell>
          <cell r="CT204">
            <v>0</v>
          </cell>
          <cell r="CU204">
            <v>0</v>
          </cell>
          <cell r="CV204">
            <v>0</v>
          </cell>
          <cell r="CW204">
            <v>0</v>
          </cell>
          <cell r="CX204">
            <v>0</v>
          </cell>
          <cell r="CY204">
            <v>0</v>
          </cell>
          <cell r="CZ204">
            <v>0</v>
          </cell>
          <cell r="DA204">
            <v>0</v>
          </cell>
          <cell r="DB204">
            <v>0</v>
          </cell>
          <cell r="DC204">
            <v>0</v>
          </cell>
          <cell r="DD204">
            <v>0</v>
          </cell>
          <cell r="DE204">
            <v>0</v>
          </cell>
          <cell r="DF204">
            <v>0</v>
          </cell>
          <cell r="DG204">
            <v>0</v>
          </cell>
          <cell r="DH204">
            <v>0</v>
          </cell>
          <cell r="DI204">
            <v>0</v>
          </cell>
          <cell r="DJ204">
            <v>0</v>
          </cell>
          <cell r="DK204">
            <v>0</v>
          </cell>
          <cell r="DL204">
            <v>0</v>
          </cell>
          <cell r="DM204">
            <v>0</v>
          </cell>
          <cell r="DN204">
            <v>0</v>
          </cell>
          <cell r="DO204">
            <v>0</v>
          </cell>
          <cell r="DP204">
            <v>0</v>
          </cell>
          <cell r="DQ204">
            <v>0</v>
          </cell>
          <cell r="DR204">
            <v>0</v>
          </cell>
          <cell r="DS204">
            <v>0</v>
          </cell>
          <cell r="DT204">
            <v>0</v>
          </cell>
          <cell r="DU204">
            <v>0</v>
          </cell>
          <cell r="DV204">
            <v>0</v>
          </cell>
          <cell r="DW204">
            <v>0</v>
          </cell>
          <cell r="DX204">
            <v>0</v>
          </cell>
          <cell r="DY204">
            <v>0</v>
          </cell>
          <cell r="DZ204">
            <v>0</v>
          </cell>
          <cell r="EA204">
            <v>0</v>
          </cell>
          <cell r="EB204">
            <v>0</v>
          </cell>
          <cell r="EC204">
            <v>0</v>
          </cell>
          <cell r="ED204">
            <v>0</v>
          </cell>
          <cell r="EE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cell r="EW204">
            <v>0</v>
          </cell>
          <cell r="EX204">
            <v>0</v>
          </cell>
          <cell r="EY204">
            <v>0</v>
          </cell>
          <cell r="EZ204">
            <v>0</v>
          </cell>
          <cell r="FA204">
            <v>0</v>
          </cell>
          <cell r="FB204">
            <v>0</v>
          </cell>
          <cell r="FC204">
            <v>0</v>
          </cell>
          <cell r="FD204">
            <v>0</v>
          </cell>
          <cell r="FE204">
            <v>0</v>
          </cell>
          <cell r="FF204">
            <v>0</v>
          </cell>
          <cell r="FG204">
            <v>0</v>
          </cell>
          <cell r="FH204">
            <v>0</v>
          </cell>
          <cell r="FI204">
            <v>0</v>
          </cell>
          <cell r="FJ204">
            <v>0</v>
          </cell>
          <cell r="FK204">
            <v>0</v>
          </cell>
          <cell r="FL204">
            <v>0</v>
          </cell>
          <cell r="FM204">
            <v>0</v>
          </cell>
          <cell r="FN204">
            <v>0</v>
          </cell>
          <cell r="FO204">
            <v>0</v>
          </cell>
          <cell r="FP204">
            <v>0</v>
          </cell>
          <cell r="FQ204">
            <v>0</v>
          </cell>
          <cell r="FR204">
            <v>0</v>
          </cell>
          <cell r="FS204">
            <v>0</v>
          </cell>
          <cell r="FT204">
            <v>4053.2</v>
          </cell>
          <cell r="FU204">
            <v>0</v>
          </cell>
          <cell r="FV204">
            <v>0</v>
          </cell>
          <cell r="FW204">
            <v>0</v>
          </cell>
          <cell r="FX204">
            <v>0</v>
          </cell>
          <cell r="FY204">
            <v>0</v>
          </cell>
          <cell r="FZ204">
            <v>0</v>
          </cell>
          <cell r="GA204">
            <v>0</v>
          </cell>
          <cell r="GB204">
            <v>0</v>
          </cell>
          <cell r="GC204">
            <v>0</v>
          </cell>
          <cell r="GD204">
            <v>0</v>
          </cell>
          <cell r="GE204">
            <v>0</v>
          </cell>
          <cell r="GF204">
            <v>0</v>
          </cell>
          <cell r="GG204">
            <v>0</v>
          </cell>
          <cell r="GH204">
            <v>0</v>
          </cell>
          <cell r="GI204">
            <v>0</v>
          </cell>
          <cell r="GJ204">
            <v>0</v>
          </cell>
          <cell r="GK204">
            <v>0</v>
          </cell>
          <cell r="GL204">
            <v>0</v>
          </cell>
          <cell r="GM204">
            <v>2915</v>
          </cell>
          <cell r="GN204">
            <v>0</v>
          </cell>
          <cell r="GO204">
            <v>0</v>
          </cell>
          <cell r="GP204">
            <v>0</v>
          </cell>
          <cell r="GQ204">
            <v>0</v>
          </cell>
          <cell r="GR204">
            <v>0</v>
          </cell>
          <cell r="GS204">
            <v>0</v>
          </cell>
          <cell r="GT204">
            <v>0</v>
          </cell>
          <cell r="GU204">
            <v>0</v>
          </cell>
          <cell r="GV204">
            <v>0</v>
          </cell>
          <cell r="GW204">
            <v>0</v>
          </cell>
          <cell r="GX204">
            <v>0</v>
          </cell>
          <cell r="GY204">
            <v>0</v>
          </cell>
          <cell r="GZ204">
            <v>0</v>
          </cell>
          <cell r="HA204">
            <v>0</v>
          </cell>
          <cell r="HB204">
            <v>0</v>
          </cell>
          <cell r="HC204">
            <v>0</v>
          </cell>
          <cell r="HD204">
            <v>0</v>
          </cell>
          <cell r="HE204">
            <v>0</v>
          </cell>
          <cell r="HF204">
            <v>0</v>
          </cell>
          <cell r="HG204">
            <v>0</v>
          </cell>
          <cell r="HH204">
            <v>0</v>
          </cell>
          <cell r="HI204">
            <v>0</v>
          </cell>
          <cell r="HJ204">
            <v>0</v>
          </cell>
          <cell r="HK204">
            <v>0</v>
          </cell>
          <cell r="HL204">
            <v>0</v>
          </cell>
          <cell r="HM204">
            <v>0</v>
          </cell>
          <cell r="HN204">
            <v>0</v>
          </cell>
          <cell r="HO204">
            <v>0</v>
          </cell>
          <cell r="HP204">
            <v>0</v>
          </cell>
          <cell r="HQ204">
            <v>0</v>
          </cell>
          <cell r="HR204">
            <v>0</v>
          </cell>
          <cell r="HS204">
            <v>0</v>
          </cell>
        </row>
        <row r="205">
          <cell r="E205">
            <v>0</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cell r="AZ205">
            <v>0</v>
          </cell>
          <cell r="BA205">
            <v>0</v>
          </cell>
          <cell r="BB205">
            <v>0</v>
          </cell>
          <cell r="BC205">
            <v>0</v>
          </cell>
          <cell r="BD205">
            <v>0</v>
          </cell>
          <cell r="BE205">
            <v>0</v>
          </cell>
          <cell r="BF205">
            <v>0</v>
          </cell>
          <cell r="BG205">
            <v>0</v>
          </cell>
          <cell r="BH205">
            <v>0</v>
          </cell>
          <cell r="BI205">
            <v>0</v>
          </cell>
          <cell r="BJ205">
            <v>0</v>
          </cell>
          <cell r="BK205">
            <v>0</v>
          </cell>
          <cell r="BL205">
            <v>0</v>
          </cell>
          <cell r="BM205">
            <v>0</v>
          </cell>
          <cell r="BN205">
            <v>0</v>
          </cell>
          <cell r="BO205">
            <v>0</v>
          </cell>
          <cell r="BP205">
            <v>0</v>
          </cell>
          <cell r="BQ205">
            <v>0</v>
          </cell>
          <cell r="BR205">
            <v>0</v>
          </cell>
          <cell r="BS205">
            <v>0</v>
          </cell>
          <cell r="BT205">
            <v>0</v>
          </cell>
          <cell r="BU205">
            <v>0</v>
          </cell>
          <cell r="BV205">
            <v>0</v>
          </cell>
          <cell r="BW205">
            <v>0</v>
          </cell>
          <cell r="BX205">
            <v>0</v>
          </cell>
          <cell r="BY205">
            <v>0</v>
          </cell>
          <cell r="BZ205">
            <v>0</v>
          </cell>
          <cell r="CA205">
            <v>0</v>
          </cell>
          <cell r="CB205">
            <v>0</v>
          </cell>
          <cell r="CC205">
            <v>0</v>
          </cell>
          <cell r="CD205">
            <v>0</v>
          </cell>
          <cell r="CE205">
            <v>0</v>
          </cell>
          <cell r="CF205">
            <v>0</v>
          </cell>
          <cell r="CG205">
            <v>0</v>
          </cell>
          <cell r="CH205">
            <v>0</v>
          </cell>
          <cell r="CI205">
            <v>0</v>
          </cell>
          <cell r="CJ205">
            <v>0</v>
          </cell>
          <cell r="CK205">
            <v>0</v>
          </cell>
          <cell r="CL205">
            <v>0</v>
          </cell>
          <cell r="CM205">
            <v>0</v>
          </cell>
          <cell r="CN205">
            <v>0</v>
          </cell>
          <cell r="CO205">
            <v>0</v>
          </cell>
          <cell r="CP205">
            <v>0</v>
          </cell>
          <cell r="CQ205">
            <v>0</v>
          </cell>
          <cell r="CR205">
            <v>0</v>
          </cell>
          <cell r="CS205">
            <v>0</v>
          </cell>
          <cell r="CT205">
            <v>0</v>
          </cell>
          <cell r="CU205">
            <v>0</v>
          </cell>
          <cell r="CV205">
            <v>0</v>
          </cell>
          <cell r="CW205">
            <v>0</v>
          </cell>
          <cell r="CX205">
            <v>0</v>
          </cell>
          <cell r="CY205">
            <v>0</v>
          </cell>
          <cell r="CZ205">
            <v>0</v>
          </cell>
          <cell r="DA205">
            <v>0</v>
          </cell>
          <cell r="DB205">
            <v>0</v>
          </cell>
          <cell r="DC205">
            <v>0</v>
          </cell>
          <cell r="DD205">
            <v>0</v>
          </cell>
          <cell r="DE205">
            <v>0</v>
          </cell>
          <cell r="DF205">
            <v>0</v>
          </cell>
          <cell r="DG205">
            <v>0</v>
          </cell>
          <cell r="DH205">
            <v>0</v>
          </cell>
          <cell r="DI205">
            <v>0</v>
          </cell>
          <cell r="DJ205">
            <v>0</v>
          </cell>
          <cell r="DK205">
            <v>0</v>
          </cell>
          <cell r="DL205">
            <v>0</v>
          </cell>
          <cell r="DM205">
            <v>0</v>
          </cell>
          <cell r="DN205">
            <v>0</v>
          </cell>
          <cell r="DO205">
            <v>0</v>
          </cell>
          <cell r="DP205">
            <v>0</v>
          </cell>
          <cell r="DQ205">
            <v>0</v>
          </cell>
          <cell r="DR205">
            <v>0</v>
          </cell>
          <cell r="DS205">
            <v>0</v>
          </cell>
          <cell r="DT205">
            <v>0</v>
          </cell>
          <cell r="DU205">
            <v>0</v>
          </cell>
          <cell r="DV205">
            <v>0</v>
          </cell>
          <cell r="DW205">
            <v>0</v>
          </cell>
          <cell r="DX205">
            <v>0</v>
          </cell>
          <cell r="DY205">
            <v>0</v>
          </cell>
          <cell r="DZ205">
            <v>0</v>
          </cell>
          <cell r="EA205">
            <v>0</v>
          </cell>
          <cell r="EB205">
            <v>0</v>
          </cell>
          <cell r="EC205">
            <v>0</v>
          </cell>
          <cell r="ED205">
            <v>0</v>
          </cell>
          <cell r="EE205">
            <v>0</v>
          </cell>
          <cell r="EF205">
            <v>0</v>
          </cell>
          <cell r="EG205">
            <v>0</v>
          </cell>
          <cell r="EH205">
            <v>0</v>
          </cell>
          <cell r="EI205">
            <v>0</v>
          </cell>
          <cell r="EJ205">
            <v>0</v>
          </cell>
          <cell r="EK205">
            <v>0</v>
          </cell>
          <cell r="EL205">
            <v>0</v>
          </cell>
          <cell r="EM205">
            <v>0</v>
          </cell>
          <cell r="EN205">
            <v>0</v>
          </cell>
          <cell r="EO205">
            <v>0</v>
          </cell>
          <cell r="EP205">
            <v>0</v>
          </cell>
          <cell r="EQ205">
            <v>0</v>
          </cell>
          <cell r="ER205">
            <v>0</v>
          </cell>
          <cell r="ES205">
            <v>0</v>
          </cell>
          <cell r="ET205">
            <v>0</v>
          </cell>
          <cell r="EU205">
            <v>0</v>
          </cell>
          <cell r="EV205">
            <v>0</v>
          </cell>
          <cell r="EW205">
            <v>0</v>
          </cell>
          <cell r="EX205">
            <v>0</v>
          </cell>
          <cell r="EY205">
            <v>0</v>
          </cell>
          <cell r="EZ205">
            <v>0</v>
          </cell>
          <cell r="FA205">
            <v>0</v>
          </cell>
          <cell r="FB205">
            <v>0</v>
          </cell>
          <cell r="FC205">
            <v>0</v>
          </cell>
          <cell r="FD205">
            <v>0</v>
          </cell>
          <cell r="FE205">
            <v>0</v>
          </cell>
          <cell r="FF205">
            <v>0</v>
          </cell>
          <cell r="FG205">
            <v>0</v>
          </cell>
          <cell r="FH205">
            <v>0</v>
          </cell>
          <cell r="FI205">
            <v>0</v>
          </cell>
          <cell r="FJ205">
            <v>0</v>
          </cell>
          <cell r="FK205">
            <v>0</v>
          </cell>
          <cell r="FL205">
            <v>0</v>
          </cell>
          <cell r="FM205">
            <v>0</v>
          </cell>
          <cell r="FN205">
            <v>0</v>
          </cell>
          <cell r="FO205">
            <v>0</v>
          </cell>
          <cell r="FP205">
            <v>0</v>
          </cell>
          <cell r="FQ205">
            <v>0</v>
          </cell>
          <cell r="FR205">
            <v>0</v>
          </cell>
          <cell r="FS205">
            <v>0</v>
          </cell>
          <cell r="FT205">
            <v>4053.2</v>
          </cell>
          <cell r="FU205">
            <v>0</v>
          </cell>
          <cell r="FV205">
            <v>0</v>
          </cell>
          <cell r="FW205">
            <v>0</v>
          </cell>
          <cell r="FX205">
            <v>0</v>
          </cell>
          <cell r="FY205">
            <v>0</v>
          </cell>
          <cell r="FZ205">
            <v>0</v>
          </cell>
          <cell r="GA205">
            <v>0</v>
          </cell>
          <cell r="GB205">
            <v>0</v>
          </cell>
          <cell r="GC205">
            <v>0</v>
          </cell>
          <cell r="GD205">
            <v>0</v>
          </cell>
          <cell r="GE205">
            <v>0</v>
          </cell>
          <cell r="GF205">
            <v>0</v>
          </cell>
          <cell r="GG205">
            <v>0</v>
          </cell>
          <cell r="GH205">
            <v>0</v>
          </cell>
          <cell r="GI205">
            <v>0</v>
          </cell>
          <cell r="GJ205">
            <v>0</v>
          </cell>
          <cell r="GK205">
            <v>0</v>
          </cell>
          <cell r="GL205">
            <v>0</v>
          </cell>
          <cell r="GM205">
            <v>0</v>
          </cell>
          <cell r="GN205">
            <v>0</v>
          </cell>
          <cell r="GO205">
            <v>0</v>
          </cell>
          <cell r="GP205">
            <v>0</v>
          </cell>
          <cell r="GQ205">
            <v>0</v>
          </cell>
          <cell r="GR205">
            <v>0</v>
          </cell>
          <cell r="GS205">
            <v>0</v>
          </cell>
          <cell r="GT205">
            <v>0</v>
          </cell>
          <cell r="GU205">
            <v>0</v>
          </cell>
          <cell r="GV205">
            <v>0</v>
          </cell>
          <cell r="GW205">
            <v>0</v>
          </cell>
          <cell r="GX205">
            <v>0</v>
          </cell>
          <cell r="GY205">
            <v>0</v>
          </cell>
          <cell r="GZ205">
            <v>0</v>
          </cell>
          <cell r="HA205">
            <v>0</v>
          </cell>
          <cell r="HB205">
            <v>0</v>
          </cell>
          <cell r="HC205">
            <v>0</v>
          </cell>
          <cell r="HD205">
            <v>0</v>
          </cell>
          <cell r="HE205">
            <v>0</v>
          </cell>
          <cell r="HF205">
            <v>0</v>
          </cell>
          <cell r="HG205">
            <v>0</v>
          </cell>
          <cell r="HH205">
            <v>0</v>
          </cell>
          <cell r="HI205">
            <v>0</v>
          </cell>
          <cell r="HJ205">
            <v>0</v>
          </cell>
          <cell r="HK205">
            <v>0</v>
          </cell>
          <cell r="HL205">
            <v>0</v>
          </cell>
          <cell r="HM205">
            <v>0</v>
          </cell>
          <cell r="HN205">
            <v>0</v>
          </cell>
          <cell r="HO205">
            <v>0</v>
          </cell>
          <cell r="HP205">
            <v>0</v>
          </cell>
          <cell r="HQ205">
            <v>0</v>
          </cell>
          <cell r="HR205">
            <v>0</v>
          </cell>
          <cell r="HS205">
            <v>0</v>
          </cell>
        </row>
        <row r="206">
          <cell r="E206">
            <v>0</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0</v>
          </cell>
          <cell r="BC206">
            <v>0</v>
          </cell>
          <cell r="BD206">
            <v>0</v>
          </cell>
          <cell r="BE206">
            <v>0</v>
          </cell>
          <cell r="BF206">
            <v>0</v>
          </cell>
          <cell r="BG206">
            <v>0</v>
          </cell>
          <cell r="BH206">
            <v>0</v>
          </cell>
          <cell r="BI206">
            <v>0</v>
          </cell>
          <cell r="BJ206">
            <v>0</v>
          </cell>
          <cell r="BK206">
            <v>0</v>
          </cell>
          <cell r="BL206">
            <v>0</v>
          </cell>
          <cell r="BM206">
            <v>0</v>
          </cell>
          <cell r="BN206">
            <v>0</v>
          </cell>
          <cell r="BO206">
            <v>0</v>
          </cell>
          <cell r="BP206">
            <v>0</v>
          </cell>
          <cell r="BQ206">
            <v>0</v>
          </cell>
          <cell r="BR206">
            <v>0</v>
          </cell>
          <cell r="BS206">
            <v>0</v>
          </cell>
          <cell r="BT206">
            <v>0</v>
          </cell>
          <cell r="BU206">
            <v>0</v>
          </cell>
          <cell r="BV206">
            <v>0</v>
          </cell>
          <cell r="BW206">
            <v>0</v>
          </cell>
          <cell r="BX206">
            <v>0</v>
          </cell>
          <cell r="BY206">
            <v>0</v>
          </cell>
          <cell r="BZ206">
            <v>0</v>
          </cell>
          <cell r="CA206">
            <v>0</v>
          </cell>
          <cell r="CB206">
            <v>0</v>
          </cell>
          <cell r="CC206">
            <v>0</v>
          </cell>
          <cell r="CD206">
            <v>0</v>
          </cell>
          <cell r="CE206">
            <v>0</v>
          </cell>
          <cell r="CF206">
            <v>0</v>
          </cell>
          <cell r="CG206">
            <v>0</v>
          </cell>
          <cell r="CH206">
            <v>0</v>
          </cell>
          <cell r="CI206">
            <v>0</v>
          </cell>
          <cell r="CJ206">
            <v>0</v>
          </cell>
          <cell r="CK206">
            <v>0</v>
          </cell>
          <cell r="CL206">
            <v>0</v>
          </cell>
          <cell r="CM206">
            <v>0</v>
          </cell>
          <cell r="CN206">
            <v>0</v>
          </cell>
          <cell r="CO206">
            <v>0</v>
          </cell>
          <cell r="CP206">
            <v>0</v>
          </cell>
          <cell r="CQ206">
            <v>0</v>
          </cell>
          <cell r="CR206">
            <v>0</v>
          </cell>
          <cell r="CS206">
            <v>0</v>
          </cell>
          <cell r="CT206">
            <v>0</v>
          </cell>
          <cell r="CU206">
            <v>0</v>
          </cell>
          <cell r="CV206">
            <v>0</v>
          </cell>
          <cell r="CW206">
            <v>0</v>
          </cell>
          <cell r="CX206">
            <v>0</v>
          </cell>
          <cell r="CY206">
            <v>0</v>
          </cell>
          <cell r="CZ206">
            <v>0</v>
          </cell>
          <cell r="DA206">
            <v>0</v>
          </cell>
          <cell r="DB206">
            <v>0</v>
          </cell>
          <cell r="DC206">
            <v>0</v>
          </cell>
          <cell r="DD206">
            <v>0</v>
          </cell>
          <cell r="DE206">
            <v>0</v>
          </cell>
          <cell r="DF206">
            <v>0</v>
          </cell>
          <cell r="DG206">
            <v>0</v>
          </cell>
          <cell r="DH206">
            <v>0</v>
          </cell>
          <cell r="DI206">
            <v>0</v>
          </cell>
          <cell r="DJ206">
            <v>0</v>
          </cell>
          <cell r="DK206">
            <v>0</v>
          </cell>
          <cell r="DL206">
            <v>0</v>
          </cell>
          <cell r="DM206">
            <v>0</v>
          </cell>
          <cell r="DN206">
            <v>0</v>
          </cell>
          <cell r="DO206">
            <v>0</v>
          </cell>
          <cell r="DP206">
            <v>0</v>
          </cell>
          <cell r="DQ206">
            <v>0</v>
          </cell>
          <cell r="DR206">
            <v>0</v>
          </cell>
          <cell r="DS206">
            <v>0</v>
          </cell>
          <cell r="DT206">
            <v>0</v>
          </cell>
          <cell r="DU206">
            <v>0</v>
          </cell>
          <cell r="DV206">
            <v>0</v>
          </cell>
          <cell r="DW206">
            <v>0</v>
          </cell>
          <cell r="DX206">
            <v>0</v>
          </cell>
          <cell r="DY206">
            <v>0</v>
          </cell>
          <cell r="DZ206">
            <v>0</v>
          </cell>
          <cell r="EA206">
            <v>0</v>
          </cell>
          <cell r="EB206">
            <v>0</v>
          </cell>
          <cell r="EC206">
            <v>0</v>
          </cell>
          <cell r="ED206">
            <v>0</v>
          </cell>
          <cell r="EE206">
            <v>0</v>
          </cell>
          <cell r="EF206">
            <v>0</v>
          </cell>
          <cell r="EG206">
            <v>0</v>
          </cell>
          <cell r="EH206">
            <v>0</v>
          </cell>
          <cell r="EI206">
            <v>0</v>
          </cell>
          <cell r="EJ206">
            <v>0</v>
          </cell>
          <cell r="EK206">
            <v>0</v>
          </cell>
          <cell r="EL206">
            <v>0</v>
          </cell>
          <cell r="EM206">
            <v>0</v>
          </cell>
          <cell r="EN206">
            <v>0</v>
          </cell>
          <cell r="EO206">
            <v>0</v>
          </cell>
          <cell r="EP206">
            <v>0</v>
          </cell>
          <cell r="EQ206">
            <v>0</v>
          </cell>
          <cell r="ER206">
            <v>0</v>
          </cell>
          <cell r="ES206">
            <v>0</v>
          </cell>
          <cell r="ET206">
            <v>0</v>
          </cell>
          <cell r="EU206">
            <v>0</v>
          </cell>
          <cell r="EV206">
            <v>0</v>
          </cell>
          <cell r="EW206">
            <v>0</v>
          </cell>
          <cell r="EX206">
            <v>0</v>
          </cell>
          <cell r="EY206">
            <v>0</v>
          </cell>
          <cell r="EZ206">
            <v>0</v>
          </cell>
          <cell r="FA206">
            <v>0</v>
          </cell>
          <cell r="FB206">
            <v>0</v>
          </cell>
          <cell r="FC206">
            <v>0</v>
          </cell>
          <cell r="FD206">
            <v>0</v>
          </cell>
          <cell r="FE206">
            <v>0</v>
          </cell>
          <cell r="FF206">
            <v>0</v>
          </cell>
          <cell r="FG206">
            <v>0</v>
          </cell>
          <cell r="FH206">
            <v>0</v>
          </cell>
          <cell r="FI206">
            <v>0</v>
          </cell>
          <cell r="FJ206">
            <v>0</v>
          </cell>
          <cell r="FK206">
            <v>0</v>
          </cell>
          <cell r="FL206">
            <v>0</v>
          </cell>
          <cell r="FM206">
            <v>0</v>
          </cell>
          <cell r="FN206">
            <v>0</v>
          </cell>
          <cell r="FO206">
            <v>0</v>
          </cell>
          <cell r="FP206">
            <v>0</v>
          </cell>
          <cell r="FQ206">
            <v>0</v>
          </cell>
          <cell r="FR206">
            <v>0</v>
          </cell>
          <cell r="FS206">
            <v>0</v>
          </cell>
          <cell r="FT206">
            <v>20494.599999999999</v>
          </cell>
          <cell r="FU206">
            <v>0</v>
          </cell>
          <cell r="FV206">
            <v>0</v>
          </cell>
          <cell r="FW206">
            <v>0</v>
          </cell>
          <cell r="FX206">
            <v>0</v>
          </cell>
          <cell r="FY206">
            <v>0</v>
          </cell>
          <cell r="FZ206">
            <v>0</v>
          </cell>
          <cell r="GA206">
            <v>0</v>
          </cell>
          <cell r="GB206">
            <v>0</v>
          </cell>
          <cell r="GC206">
            <v>0</v>
          </cell>
          <cell r="GD206">
            <v>0</v>
          </cell>
          <cell r="GE206">
            <v>0</v>
          </cell>
          <cell r="GF206">
            <v>0</v>
          </cell>
          <cell r="GG206">
            <v>0</v>
          </cell>
          <cell r="GH206">
            <v>0</v>
          </cell>
          <cell r="GI206">
            <v>0</v>
          </cell>
          <cell r="GJ206">
            <v>0</v>
          </cell>
          <cell r="GK206">
            <v>0</v>
          </cell>
          <cell r="GL206">
            <v>0</v>
          </cell>
          <cell r="GM206">
            <v>0</v>
          </cell>
          <cell r="GN206">
            <v>0</v>
          </cell>
          <cell r="GO206">
            <v>0</v>
          </cell>
          <cell r="GP206">
            <v>0</v>
          </cell>
          <cell r="GQ206">
            <v>0</v>
          </cell>
          <cell r="GR206">
            <v>0</v>
          </cell>
          <cell r="GS206">
            <v>0</v>
          </cell>
          <cell r="GT206">
            <v>0</v>
          </cell>
          <cell r="GU206">
            <v>0</v>
          </cell>
          <cell r="GV206">
            <v>0</v>
          </cell>
          <cell r="GW206">
            <v>0</v>
          </cell>
          <cell r="GX206">
            <v>0</v>
          </cell>
          <cell r="GY206">
            <v>0</v>
          </cell>
          <cell r="GZ206">
            <v>0</v>
          </cell>
          <cell r="HA206">
            <v>0</v>
          </cell>
          <cell r="HB206">
            <v>0</v>
          </cell>
          <cell r="HC206">
            <v>0</v>
          </cell>
          <cell r="HD206">
            <v>0</v>
          </cell>
          <cell r="HE206">
            <v>0</v>
          </cell>
          <cell r="HF206">
            <v>0</v>
          </cell>
          <cell r="HG206">
            <v>0</v>
          </cell>
          <cell r="HH206">
            <v>0</v>
          </cell>
          <cell r="HI206">
            <v>0</v>
          </cell>
          <cell r="HJ206">
            <v>0</v>
          </cell>
          <cell r="HK206">
            <v>0</v>
          </cell>
          <cell r="HL206">
            <v>0</v>
          </cell>
          <cell r="HM206">
            <v>0</v>
          </cell>
          <cell r="HN206">
            <v>0</v>
          </cell>
          <cell r="HO206">
            <v>0</v>
          </cell>
          <cell r="HP206">
            <v>0</v>
          </cell>
          <cell r="HQ206">
            <v>0</v>
          </cell>
          <cell r="HR206">
            <v>0</v>
          </cell>
          <cell r="HS206">
            <v>0</v>
          </cell>
        </row>
        <row r="207">
          <cell r="E207">
            <v>0</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J207">
            <v>0</v>
          </cell>
          <cell r="AK207">
            <v>0</v>
          </cell>
          <cell r="AL207">
            <v>0</v>
          </cell>
          <cell r="AM207">
            <v>0</v>
          </cell>
          <cell r="AN207">
            <v>0</v>
          </cell>
          <cell r="AO207">
            <v>0</v>
          </cell>
          <cell r="AP207">
            <v>0</v>
          </cell>
          <cell r="AQ207">
            <v>0</v>
          </cell>
          <cell r="AR207">
            <v>0</v>
          </cell>
          <cell r="AS207">
            <v>0</v>
          </cell>
          <cell r="AT207">
            <v>0</v>
          </cell>
          <cell r="AU207">
            <v>0</v>
          </cell>
          <cell r="AV207">
            <v>0</v>
          </cell>
          <cell r="AW207">
            <v>0</v>
          </cell>
          <cell r="AX207">
            <v>0</v>
          </cell>
          <cell r="AY207">
            <v>0</v>
          </cell>
          <cell r="AZ207">
            <v>0</v>
          </cell>
          <cell r="BA207">
            <v>0</v>
          </cell>
          <cell r="BB207">
            <v>0</v>
          </cell>
          <cell r="BC207">
            <v>0</v>
          </cell>
          <cell r="BD207">
            <v>0</v>
          </cell>
          <cell r="BE207">
            <v>0</v>
          </cell>
          <cell r="BF207">
            <v>0</v>
          </cell>
          <cell r="BG207">
            <v>0</v>
          </cell>
          <cell r="BH207">
            <v>0</v>
          </cell>
          <cell r="BI207">
            <v>0</v>
          </cell>
          <cell r="BJ207">
            <v>0</v>
          </cell>
          <cell r="BK207">
            <v>0</v>
          </cell>
          <cell r="BL207">
            <v>0</v>
          </cell>
          <cell r="BM207">
            <v>0</v>
          </cell>
          <cell r="BN207">
            <v>0</v>
          </cell>
          <cell r="BO207">
            <v>0</v>
          </cell>
          <cell r="BP207">
            <v>0</v>
          </cell>
          <cell r="BQ207">
            <v>0</v>
          </cell>
          <cell r="BR207">
            <v>0</v>
          </cell>
          <cell r="BS207">
            <v>0</v>
          </cell>
          <cell r="BT207">
            <v>0</v>
          </cell>
          <cell r="BU207">
            <v>0</v>
          </cell>
          <cell r="BV207">
            <v>0</v>
          </cell>
          <cell r="BW207">
            <v>0</v>
          </cell>
          <cell r="BX207">
            <v>0</v>
          </cell>
          <cell r="BY207">
            <v>0</v>
          </cell>
          <cell r="BZ207">
            <v>0</v>
          </cell>
          <cell r="CA207">
            <v>0</v>
          </cell>
          <cell r="CB207">
            <v>0</v>
          </cell>
          <cell r="CC207">
            <v>0</v>
          </cell>
          <cell r="CD207">
            <v>0</v>
          </cell>
          <cell r="CE207">
            <v>0</v>
          </cell>
          <cell r="CF207">
            <v>0</v>
          </cell>
          <cell r="CG207">
            <v>0</v>
          </cell>
          <cell r="CH207">
            <v>0</v>
          </cell>
          <cell r="CI207">
            <v>0</v>
          </cell>
          <cell r="CJ207">
            <v>0</v>
          </cell>
          <cell r="CK207">
            <v>0</v>
          </cell>
          <cell r="CL207">
            <v>0</v>
          </cell>
          <cell r="CM207">
            <v>0</v>
          </cell>
          <cell r="CN207">
            <v>0</v>
          </cell>
          <cell r="CO207">
            <v>0</v>
          </cell>
          <cell r="CP207">
            <v>0</v>
          </cell>
          <cell r="CQ207">
            <v>0</v>
          </cell>
          <cell r="CR207">
            <v>0</v>
          </cell>
          <cell r="CS207">
            <v>0</v>
          </cell>
          <cell r="CT207">
            <v>0</v>
          </cell>
          <cell r="CU207">
            <v>0</v>
          </cell>
          <cell r="CV207">
            <v>0</v>
          </cell>
          <cell r="CW207">
            <v>0</v>
          </cell>
          <cell r="CX207">
            <v>0</v>
          </cell>
          <cell r="CY207">
            <v>0</v>
          </cell>
          <cell r="CZ207">
            <v>0</v>
          </cell>
          <cell r="DA207">
            <v>0</v>
          </cell>
          <cell r="DB207">
            <v>0</v>
          </cell>
          <cell r="DC207">
            <v>0</v>
          </cell>
          <cell r="DD207">
            <v>0</v>
          </cell>
          <cell r="DE207">
            <v>0</v>
          </cell>
          <cell r="DF207">
            <v>0</v>
          </cell>
          <cell r="DG207">
            <v>0</v>
          </cell>
          <cell r="DH207">
            <v>0</v>
          </cell>
          <cell r="DI207">
            <v>0</v>
          </cell>
          <cell r="DJ207">
            <v>0</v>
          </cell>
          <cell r="DK207">
            <v>0</v>
          </cell>
          <cell r="DL207">
            <v>0</v>
          </cell>
          <cell r="DM207">
            <v>0</v>
          </cell>
          <cell r="DN207">
            <v>0</v>
          </cell>
          <cell r="DO207">
            <v>0</v>
          </cell>
          <cell r="DP207">
            <v>0</v>
          </cell>
          <cell r="DQ207">
            <v>0</v>
          </cell>
          <cell r="DR207">
            <v>0</v>
          </cell>
          <cell r="DS207">
            <v>0</v>
          </cell>
          <cell r="DT207">
            <v>0</v>
          </cell>
          <cell r="DU207">
            <v>0</v>
          </cell>
          <cell r="DV207">
            <v>0</v>
          </cell>
          <cell r="DW207">
            <v>0</v>
          </cell>
          <cell r="DX207">
            <v>0</v>
          </cell>
          <cell r="DY207">
            <v>0</v>
          </cell>
          <cell r="DZ207">
            <v>0</v>
          </cell>
          <cell r="EA207">
            <v>0</v>
          </cell>
          <cell r="EB207">
            <v>0</v>
          </cell>
          <cell r="EC207">
            <v>0</v>
          </cell>
          <cell r="ED207">
            <v>0</v>
          </cell>
          <cell r="EE207">
            <v>0</v>
          </cell>
          <cell r="EF207">
            <v>0</v>
          </cell>
          <cell r="EG207">
            <v>0</v>
          </cell>
          <cell r="EH207">
            <v>0</v>
          </cell>
          <cell r="EI207">
            <v>0</v>
          </cell>
          <cell r="EJ207">
            <v>0</v>
          </cell>
          <cell r="EK207">
            <v>0</v>
          </cell>
          <cell r="EL207">
            <v>0</v>
          </cell>
          <cell r="EM207">
            <v>0</v>
          </cell>
          <cell r="EN207">
            <v>0</v>
          </cell>
          <cell r="EO207">
            <v>0</v>
          </cell>
          <cell r="EP207">
            <v>0</v>
          </cell>
          <cell r="EQ207">
            <v>0</v>
          </cell>
          <cell r="ER207">
            <v>0</v>
          </cell>
          <cell r="ES207">
            <v>0</v>
          </cell>
          <cell r="ET207">
            <v>0</v>
          </cell>
          <cell r="EU207">
            <v>0</v>
          </cell>
          <cell r="EV207">
            <v>0</v>
          </cell>
          <cell r="EW207">
            <v>0</v>
          </cell>
          <cell r="EX207">
            <v>0</v>
          </cell>
          <cell r="EY207">
            <v>0</v>
          </cell>
          <cell r="EZ207">
            <v>0</v>
          </cell>
          <cell r="FA207">
            <v>0</v>
          </cell>
          <cell r="FB207">
            <v>0</v>
          </cell>
          <cell r="FC207">
            <v>0</v>
          </cell>
          <cell r="FD207">
            <v>0</v>
          </cell>
          <cell r="FE207">
            <v>0</v>
          </cell>
          <cell r="FF207">
            <v>0</v>
          </cell>
          <cell r="FG207">
            <v>0</v>
          </cell>
          <cell r="FH207">
            <v>0</v>
          </cell>
          <cell r="FI207">
            <v>0</v>
          </cell>
          <cell r="FJ207">
            <v>0</v>
          </cell>
          <cell r="FK207">
            <v>0</v>
          </cell>
          <cell r="FL207">
            <v>0</v>
          </cell>
          <cell r="FM207">
            <v>0</v>
          </cell>
          <cell r="FN207">
            <v>0</v>
          </cell>
          <cell r="FO207">
            <v>0</v>
          </cell>
          <cell r="FP207">
            <v>0</v>
          </cell>
          <cell r="FQ207">
            <v>0</v>
          </cell>
          <cell r="FR207">
            <v>0</v>
          </cell>
          <cell r="FS207">
            <v>0</v>
          </cell>
          <cell r="FT207">
            <v>0</v>
          </cell>
          <cell r="FU207">
            <v>208076</v>
          </cell>
          <cell r="FV207">
            <v>0</v>
          </cell>
          <cell r="FW207">
            <v>0</v>
          </cell>
          <cell r="FX207">
            <v>0</v>
          </cell>
          <cell r="FY207">
            <v>0</v>
          </cell>
          <cell r="FZ207">
            <v>0</v>
          </cell>
          <cell r="GA207">
            <v>0</v>
          </cell>
          <cell r="GB207">
            <v>0</v>
          </cell>
          <cell r="GC207">
            <v>0</v>
          </cell>
          <cell r="GD207">
            <v>0</v>
          </cell>
          <cell r="GE207">
            <v>0</v>
          </cell>
          <cell r="GF207">
            <v>0</v>
          </cell>
          <cell r="GG207">
            <v>0</v>
          </cell>
          <cell r="GH207">
            <v>0</v>
          </cell>
          <cell r="GI207">
            <v>0</v>
          </cell>
          <cell r="GJ207">
            <v>0</v>
          </cell>
          <cell r="GK207">
            <v>0</v>
          </cell>
          <cell r="GL207">
            <v>0</v>
          </cell>
          <cell r="GM207">
            <v>0</v>
          </cell>
          <cell r="GN207">
            <v>0</v>
          </cell>
          <cell r="GO207">
            <v>0</v>
          </cell>
          <cell r="GP207">
            <v>0</v>
          </cell>
          <cell r="GQ207">
            <v>0</v>
          </cell>
          <cell r="GR207">
            <v>0</v>
          </cell>
          <cell r="GS207">
            <v>0</v>
          </cell>
          <cell r="GT207">
            <v>0</v>
          </cell>
          <cell r="GU207">
            <v>0</v>
          </cell>
          <cell r="GV207">
            <v>0</v>
          </cell>
          <cell r="GW207">
            <v>0</v>
          </cell>
          <cell r="GX207">
            <v>0</v>
          </cell>
          <cell r="GY207">
            <v>0</v>
          </cell>
          <cell r="GZ207">
            <v>0</v>
          </cell>
          <cell r="HA207">
            <v>0</v>
          </cell>
          <cell r="HB207">
            <v>0</v>
          </cell>
          <cell r="HC207">
            <v>0</v>
          </cell>
          <cell r="HD207">
            <v>0</v>
          </cell>
          <cell r="HE207">
            <v>0</v>
          </cell>
          <cell r="HF207">
            <v>0</v>
          </cell>
          <cell r="HG207">
            <v>0</v>
          </cell>
          <cell r="HH207">
            <v>0</v>
          </cell>
          <cell r="HI207">
            <v>0</v>
          </cell>
          <cell r="HJ207">
            <v>0</v>
          </cell>
          <cell r="HK207">
            <v>0</v>
          </cell>
          <cell r="HL207">
            <v>0</v>
          </cell>
          <cell r="HM207">
            <v>0</v>
          </cell>
          <cell r="HN207">
            <v>0</v>
          </cell>
          <cell r="HO207">
            <v>0</v>
          </cell>
          <cell r="HP207">
            <v>0</v>
          </cell>
          <cell r="HQ207">
            <v>0</v>
          </cell>
          <cell r="HR207">
            <v>0</v>
          </cell>
          <cell r="HS207">
            <v>0</v>
          </cell>
        </row>
        <row r="208">
          <cell r="E208">
            <v>0</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0</v>
          </cell>
          <cell r="AU208">
            <v>0</v>
          </cell>
          <cell r="AV208">
            <v>0</v>
          </cell>
          <cell r="AW208">
            <v>0</v>
          </cell>
          <cell r="AX208">
            <v>0</v>
          </cell>
          <cell r="AY208">
            <v>0</v>
          </cell>
          <cell r="AZ208">
            <v>0</v>
          </cell>
          <cell r="BA208">
            <v>0</v>
          </cell>
          <cell r="BB208">
            <v>0</v>
          </cell>
          <cell r="BC208">
            <v>0</v>
          </cell>
          <cell r="BD208">
            <v>0</v>
          </cell>
          <cell r="BE208">
            <v>0</v>
          </cell>
          <cell r="BF208">
            <v>0</v>
          </cell>
          <cell r="BG208">
            <v>0</v>
          </cell>
          <cell r="BH208">
            <v>0</v>
          </cell>
          <cell r="BI208">
            <v>0</v>
          </cell>
          <cell r="BJ208">
            <v>0</v>
          </cell>
          <cell r="BK208">
            <v>0</v>
          </cell>
          <cell r="BL208">
            <v>0</v>
          </cell>
          <cell r="BM208">
            <v>0</v>
          </cell>
          <cell r="BN208">
            <v>0</v>
          </cell>
          <cell r="BO208">
            <v>0</v>
          </cell>
          <cell r="BP208">
            <v>0</v>
          </cell>
          <cell r="BQ208">
            <v>0</v>
          </cell>
          <cell r="BR208">
            <v>0</v>
          </cell>
          <cell r="BS208">
            <v>0</v>
          </cell>
          <cell r="BT208">
            <v>0</v>
          </cell>
          <cell r="BU208">
            <v>0</v>
          </cell>
          <cell r="BV208">
            <v>0</v>
          </cell>
          <cell r="BW208">
            <v>0</v>
          </cell>
          <cell r="BX208">
            <v>0</v>
          </cell>
          <cell r="BY208">
            <v>0</v>
          </cell>
          <cell r="BZ208">
            <v>0</v>
          </cell>
          <cell r="CA208">
            <v>0</v>
          </cell>
          <cell r="CB208">
            <v>0</v>
          </cell>
          <cell r="CC208">
            <v>0</v>
          </cell>
          <cell r="CD208">
            <v>0</v>
          </cell>
          <cell r="CE208">
            <v>0</v>
          </cell>
          <cell r="CF208">
            <v>0</v>
          </cell>
          <cell r="CG208">
            <v>0</v>
          </cell>
          <cell r="CH208">
            <v>0</v>
          </cell>
          <cell r="CI208">
            <v>0</v>
          </cell>
          <cell r="CJ208">
            <v>0</v>
          </cell>
          <cell r="CK208">
            <v>0</v>
          </cell>
          <cell r="CL208">
            <v>0</v>
          </cell>
          <cell r="CM208">
            <v>0</v>
          </cell>
          <cell r="CN208">
            <v>0</v>
          </cell>
          <cell r="CO208">
            <v>0</v>
          </cell>
          <cell r="CP208">
            <v>0</v>
          </cell>
          <cell r="CQ208">
            <v>0</v>
          </cell>
          <cell r="CR208">
            <v>0</v>
          </cell>
          <cell r="CS208">
            <v>0</v>
          </cell>
          <cell r="CT208">
            <v>0</v>
          </cell>
          <cell r="CU208">
            <v>0</v>
          </cell>
          <cell r="CV208">
            <v>0</v>
          </cell>
          <cell r="CW208">
            <v>0</v>
          </cell>
          <cell r="CX208">
            <v>0</v>
          </cell>
          <cell r="CY208">
            <v>0</v>
          </cell>
          <cell r="CZ208">
            <v>0</v>
          </cell>
          <cell r="DA208">
            <v>0</v>
          </cell>
          <cell r="DB208">
            <v>0</v>
          </cell>
          <cell r="DC208">
            <v>0</v>
          </cell>
          <cell r="DD208">
            <v>0</v>
          </cell>
          <cell r="DE208">
            <v>0</v>
          </cell>
          <cell r="DF208">
            <v>0</v>
          </cell>
          <cell r="DG208">
            <v>0</v>
          </cell>
          <cell r="DH208">
            <v>0</v>
          </cell>
          <cell r="DI208">
            <v>0</v>
          </cell>
          <cell r="DJ208">
            <v>0</v>
          </cell>
          <cell r="DK208">
            <v>0</v>
          </cell>
          <cell r="DL208">
            <v>0</v>
          </cell>
          <cell r="DM208">
            <v>0</v>
          </cell>
          <cell r="DN208">
            <v>0</v>
          </cell>
          <cell r="DO208">
            <v>0</v>
          </cell>
          <cell r="DP208">
            <v>0</v>
          </cell>
          <cell r="DQ208">
            <v>0</v>
          </cell>
          <cell r="DR208">
            <v>0</v>
          </cell>
          <cell r="DS208">
            <v>0</v>
          </cell>
          <cell r="DT208">
            <v>0</v>
          </cell>
          <cell r="DU208">
            <v>0</v>
          </cell>
          <cell r="DV208">
            <v>0</v>
          </cell>
          <cell r="DW208">
            <v>0</v>
          </cell>
          <cell r="DX208">
            <v>0</v>
          </cell>
          <cell r="DY208">
            <v>0</v>
          </cell>
          <cell r="DZ208">
            <v>0</v>
          </cell>
          <cell r="EA208">
            <v>0</v>
          </cell>
          <cell r="EB208">
            <v>0</v>
          </cell>
          <cell r="EC208">
            <v>0</v>
          </cell>
          <cell r="ED208">
            <v>0</v>
          </cell>
          <cell r="EE208">
            <v>0</v>
          </cell>
          <cell r="EF208">
            <v>0</v>
          </cell>
          <cell r="EG208">
            <v>0</v>
          </cell>
          <cell r="EH208">
            <v>0</v>
          </cell>
          <cell r="EI208">
            <v>0</v>
          </cell>
          <cell r="EJ208">
            <v>0</v>
          </cell>
          <cell r="EK208">
            <v>0</v>
          </cell>
          <cell r="EL208">
            <v>0</v>
          </cell>
          <cell r="EM208">
            <v>0</v>
          </cell>
          <cell r="EN208">
            <v>0</v>
          </cell>
          <cell r="EO208">
            <v>0</v>
          </cell>
          <cell r="EP208">
            <v>0</v>
          </cell>
          <cell r="EQ208">
            <v>0</v>
          </cell>
          <cell r="ER208">
            <v>0</v>
          </cell>
          <cell r="ES208">
            <v>0</v>
          </cell>
          <cell r="ET208">
            <v>0</v>
          </cell>
          <cell r="EU208">
            <v>0</v>
          </cell>
          <cell r="EV208">
            <v>0</v>
          </cell>
          <cell r="EW208">
            <v>0</v>
          </cell>
          <cell r="EX208">
            <v>0</v>
          </cell>
          <cell r="EY208">
            <v>0</v>
          </cell>
          <cell r="EZ208">
            <v>0</v>
          </cell>
          <cell r="FA208">
            <v>0</v>
          </cell>
          <cell r="FB208">
            <v>0</v>
          </cell>
          <cell r="FC208">
            <v>0</v>
          </cell>
          <cell r="FD208">
            <v>0</v>
          </cell>
          <cell r="FE208">
            <v>0</v>
          </cell>
          <cell r="FF208">
            <v>0</v>
          </cell>
          <cell r="FG208">
            <v>0</v>
          </cell>
          <cell r="FH208">
            <v>0</v>
          </cell>
          <cell r="FI208">
            <v>0</v>
          </cell>
          <cell r="FJ208">
            <v>0</v>
          </cell>
          <cell r="FK208">
            <v>0</v>
          </cell>
          <cell r="FL208">
            <v>0</v>
          </cell>
          <cell r="FM208">
            <v>0</v>
          </cell>
          <cell r="FN208">
            <v>0</v>
          </cell>
          <cell r="FO208">
            <v>0</v>
          </cell>
          <cell r="FP208">
            <v>0</v>
          </cell>
          <cell r="FQ208">
            <v>0</v>
          </cell>
          <cell r="FR208">
            <v>0</v>
          </cell>
          <cell r="FS208">
            <v>0</v>
          </cell>
          <cell r="FT208">
            <v>0</v>
          </cell>
          <cell r="FU208">
            <v>6776.9</v>
          </cell>
          <cell r="FV208">
            <v>0</v>
          </cell>
          <cell r="FW208">
            <v>0</v>
          </cell>
          <cell r="FX208">
            <v>0</v>
          </cell>
          <cell r="FY208">
            <v>0</v>
          </cell>
          <cell r="FZ208">
            <v>0</v>
          </cell>
          <cell r="GA208">
            <v>0</v>
          </cell>
          <cell r="GB208">
            <v>0</v>
          </cell>
          <cell r="GC208">
            <v>0</v>
          </cell>
          <cell r="GD208">
            <v>0</v>
          </cell>
          <cell r="GE208">
            <v>0</v>
          </cell>
          <cell r="GF208">
            <v>0</v>
          </cell>
          <cell r="GG208">
            <v>0</v>
          </cell>
          <cell r="GH208">
            <v>0</v>
          </cell>
          <cell r="GI208">
            <v>0</v>
          </cell>
          <cell r="GJ208">
            <v>0</v>
          </cell>
          <cell r="GK208">
            <v>0</v>
          </cell>
          <cell r="GL208">
            <v>0</v>
          </cell>
          <cell r="GM208">
            <v>0</v>
          </cell>
          <cell r="GN208">
            <v>0</v>
          </cell>
          <cell r="GO208">
            <v>0</v>
          </cell>
          <cell r="GP208">
            <v>0</v>
          </cell>
          <cell r="GQ208">
            <v>0</v>
          </cell>
          <cell r="GR208">
            <v>0</v>
          </cell>
          <cell r="GS208">
            <v>0</v>
          </cell>
          <cell r="GT208">
            <v>0</v>
          </cell>
          <cell r="GU208">
            <v>0</v>
          </cell>
          <cell r="GV208">
            <v>0</v>
          </cell>
          <cell r="GW208">
            <v>0</v>
          </cell>
          <cell r="GX208">
            <v>0</v>
          </cell>
          <cell r="GY208">
            <v>0</v>
          </cell>
          <cell r="GZ208">
            <v>0</v>
          </cell>
          <cell r="HA208">
            <v>0</v>
          </cell>
          <cell r="HB208">
            <v>0</v>
          </cell>
          <cell r="HC208">
            <v>0</v>
          </cell>
          <cell r="HD208">
            <v>0</v>
          </cell>
          <cell r="HE208">
            <v>0</v>
          </cell>
          <cell r="HF208">
            <v>0</v>
          </cell>
          <cell r="HG208">
            <v>0</v>
          </cell>
          <cell r="HH208">
            <v>0</v>
          </cell>
          <cell r="HI208">
            <v>0</v>
          </cell>
          <cell r="HJ208">
            <v>0</v>
          </cell>
          <cell r="HK208">
            <v>0</v>
          </cell>
          <cell r="HL208">
            <v>0</v>
          </cell>
          <cell r="HM208">
            <v>0</v>
          </cell>
          <cell r="HN208">
            <v>0</v>
          </cell>
          <cell r="HO208">
            <v>0</v>
          </cell>
          <cell r="HP208">
            <v>0</v>
          </cell>
          <cell r="HQ208">
            <v>0</v>
          </cell>
          <cell r="HR208">
            <v>0</v>
          </cell>
          <cell r="HS208">
            <v>0</v>
          </cell>
        </row>
        <row r="209">
          <cell r="E209">
            <v>0</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v>0</v>
          </cell>
          <cell r="AG209">
            <v>0</v>
          </cell>
          <cell r="AH209">
            <v>0</v>
          </cell>
          <cell r="AI209">
            <v>0</v>
          </cell>
          <cell r="AJ209">
            <v>0</v>
          </cell>
          <cell r="AK209">
            <v>0</v>
          </cell>
          <cell r="AL209">
            <v>0</v>
          </cell>
          <cell r="AM209">
            <v>0</v>
          </cell>
          <cell r="AN209">
            <v>0</v>
          </cell>
          <cell r="AO209">
            <v>0</v>
          </cell>
          <cell r="AP209">
            <v>0</v>
          </cell>
          <cell r="AQ209">
            <v>0</v>
          </cell>
          <cell r="AR209">
            <v>0</v>
          </cell>
          <cell r="AS209">
            <v>0</v>
          </cell>
          <cell r="AT209">
            <v>0</v>
          </cell>
          <cell r="AU209">
            <v>0</v>
          </cell>
          <cell r="AV209">
            <v>0</v>
          </cell>
          <cell r="AW209">
            <v>0</v>
          </cell>
          <cell r="AX209">
            <v>0</v>
          </cell>
          <cell r="AY209">
            <v>0</v>
          </cell>
          <cell r="AZ209">
            <v>0</v>
          </cell>
          <cell r="BA209">
            <v>0</v>
          </cell>
          <cell r="BB209">
            <v>0</v>
          </cell>
          <cell r="BC209">
            <v>0</v>
          </cell>
          <cell r="BD209">
            <v>0</v>
          </cell>
          <cell r="BE209">
            <v>0</v>
          </cell>
          <cell r="BF209">
            <v>0</v>
          </cell>
          <cell r="BG209">
            <v>0</v>
          </cell>
          <cell r="BH209">
            <v>0</v>
          </cell>
          <cell r="BI209">
            <v>0</v>
          </cell>
          <cell r="BJ209">
            <v>0</v>
          </cell>
          <cell r="BK209">
            <v>0</v>
          </cell>
          <cell r="BL209">
            <v>0</v>
          </cell>
          <cell r="BM209">
            <v>0</v>
          </cell>
          <cell r="BN209">
            <v>0</v>
          </cell>
          <cell r="BO209">
            <v>0</v>
          </cell>
          <cell r="BP209">
            <v>0</v>
          </cell>
          <cell r="BQ209">
            <v>0</v>
          </cell>
          <cell r="BR209">
            <v>0</v>
          </cell>
          <cell r="BS209">
            <v>0</v>
          </cell>
          <cell r="BT209">
            <v>0</v>
          </cell>
          <cell r="BU209">
            <v>0</v>
          </cell>
          <cell r="BV209">
            <v>0</v>
          </cell>
          <cell r="BW209">
            <v>0</v>
          </cell>
          <cell r="BX209">
            <v>0</v>
          </cell>
          <cell r="BY209">
            <v>0</v>
          </cell>
          <cell r="BZ209">
            <v>0</v>
          </cell>
          <cell r="CA209">
            <v>0</v>
          </cell>
          <cell r="CB209">
            <v>0</v>
          </cell>
          <cell r="CC209">
            <v>0</v>
          </cell>
          <cell r="CD209">
            <v>0</v>
          </cell>
          <cell r="CE209">
            <v>0</v>
          </cell>
          <cell r="CF209">
            <v>0</v>
          </cell>
          <cell r="CG209">
            <v>0</v>
          </cell>
          <cell r="CH209">
            <v>0</v>
          </cell>
          <cell r="CI209">
            <v>0</v>
          </cell>
          <cell r="CJ209">
            <v>0</v>
          </cell>
          <cell r="CK209">
            <v>0</v>
          </cell>
          <cell r="CL209">
            <v>0</v>
          </cell>
          <cell r="CM209">
            <v>0</v>
          </cell>
          <cell r="CN209">
            <v>0</v>
          </cell>
          <cell r="CO209">
            <v>0</v>
          </cell>
          <cell r="CP209">
            <v>0</v>
          </cell>
          <cell r="CQ209">
            <v>0</v>
          </cell>
          <cell r="CR209">
            <v>0</v>
          </cell>
          <cell r="CS209">
            <v>0</v>
          </cell>
          <cell r="CT209">
            <v>0</v>
          </cell>
          <cell r="CU209">
            <v>0</v>
          </cell>
          <cell r="CV209">
            <v>0</v>
          </cell>
          <cell r="CW209">
            <v>0</v>
          </cell>
          <cell r="CX209">
            <v>0</v>
          </cell>
          <cell r="CY209">
            <v>0</v>
          </cell>
          <cell r="CZ209">
            <v>0</v>
          </cell>
          <cell r="DA209">
            <v>0</v>
          </cell>
          <cell r="DB209">
            <v>0</v>
          </cell>
          <cell r="DC209">
            <v>0</v>
          </cell>
          <cell r="DD209">
            <v>0</v>
          </cell>
          <cell r="DE209">
            <v>0</v>
          </cell>
          <cell r="DF209">
            <v>0</v>
          </cell>
          <cell r="DG209">
            <v>0</v>
          </cell>
          <cell r="DH209">
            <v>0</v>
          </cell>
          <cell r="DI209">
            <v>0</v>
          </cell>
          <cell r="DJ209">
            <v>0</v>
          </cell>
          <cell r="DK209">
            <v>0</v>
          </cell>
          <cell r="DL209">
            <v>0</v>
          </cell>
          <cell r="DM209">
            <v>0</v>
          </cell>
          <cell r="DN209">
            <v>0</v>
          </cell>
          <cell r="DO209">
            <v>0</v>
          </cell>
          <cell r="DP209">
            <v>0</v>
          </cell>
          <cell r="DQ209">
            <v>0</v>
          </cell>
          <cell r="DR209">
            <v>0</v>
          </cell>
          <cell r="DS209">
            <v>0</v>
          </cell>
          <cell r="DT209">
            <v>0</v>
          </cell>
          <cell r="DU209">
            <v>0</v>
          </cell>
          <cell r="DV209">
            <v>0</v>
          </cell>
          <cell r="DW209">
            <v>0</v>
          </cell>
          <cell r="DX209">
            <v>0</v>
          </cell>
          <cell r="DY209">
            <v>0</v>
          </cell>
          <cell r="DZ209">
            <v>0</v>
          </cell>
          <cell r="EA209">
            <v>0</v>
          </cell>
          <cell r="EB209">
            <v>0</v>
          </cell>
          <cell r="EC209">
            <v>0</v>
          </cell>
          <cell r="ED209">
            <v>0</v>
          </cell>
          <cell r="EE209">
            <v>0</v>
          </cell>
          <cell r="EF209">
            <v>0</v>
          </cell>
          <cell r="EG209">
            <v>0</v>
          </cell>
          <cell r="EH209">
            <v>0</v>
          </cell>
          <cell r="EI209">
            <v>0</v>
          </cell>
          <cell r="EJ209">
            <v>0</v>
          </cell>
          <cell r="EK209">
            <v>0</v>
          </cell>
          <cell r="EL209">
            <v>0</v>
          </cell>
          <cell r="EM209">
            <v>0</v>
          </cell>
          <cell r="EN209">
            <v>0</v>
          </cell>
          <cell r="EO209">
            <v>0</v>
          </cell>
          <cell r="EP209">
            <v>0</v>
          </cell>
          <cell r="EQ209">
            <v>0</v>
          </cell>
          <cell r="ER209">
            <v>0</v>
          </cell>
          <cell r="ES209">
            <v>0</v>
          </cell>
          <cell r="ET209">
            <v>0</v>
          </cell>
          <cell r="EU209">
            <v>0</v>
          </cell>
          <cell r="EV209">
            <v>0</v>
          </cell>
          <cell r="EW209">
            <v>0</v>
          </cell>
          <cell r="EX209">
            <v>0</v>
          </cell>
          <cell r="EY209">
            <v>0</v>
          </cell>
          <cell r="EZ209">
            <v>0</v>
          </cell>
          <cell r="FA209">
            <v>0</v>
          </cell>
          <cell r="FB209">
            <v>0</v>
          </cell>
          <cell r="FC209">
            <v>0</v>
          </cell>
          <cell r="FD209">
            <v>0</v>
          </cell>
          <cell r="FE209">
            <v>0</v>
          </cell>
          <cell r="FF209">
            <v>0</v>
          </cell>
          <cell r="FG209">
            <v>0</v>
          </cell>
          <cell r="FH209">
            <v>0</v>
          </cell>
          <cell r="FI209">
            <v>0</v>
          </cell>
          <cell r="FJ209">
            <v>0</v>
          </cell>
          <cell r="FK209">
            <v>0</v>
          </cell>
          <cell r="FL209">
            <v>0</v>
          </cell>
          <cell r="FM209">
            <v>0</v>
          </cell>
          <cell r="FN209">
            <v>0</v>
          </cell>
          <cell r="FO209">
            <v>0</v>
          </cell>
          <cell r="FP209">
            <v>0</v>
          </cell>
          <cell r="FQ209">
            <v>0</v>
          </cell>
          <cell r="FR209">
            <v>0</v>
          </cell>
          <cell r="FS209">
            <v>0</v>
          </cell>
          <cell r="FT209">
            <v>0</v>
          </cell>
          <cell r="FU209">
            <v>1124.0999999999999</v>
          </cell>
          <cell r="FV209">
            <v>0</v>
          </cell>
          <cell r="FW209">
            <v>0</v>
          </cell>
          <cell r="FX209">
            <v>0</v>
          </cell>
          <cell r="FY209">
            <v>0</v>
          </cell>
          <cell r="FZ209">
            <v>0</v>
          </cell>
          <cell r="GA209">
            <v>0</v>
          </cell>
          <cell r="GB209">
            <v>0</v>
          </cell>
          <cell r="GC209">
            <v>0</v>
          </cell>
          <cell r="GD209">
            <v>0</v>
          </cell>
          <cell r="GE209">
            <v>0</v>
          </cell>
          <cell r="GF209">
            <v>0</v>
          </cell>
          <cell r="GG209">
            <v>0</v>
          </cell>
          <cell r="GH209">
            <v>0</v>
          </cell>
          <cell r="GI209">
            <v>0</v>
          </cell>
          <cell r="GJ209">
            <v>0</v>
          </cell>
          <cell r="GK209">
            <v>0</v>
          </cell>
          <cell r="GL209">
            <v>0</v>
          </cell>
          <cell r="GM209">
            <v>0</v>
          </cell>
          <cell r="GN209">
            <v>0</v>
          </cell>
          <cell r="GO209">
            <v>0</v>
          </cell>
          <cell r="GP209">
            <v>0</v>
          </cell>
          <cell r="GQ209">
            <v>0</v>
          </cell>
          <cell r="GR209">
            <v>0</v>
          </cell>
          <cell r="GS209">
            <v>0</v>
          </cell>
          <cell r="GT209">
            <v>0</v>
          </cell>
          <cell r="GU209">
            <v>0</v>
          </cell>
          <cell r="GV209">
            <v>0</v>
          </cell>
          <cell r="GW209">
            <v>0</v>
          </cell>
          <cell r="GX209">
            <v>0</v>
          </cell>
          <cell r="GY209">
            <v>0</v>
          </cell>
          <cell r="GZ209">
            <v>0</v>
          </cell>
          <cell r="HA209">
            <v>0</v>
          </cell>
          <cell r="HB209">
            <v>0</v>
          </cell>
          <cell r="HC209">
            <v>0</v>
          </cell>
          <cell r="HD209">
            <v>0</v>
          </cell>
          <cell r="HE209">
            <v>0</v>
          </cell>
          <cell r="HF209">
            <v>0</v>
          </cell>
          <cell r="HG209">
            <v>0</v>
          </cell>
          <cell r="HH209">
            <v>0</v>
          </cell>
          <cell r="HI209">
            <v>0</v>
          </cell>
          <cell r="HJ209">
            <v>0</v>
          </cell>
          <cell r="HK209">
            <v>0</v>
          </cell>
          <cell r="HL209">
            <v>0</v>
          </cell>
          <cell r="HM209">
            <v>0</v>
          </cell>
          <cell r="HN209">
            <v>0</v>
          </cell>
          <cell r="HO209">
            <v>0</v>
          </cell>
          <cell r="HP209">
            <v>0</v>
          </cell>
          <cell r="HQ209">
            <v>0</v>
          </cell>
          <cell r="HR209">
            <v>0</v>
          </cell>
          <cell r="HS209">
            <v>0</v>
          </cell>
        </row>
        <row r="210">
          <cell r="E210">
            <v>0</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cell r="AN210">
            <v>0</v>
          </cell>
          <cell r="AO210">
            <v>0</v>
          </cell>
          <cell r="AP210">
            <v>0</v>
          </cell>
          <cell r="AQ210">
            <v>0</v>
          </cell>
          <cell r="AR210">
            <v>0</v>
          </cell>
          <cell r="AS210">
            <v>0</v>
          </cell>
          <cell r="AT210">
            <v>0</v>
          </cell>
          <cell r="AU210">
            <v>0</v>
          </cell>
          <cell r="AV210">
            <v>0</v>
          </cell>
          <cell r="AW210">
            <v>0</v>
          </cell>
          <cell r="AX210">
            <v>0</v>
          </cell>
          <cell r="AY210">
            <v>0</v>
          </cell>
          <cell r="AZ210">
            <v>0</v>
          </cell>
          <cell r="BA210">
            <v>0</v>
          </cell>
          <cell r="BB210">
            <v>0</v>
          </cell>
          <cell r="BC210">
            <v>0</v>
          </cell>
          <cell r="BD210">
            <v>0</v>
          </cell>
          <cell r="BE210">
            <v>0</v>
          </cell>
          <cell r="BF210">
            <v>0</v>
          </cell>
          <cell r="BG210">
            <v>0</v>
          </cell>
          <cell r="BH210">
            <v>0</v>
          </cell>
          <cell r="BI210">
            <v>0</v>
          </cell>
          <cell r="BJ210">
            <v>0</v>
          </cell>
          <cell r="BK210">
            <v>0</v>
          </cell>
          <cell r="BL210">
            <v>0</v>
          </cell>
          <cell r="BM210">
            <v>0</v>
          </cell>
          <cell r="BN210">
            <v>0</v>
          </cell>
          <cell r="BO210">
            <v>0</v>
          </cell>
          <cell r="BP210">
            <v>0</v>
          </cell>
          <cell r="BQ210">
            <v>0</v>
          </cell>
          <cell r="BR210">
            <v>0</v>
          </cell>
          <cell r="BS210">
            <v>0</v>
          </cell>
          <cell r="BT210">
            <v>0</v>
          </cell>
          <cell r="BU210">
            <v>0</v>
          </cell>
          <cell r="BV210">
            <v>0</v>
          </cell>
          <cell r="BW210">
            <v>0</v>
          </cell>
          <cell r="BX210">
            <v>0</v>
          </cell>
          <cell r="BY210">
            <v>0</v>
          </cell>
          <cell r="BZ210">
            <v>0</v>
          </cell>
          <cell r="CA210">
            <v>0</v>
          </cell>
          <cell r="CB210">
            <v>0</v>
          </cell>
          <cell r="CC210">
            <v>0</v>
          </cell>
          <cell r="CD210">
            <v>0</v>
          </cell>
          <cell r="CE210">
            <v>0</v>
          </cell>
          <cell r="CF210">
            <v>0</v>
          </cell>
          <cell r="CG210">
            <v>0</v>
          </cell>
          <cell r="CH210">
            <v>0</v>
          </cell>
          <cell r="CI210">
            <v>0</v>
          </cell>
          <cell r="CJ210">
            <v>0</v>
          </cell>
          <cell r="CK210">
            <v>0</v>
          </cell>
          <cell r="CL210">
            <v>0</v>
          </cell>
          <cell r="CM210">
            <v>0</v>
          </cell>
          <cell r="CN210">
            <v>0</v>
          </cell>
          <cell r="CO210">
            <v>0</v>
          </cell>
          <cell r="CP210">
            <v>0</v>
          </cell>
          <cell r="CQ210">
            <v>0</v>
          </cell>
          <cell r="CR210">
            <v>0</v>
          </cell>
          <cell r="CS210">
            <v>0</v>
          </cell>
          <cell r="CT210">
            <v>0</v>
          </cell>
          <cell r="CU210">
            <v>0</v>
          </cell>
          <cell r="CV210">
            <v>0</v>
          </cell>
          <cell r="CW210">
            <v>0</v>
          </cell>
          <cell r="CX210">
            <v>0</v>
          </cell>
          <cell r="CY210">
            <v>0</v>
          </cell>
          <cell r="CZ210">
            <v>0</v>
          </cell>
          <cell r="DA210">
            <v>0</v>
          </cell>
          <cell r="DB210">
            <v>0</v>
          </cell>
          <cell r="DC210">
            <v>0</v>
          </cell>
          <cell r="DD210">
            <v>0</v>
          </cell>
          <cell r="DE210">
            <v>0</v>
          </cell>
          <cell r="DF210">
            <v>0</v>
          </cell>
          <cell r="DG210">
            <v>0</v>
          </cell>
          <cell r="DH210">
            <v>0</v>
          </cell>
          <cell r="DI210">
            <v>0</v>
          </cell>
          <cell r="DJ210">
            <v>0</v>
          </cell>
          <cell r="DK210">
            <v>0</v>
          </cell>
          <cell r="DL210">
            <v>0</v>
          </cell>
          <cell r="DM210">
            <v>0</v>
          </cell>
          <cell r="DN210">
            <v>0</v>
          </cell>
          <cell r="DO210">
            <v>0</v>
          </cell>
          <cell r="DP210">
            <v>0</v>
          </cell>
          <cell r="DQ210">
            <v>0</v>
          </cell>
          <cell r="DR210">
            <v>0</v>
          </cell>
          <cell r="DS210">
            <v>0</v>
          </cell>
          <cell r="DT210">
            <v>0</v>
          </cell>
          <cell r="DU210">
            <v>0</v>
          </cell>
          <cell r="DV210">
            <v>0</v>
          </cell>
          <cell r="DW210">
            <v>0</v>
          </cell>
          <cell r="DX210">
            <v>0</v>
          </cell>
          <cell r="DY210">
            <v>0</v>
          </cell>
          <cell r="DZ210">
            <v>0</v>
          </cell>
          <cell r="EA210">
            <v>0</v>
          </cell>
          <cell r="EB210">
            <v>0</v>
          </cell>
          <cell r="EC210">
            <v>0</v>
          </cell>
          <cell r="ED210">
            <v>0</v>
          </cell>
          <cell r="EE210">
            <v>0</v>
          </cell>
          <cell r="EF210">
            <v>0</v>
          </cell>
          <cell r="EG210">
            <v>0</v>
          </cell>
          <cell r="EH210">
            <v>0</v>
          </cell>
          <cell r="EI210">
            <v>0</v>
          </cell>
          <cell r="EJ210">
            <v>0</v>
          </cell>
          <cell r="EK210">
            <v>0</v>
          </cell>
          <cell r="EL210">
            <v>0</v>
          </cell>
          <cell r="EM210">
            <v>0</v>
          </cell>
          <cell r="EN210">
            <v>0</v>
          </cell>
          <cell r="EO210">
            <v>0</v>
          </cell>
          <cell r="EP210">
            <v>0</v>
          </cell>
          <cell r="EQ210">
            <v>0</v>
          </cell>
          <cell r="ER210">
            <v>0</v>
          </cell>
          <cell r="ES210">
            <v>0</v>
          </cell>
          <cell r="ET210">
            <v>0</v>
          </cell>
          <cell r="EU210">
            <v>0</v>
          </cell>
          <cell r="EV210">
            <v>0</v>
          </cell>
          <cell r="EW210">
            <v>0</v>
          </cell>
          <cell r="EX210">
            <v>0</v>
          </cell>
          <cell r="EY210">
            <v>0</v>
          </cell>
          <cell r="EZ210">
            <v>0</v>
          </cell>
          <cell r="FA210">
            <v>0</v>
          </cell>
          <cell r="FB210">
            <v>0</v>
          </cell>
          <cell r="FC210">
            <v>0</v>
          </cell>
          <cell r="FD210">
            <v>0</v>
          </cell>
          <cell r="FE210">
            <v>0</v>
          </cell>
          <cell r="FF210">
            <v>0</v>
          </cell>
          <cell r="FG210">
            <v>0</v>
          </cell>
          <cell r="FH210">
            <v>0</v>
          </cell>
          <cell r="FI210">
            <v>0</v>
          </cell>
          <cell r="FJ210">
            <v>0</v>
          </cell>
          <cell r="FK210">
            <v>0</v>
          </cell>
          <cell r="FL210">
            <v>0</v>
          </cell>
          <cell r="FM210">
            <v>0</v>
          </cell>
          <cell r="FN210">
            <v>0</v>
          </cell>
          <cell r="FO210">
            <v>0</v>
          </cell>
          <cell r="FP210">
            <v>0</v>
          </cell>
          <cell r="FQ210">
            <v>0</v>
          </cell>
          <cell r="FR210">
            <v>0</v>
          </cell>
          <cell r="FS210">
            <v>0</v>
          </cell>
          <cell r="FT210">
            <v>0</v>
          </cell>
          <cell r="FU210">
            <v>0</v>
          </cell>
          <cell r="FV210">
            <v>23916</v>
          </cell>
          <cell r="FW210">
            <v>0</v>
          </cell>
          <cell r="FX210">
            <v>0</v>
          </cell>
          <cell r="FY210">
            <v>0</v>
          </cell>
          <cell r="FZ210">
            <v>0</v>
          </cell>
          <cell r="GA210">
            <v>0</v>
          </cell>
          <cell r="GB210">
            <v>0</v>
          </cell>
          <cell r="GC210">
            <v>0</v>
          </cell>
          <cell r="GD210">
            <v>0</v>
          </cell>
          <cell r="GE210">
            <v>0</v>
          </cell>
          <cell r="GF210">
            <v>0</v>
          </cell>
          <cell r="GG210">
            <v>0</v>
          </cell>
          <cell r="GH210">
            <v>0</v>
          </cell>
          <cell r="GI210">
            <v>0</v>
          </cell>
          <cell r="GJ210">
            <v>0</v>
          </cell>
          <cell r="GK210">
            <v>0</v>
          </cell>
          <cell r="GL210">
            <v>0</v>
          </cell>
          <cell r="GM210">
            <v>0</v>
          </cell>
          <cell r="GN210">
            <v>0</v>
          </cell>
          <cell r="GO210">
            <v>0</v>
          </cell>
          <cell r="GP210">
            <v>0</v>
          </cell>
          <cell r="GQ210">
            <v>0</v>
          </cell>
          <cell r="GR210">
            <v>0</v>
          </cell>
          <cell r="GS210">
            <v>0</v>
          </cell>
          <cell r="GT210">
            <v>0</v>
          </cell>
          <cell r="GU210">
            <v>0</v>
          </cell>
          <cell r="GV210">
            <v>0</v>
          </cell>
          <cell r="GW210">
            <v>0</v>
          </cell>
          <cell r="GX210">
            <v>0</v>
          </cell>
          <cell r="GY210">
            <v>0</v>
          </cell>
          <cell r="GZ210">
            <v>0</v>
          </cell>
          <cell r="HA210">
            <v>0</v>
          </cell>
          <cell r="HB210">
            <v>0</v>
          </cell>
          <cell r="HC210">
            <v>0</v>
          </cell>
          <cell r="HD210">
            <v>0</v>
          </cell>
          <cell r="HE210">
            <v>0</v>
          </cell>
          <cell r="HF210">
            <v>0</v>
          </cell>
          <cell r="HG210">
            <v>0</v>
          </cell>
          <cell r="HH210">
            <v>0</v>
          </cell>
          <cell r="HI210">
            <v>0</v>
          </cell>
          <cell r="HJ210">
            <v>0</v>
          </cell>
          <cell r="HK210">
            <v>0</v>
          </cell>
          <cell r="HL210">
            <v>0</v>
          </cell>
          <cell r="HM210">
            <v>0</v>
          </cell>
          <cell r="HN210">
            <v>0</v>
          </cell>
          <cell r="HO210">
            <v>0</v>
          </cell>
          <cell r="HP210">
            <v>0</v>
          </cell>
          <cell r="HQ210">
            <v>0</v>
          </cell>
          <cell r="HR210">
            <v>0</v>
          </cell>
          <cell r="HS210">
            <v>0</v>
          </cell>
        </row>
        <row r="211">
          <cell r="E211">
            <v>0</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cell r="BB211">
            <v>0</v>
          </cell>
          <cell r="BC211">
            <v>0</v>
          </cell>
          <cell r="BD211">
            <v>0</v>
          </cell>
          <cell r="BE211">
            <v>0</v>
          </cell>
          <cell r="BF211">
            <v>0</v>
          </cell>
          <cell r="BG211">
            <v>0</v>
          </cell>
          <cell r="BH211">
            <v>0</v>
          </cell>
          <cell r="BI211">
            <v>0</v>
          </cell>
          <cell r="BJ211">
            <v>0</v>
          </cell>
          <cell r="BK211">
            <v>0</v>
          </cell>
          <cell r="BL211">
            <v>0</v>
          </cell>
          <cell r="BM211">
            <v>0</v>
          </cell>
          <cell r="BN211">
            <v>0</v>
          </cell>
          <cell r="BO211">
            <v>0</v>
          </cell>
          <cell r="BP211">
            <v>0</v>
          </cell>
          <cell r="BQ211">
            <v>0</v>
          </cell>
          <cell r="BR211">
            <v>0</v>
          </cell>
          <cell r="BS211">
            <v>0</v>
          </cell>
          <cell r="BT211">
            <v>0</v>
          </cell>
          <cell r="BU211">
            <v>0</v>
          </cell>
          <cell r="BV211">
            <v>0</v>
          </cell>
          <cell r="BW211">
            <v>0</v>
          </cell>
          <cell r="BX211">
            <v>0</v>
          </cell>
          <cell r="BY211">
            <v>0</v>
          </cell>
          <cell r="BZ211">
            <v>0</v>
          </cell>
          <cell r="CA211">
            <v>0</v>
          </cell>
          <cell r="CB211">
            <v>0</v>
          </cell>
          <cell r="CC211">
            <v>0</v>
          </cell>
          <cell r="CD211">
            <v>0</v>
          </cell>
          <cell r="CE211">
            <v>0</v>
          </cell>
          <cell r="CF211">
            <v>0</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cell r="EW211">
            <v>0</v>
          </cell>
          <cell r="EX211">
            <v>0</v>
          </cell>
          <cell r="EY211">
            <v>0</v>
          </cell>
          <cell r="EZ211">
            <v>0</v>
          </cell>
          <cell r="FA211">
            <v>0</v>
          </cell>
          <cell r="FB211">
            <v>0</v>
          </cell>
          <cell r="FC211">
            <v>0</v>
          </cell>
          <cell r="FD211">
            <v>0</v>
          </cell>
          <cell r="FE211">
            <v>0</v>
          </cell>
          <cell r="FF211">
            <v>0</v>
          </cell>
          <cell r="FG211">
            <v>0</v>
          </cell>
          <cell r="FH211">
            <v>0</v>
          </cell>
          <cell r="FI211">
            <v>0</v>
          </cell>
          <cell r="FJ211">
            <v>0</v>
          </cell>
          <cell r="FK211">
            <v>0</v>
          </cell>
          <cell r="FL211">
            <v>0</v>
          </cell>
          <cell r="FM211">
            <v>0</v>
          </cell>
          <cell r="FN211">
            <v>0</v>
          </cell>
          <cell r="FO211">
            <v>0</v>
          </cell>
          <cell r="FP211">
            <v>0</v>
          </cell>
          <cell r="FQ211">
            <v>0</v>
          </cell>
          <cell r="FR211">
            <v>0</v>
          </cell>
          <cell r="FS211">
            <v>0</v>
          </cell>
          <cell r="FT211">
            <v>0</v>
          </cell>
          <cell r="FU211">
            <v>0</v>
          </cell>
          <cell r="FV211">
            <v>0</v>
          </cell>
          <cell r="FW211">
            <v>83060</v>
          </cell>
          <cell r="FX211">
            <v>0</v>
          </cell>
          <cell r="FY211">
            <v>0</v>
          </cell>
          <cell r="FZ211">
            <v>0</v>
          </cell>
          <cell r="GA211">
            <v>0</v>
          </cell>
          <cell r="GB211">
            <v>0</v>
          </cell>
          <cell r="GC211">
            <v>0</v>
          </cell>
          <cell r="GD211">
            <v>0</v>
          </cell>
          <cell r="GE211">
            <v>0</v>
          </cell>
          <cell r="GF211">
            <v>0</v>
          </cell>
          <cell r="GG211">
            <v>0</v>
          </cell>
          <cell r="GH211">
            <v>0</v>
          </cell>
          <cell r="GI211">
            <v>0</v>
          </cell>
          <cell r="GJ211">
            <v>0</v>
          </cell>
          <cell r="GK211">
            <v>0</v>
          </cell>
          <cell r="GL211">
            <v>0</v>
          </cell>
          <cell r="GM211">
            <v>0</v>
          </cell>
          <cell r="GN211">
            <v>0</v>
          </cell>
          <cell r="GO211">
            <v>0</v>
          </cell>
          <cell r="GP211">
            <v>0</v>
          </cell>
          <cell r="GQ211">
            <v>0</v>
          </cell>
          <cell r="GR211">
            <v>0</v>
          </cell>
          <cell r="GS211">
            <v>0</v>
          </cell>
          <cell r="GT211">
            <v>0</v>
          </cell>
          <cell r="GU211">
            <v>0</v>
          </cell>
          <cell r="GV211">
            <v>0</v>
          </cell>
          <cell r="GW211">
            <v>0</v>
          </cell>
          <cell r="GX211">
            <v>0</v>
          </cell>
          <cell r="GY211">
            <v>0</v>
          </cell>
          <cell r="GZ211">
            <v>0</v>
          </cell>
          <cell r="HA211">
            <v>0</v>
          </cell>
          <cell r="HB211">
            <v>0</v>
          </cell>
          <cell r="HC211">
            <v>0</v>
          </cell>
          <cell r="HD211">
            <v>0</v>
          </cell>
          <cell r="HE211">
            <v>0</v>
          </cell>
          <cell r="HF211">
            <v>0</v>
          </cell>
          <cell r="HG211">
            <v>0</v>
          </cell>
          <cell r="HH211">
            <v>0</v>
          </cell>
          <cell r="HI211">
            <v>0</v>
          </cell>
          <cell r="HJ211">
            <v>0</v>
          </cell>
          <cell r="HK211">
            <v>0</v>
          </cell>
          <cell r="HL211">
            <v>0</v>
          </cell>
          <cell r="HM211">
            <v>0</v>
          </cell>
          <cell r="HN211">
            <v>0</v>
          </cell>
          <cell r="HO211">
            <v>0</v>
          </cell>
          <cell r="HP211">
            <v>0</v>
          </cell>
          <cell r="HQ211">
            <v>0</v>
          </cell>
          <cell r="HR211">
            <v>0</v>
          </cell>
          <cell r="HS211">
            <v>0</v>
          </cell>
        </row>
        <row r="212">
          <cell r="E212">
            <v>0</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0</v>
          </cell>
          <cell r="BY212">
            <v>0</v>
          </cell>
          <cell r="BZ212">
            <v>0</v>
          </cell>
          <cell r="CA212">
            <v>0</v>
          </cell>
          <cell r="CB212">
            <v>0</v>
          </cell>
          <cell r="CC212">
            <v>0</v>
          </cell>
          <cell r="CD212">
            <v>0</v>
          </cell>
          <cell r="CE212">
            <v>0</v>
          </cell>
          <cell r="CF212">
            <v>0</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J212">
            <v>0</v>
          </cell>
          <cell r="DK212">
            <v>0</v>
          </cell>
          <cell r="DL212">
            <v>0</v>
          </cell>
          <cell r="DM212">
            <v>0</v>
          </cell>
          <cell r="DN212">
            <v>0</v>
          </cell>
          <cell r="DO212">
            <v>0</v>
          </cell>
          <cell r="DP212">
            <v>0</v>
          </cell>
          <cell r="DQ212">
            <v>0</v>
          </cell>
          <cell r="DR212">
            <v>0</v>
          </cell>
          <cell r="DS212">
            <v>0</v>
          </cell>
          <cell r="DT212">
            <v>0</v>
          </cell>
          <cell r="DU212">
            <v>0</v>
          </cell>
          <cell r="DV212">
            <v>0</v>
          </cell>
          <cell r="DW212">
            <v>0</v>
          </cell>
          <cell r="DX212">
            <v>0</v>
          </cell>
          <cell r="DY212">
            <v>0</v>
          </cell>
          <cell r="DZ212">
            <v>0</v>
          </cell>
          <cell r="EA212">
            <v>0</v>
          </cell>
          <cell r="EB212">
            <v>0</v>
          </cell>
          <cell r="EC212">
            <v>0</v>
          </cell>
          <cell r="ED212">
            <v>0</v>
          </cell>
          <cell r="EE212">
            <v>0</v>
          </cell>
          <cell r="EF212">
            <v>0</v>
          </cell>
          <cell r="EG212">
            <v>0</v>
          </cell>
          <cell r="EH212">
            <v>0</v>
          </cell>
          <cell r="EI212">
            <v>0</v>
          </cell>
          <cell r="EJ212">
            <v>0</v>
          </cell>
          <cell r="EK212">
            <v>0</v>
          </cell>
          <cell r="EL212">
            <v>0</v>
          </cell>
          <cell r="EM212">
            <v>0</v>
          </cell>
          <cell r="EN212">
            <v>0</v>
          </cell>
          <cell r="EO212">
            <v>0</v>
          </cell>
          <cell r="EP212">
            <v>0</v>
          </cell>
          <cell r="EQ212">
            <v>0</v>
          </cell>
          <cell r="ER212">
            <v>0</v>
          </cell>
          <cell r="ES212">
            <v>0</v>
          </cell>
          <cell r="ET212">
            <v>0</v>
          </cell>
          <cell r="EU212">
            <v>0</v>
          </cell>
          <cell r="EV212">
            <v>0</v>
          </cell>
          <cell r="EW212">
            <v>0</v>
          </cell>
          <cell r="EX212">
            <v>0</v>
          </cell>
          <cell r="EY212">
            <v>0</v>
          </cell>
          <cell r="EZ212">
            <v>0</v>
          </cell>
          <cell r="FA212">
            <v>0</v>
          </cell>
          <cell r="FB212">
            <v>0</v>
          </cell>
          <cell r="FC212">
            <v>0</v>
          </cell>
          <cell r="FD212">
            <v>0</v>
          </cell>
          <cell r="FE212">
            <v>0</v>
          </cell>
          <cell r="FF212">
            <v>0</v>
          </cell>
          <cell r="FG212">
            <v>0</v>
          </cell>
          <cell r="FH212">
            <v>0</v>
          </cell>
          <cell r="FI212">
            <v>0</v>
          </cell>
          <cell r="FJ212">
            <v>0</v>
          </cell>
          <cell r="FK212">
            <v>0</v>
          </cell>
          <cell r="FL212">
            <v>0</v>
          </cell>
          <cell r="FM212">
            <v>0</v>
          </cell>
          <cell r="FN212">
            <v>0</v>
          </cell>
          <cell r="FO212">
            <v>0</v>
          </cell>
          <cell r="FP212">
            <v>0</v>
          </cell>
          <cell r="FQ212">
            <v>0</v>
          </cell>
          <cell r="FR212">
            <v>0</v>
          </cell>
          <cell r="FS212">
            <v>0</v>
          </cell>
          <cell r="FT212">
            <v>0</v>
          </cell>
          <cell r="FU212">
            <v>0</v>
          </cell>
          <cell r="FV212">
            <v>851</v>
          </cell>
          <cell r="FW212">
            <v>0</v>
          </cell>
          <cell r="FX212">
            <v>0</v>
          </cell>
          <cell r="FY212">
            <v>0</v>
          </cell>
          <cell r="FZ212">
            <v>0</v>
          </cell>
          <cell r="GA212">
            <v>0</v>
          </cell>
          <cell r="GB212">
            <v>0</v>
          </cell>
          <cell r="GC212">
            <v>0</v>
          </cell>
          <cell r="GD212">
            <v>0</v>
          </cell>
          <cell r="GE212">
            <v>0</v>
          </cell>
          <cell r="GF212">
            <v>0</v>
          </cell>
          <cell r="GG212">
            <v>0</v>
          </cell>
          <cell r="GH212">
            <v>0</v>
          </cell>
          <cell r="GI212">
            <v>0</v>
          </cell>
          <cell r="GJ212">
            <v>0</v>
          </cell>
          <cell r="GK212">
            <v>0</v>
          </cell>
          <cell r="GL212">
            <v>0</v>
          </cell>
          <cell r="GM212">
            <v>0</v>
          </cell>
          <cell r="GN212">
            <v>0</v>
          </cell>
          <cell r="GO212">
            <v>0</v>
          </cell>
          <cell r="GP212">
            <v>0</v>
          </cell>
          <cell r="GQ212">
            <v>0</v>
          </cell>
          <cell r="GR212">
            <v>0</v>
          </cell>
          <cell r="GS212">
            <v>0</v>
          </cell>
          <cell r="GT212">
            <v>0</v>
          </cell>
          <cell r="GU212">
            <v>0</v>
          </cell>
          <cell r="GV212">
            <v>0</v>
          </cell>
          <cell r="GW212">
            <v>0</v>
          </cell>
          <cell r="GX212">
            <v>0</v>
          </cell>
          <cell r="GY212">
            <v>0</v>
          </cell>
          <cell r="GZ212">
            <v>0</v>
          </cell>
          <cell r="HA212">
            <v>0</v>
          </cell>
          <cell r="HB212">
            <v>0</v>
          </cell>
          <cell r="HC212">
            <v>0</v>
          </cell>
          <cell r="HD212">
            <v>0</v>
          </cell>
          <cell r="HE212">
            <v>0</v>
          </cell>
          <cell r="HF212">
            <v>0</v>
          </cell>
          <cell r="HG212">
            <v>0</v>
          </cell>
          <cell r="HH212">
            <v>0</v>
          </cell>
          <cell r="HI212">
            <v>0</v>
          </cell>
          <cell r="HJ212">
            <v>0</v>
          </cell>
          <cell r="HK212">
            <v>0</v>
          </cell>
          <cell r="HL212">
            <v>0</v>
          </cell>
          <cell r="HM212">
            <v>0</v>
          </cell>
          <cell r="HN212">
            <v>0</v>
          </cell>
          <cell r="HO212">
            <v>0</v>
          </cell>
          <cell r="HP212">
            <v>0</v>
          </cell>
          <cell r="HQ212">
            <v>0</v>
          </cell>
          <cell r="HR212">
            <v>0</v>
          </cell>
          <cell r="HS212">
            <v>0</v>
          </cell>
        </row>
        <row r="213">
          <cell r="E213">
            <v>0</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T213">
            <v>0</v>
          </cell>
          <cell r="BU213">
            <v>0</v>
          </cell>
          <cell r="BV213">
            <v>0</v>
          </cell>
          <cell r="BW213">
            <v>0</v>
          </cell>
          <cell r="BX213">
            <v>0</v>
          </cell>
          <cell r="BY213">
            <v>0</v>
          </cell>
          <cell r="BZ213">
            <v>0</v>
          </cell>
          <cell r="CA213">
            <v>0</v>
          </cell>
          <cell r="CB213">
            <v>0</v>
          </cell>
          <cell r="CC213">
            <v>0</v>
          </cell>
          <cell r="CD213">
            <v>0</v>
          </cell>
          <cell r="CE213">
            <v>0</v>
          </cell>
          <cell r="CF213">
            <v>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A213">
            <v>0</v>
          </cell>
          <cell r="DB213">
            <v>0</v>
          </cell>
          <cell r="DC213">
            <v>0</v>
          </cell>
          <cell r="DD213">
            <v>0</v>
          </cell>
          <cell r="DE213">
            <v>0</v>
          </cell>
          <cell r="DF213">
            <v>0</v>
          </cell>
          <cell r="DG213">
            <v>0</v>
          </cell>
          <cell r="DH213">
            <v>0</v>
          </cell>
          <cell r="DI213">
            <v>0</v>
          </cell>
          <cell r="DJ213">
            <v>0</v>
          </cell>
          <cell r="DK213">
            <v>0</v>
          </cell>
          <cell r="DL213">
            <v>0</v>
          </cell>
          <cell r="DM213">
            <v>0</v>
          </cell>
          <cell r="DN213">
            <v>0</v>
          </cell>
          <cell r="DO213">
            <v>0</v>
          </cell>
          <cell r="DP213">
            <v>0</v>
          </cell>
          <cell r="DQ213">
            <v>0</v>
          </cell>
          <cell r="DR213">
            <v>0</v>
          </cell>
          <cell r="DS213">
            <v>0</v>
          </cell>
          <cell r="DT213">
            <v>0</v>
          </cell>
          <cell r="DU213">
            <v>0</v>
          </cell>
          <cell r="DV213">
            <v>0</v>
          </cell>
          <cell r="DW213">
            <v>0</v>
          </cell>
          <cell r="DX213">
            <v>0</v>
          </cell>
          <cell r="DY213">
            <v>0</v>
          </cell>
          <cell r="DZ213">
            <v>0</v>
          </cell>
          <cell r="EA213">
            <v>0</v>
          </cell>
          <cell r="EB213">
            <v>0</v>
          </cell>
          <cell r="EC213">
            <v>0</v>
          </cell>
          <cell r="ED213">
            <v>0</v>
          </cell>
          <cell r="EE213">
            <v>0</v>
          </cell>
          <cell r="EF213">
            <v>0</v>
          </cell>
          <cell r="EG213">
            <v>0</v>
          </cell>
          <cell r="EH213">
            <v>0</v>
          </cell>
          <cell r="EI213">
            <v>0</v>
          </cell>
          <cell r="EJ213">
            <v>0</v>
          </cell>
          <cell r="EK213">
            <v>0</v>
          </cell>
          <cell r="EL213">
            <v>0</v>
          </cell>
          <cell r="EM213">
            <v>0</v>
          </cell>
          <cell r="EN213">
            <v>0</v>
          </cell>
          <cell r="EO213">
            <v>0</v>
          </cell>
          <cell r="EP213">
            <v>0</v>
          </cell>
          <cell r="EQ213">
            <v>0</v>
          </cell>
          <cell r="ER213">
            <v>0</v>
          </cell>
          <cell r="ES213">
            <v>0</v>
          </cell>
          <cell r="ET213">
            <v>0</v>
          </cell>
          <cell r="EU213">
            <v>0</v>
          </cell>
          <cell r="EV213">
            <v>0</v>
          </cell>
          <cell r="EW213">
            <v>0</v>
          </cell>
          <cell r="EX213">
            <v>0</v>
          </cell>
          <cell r="EY213">
            <v>0</v>
          </cell>
          <cell r="EZ213">
            <v>0</v>
          </cell>
          <cell r="FA213">
            <v>0</v>
          </cell>
          <cell r="FB213">
            <v>0</v>
          </cell>
          <cell r="FC213">
            <v>0</v>
          </cell>
          <cell r="FD213">
            <v>0</v>
          </cell>
          <cell r="FE213">
            <v>0</v>
          </cell>
          <cell r="FF213">
            <v>0</v>
          </cell>
          <cell r="FG213">
            <v>0</v>
          </cell>
          <cell r="FH213">
            <v>0</v>
          </cell>
          <cell r="FI213">
            <v>0</v>
          </cell>
          <cell r="FJ213">
            <v>0</v>
          </cell>
          <cell r="FK213">
            <v>0</v>
          </cell>
          <cell r="FL213">
            <v>0</v>
          </cell>
          <cell r="FM213">
            <v>0</v>
          </cell>
          <cell r="FN213">
            <v>0</v>
          </cell>
          <cell r="FO213">
            <v>0</v>
          </cell>
          <cell r="FP213">
            <v>0</v>
          </cell>
          <cell r="FQ213">
            <v>0</v>
          </cell>
          <cell r="FR213">
            <v>0</v>
          </cell>
          <cell r="FS213">
            <v>0</v>
          </cell>
          <cell r="FT213">
            <v>0</v>
          </cell>
          <cell r="FU213">
            <v>0</v>
          </cell>
          <cell r="FV213">
            <v>0</v>
          </cell>
          <cell r="FW213">
            <v>0</v>
          </cell>
          <cell r="FX213">
            <v>4710</v>
          </cell>
          <cell r="FY213">
            <v>0</v>
          </cell>
          <cell r="FZ213">
            <v>0</v>
          </cell>
          <cell r="GA213">
            <v>0</v>
          </cell>
          <cell r="GB213">
            <v>0</v>
          </cell>
          <cell r="GC213">
            <v>0</v>
          </cell>
          <cell r="GD213">
            <v>0</v>
          </cell>
          <cell r="GE213">
            <v>0</v>
          </cell>
          <cell r="GF213">
            <v>0</v>
          </cell>
          <cell r="GG213">
            <v>0</v>
          </cell>
          <cell r="GH213">
            <v>0</v>
          </cell>
          <cell r="GI213">
            <v>0</v>
          </cell>
          <cell r="GJ213">
            <v>0</v>
          </cell>
          <cell r="GK213">
            <v>0</v>
          </cell>
          <cell r="GL213">
            <v>0</v>
          </cell>
          <cell r="GM213">
            <v>0</v>
          </cell>
          <cell r="GN213">
            <v>0</v>
          </cell>
          <cell r="GO213">
            <v>0</v>
          </cell>
          <cell r="GP213">
            <v>0</v>
          </cell>
          <cell r="GQ213">
            <v>0</v>
          </cell>
          <cell r="GR213">
            <v>0</v>
          </cell>
          <cell r="GS213">
            <v>0</v>
          </cell>
          <cell r="GT213">
            <v>0</v>
          </cell>
          <cell r="GU213">
            <v>0</v>
          </cell>
          <cell r="GV213">
            <v>0</v>
          </cell>
          <cell r="GW213">
            <v>0</v>
          </cell>
          <cell r="GX213">
            <v>0</v>
          </cell>
          <cell r="GY213">
            <v>0</v>
          </cell>
          <cell r="GZ213">
            <v>0</v>
          </cell>
          <cell r="HA213">
            <v>0</v>
          </cell>
          <cell r="HB213">
            <v>0</v>
          </cell>
          <cell r="HC213">
            <v>0</v>
          </cell>
          <cell r="HD213">
            <v>0</v>
          </cell>
          <cell r="HE213">
            <v>0</v>
          </cell>
          <cell r="HF213">
            <v>0</v>
          </cell>
          <cell r="HG213">
            <v>0</v>
          </cell>
          <cell r="HH213">
            <v>0</v>
          </cell>
          <cell r="HI213">
            <v>0</v>
          </cell>
          <cell r="HJ213">
            <v>0</v>
          </cell>
          <cell r="HK213">
            <v>0</v>
          </cell>
          <cell r="HL213">
            <v>0</v>
          </cell>
          <cell r="HM213">
            <v>0</v>
          </cell>
          <cell r="HN213">
            <v>0</v>
          </cell>
          <cell r="HO213">
            <v>0</v>
          </cell>
          <cell r="HP213">
            <v>0</v>
          </cell>
          <cell r="HQ213">
            <v>0</v>
          </cell>
          <cell r="HR213">
            <v>0</v>
          </cell>
          <cell r="HS213">
            <v>0</v>
          </cell>
        </row>
        <row r="214">
          <cell r="E214">
            <v>0</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0</v>
          </cell>
          <cell r="CF214">
            <v>0</v>
          </cell>
          <cell r="CG214">
            <v>0</v>
          </cell>
          <cell r="CH214">
            <v>0</v>
          </cell>
          <cell r="CI214">
            <v>0</v>
          </cell>
          <cell r="CJ214">
            <v>0</v>
          </cell>
          <cell r="CK214">
            <v>0</v>
          </cell>
          <cell r="CL214">
            <v>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0</v>
          </cell>
          <cell r="DB214">
            <v>0</v>
          </cell>
          <cell r="DC214">
            <v>0</v>
          </cell>
          <cell r="DD214">
            <v>0</v>
          </cell>
          <cell r="DE214">
            <v>0</v>
          </cell>
          <cell r="DF214">
            <v>0</v>
          </cell>
          <cell r="DG214">
            <v>0</v>
          </cell>
          <cell r="DH214">
            <v>0</v>
          </cell>
          <cell r="DI214">
            <v>0</v>
          </cell>
          <cell r="DJ214">
            <v>0</v>
          </cell>
          <cell r="DK214">
            <v>0</v>
          </cell>
          <cell r="DL214">
            <v>0</v>
          </cell>
          <cell r="DM214">
            <v>0</v>
          </cell>
          <cell r="DN214">
            <v>0</v>
          </cell>
          <cell r="DO214">
            <v>0</v>
          </cell>
          <cell r="DP214">
            <v>0</v>
          </cell>
          <cell r="DQ214">
            <v>0</v>
          </cell>
          <cell r="DR214">
            <v>0</v>
          </cell>
          <cell r="DS214">
            <v>0</v>
          </cell>
          <cell r="DT214">
            <v>0</v>
          </cell>
          <cell r="DU214">
            <v>0</v>
          </cell>
          <cell r="DV214">
            <v>0</v>
          </cell>
          <cell r="DW214">
            <v>0</v>
          </cell>
          <cell r="DX214">
            <v>0</v>
          </cell>
          <cell r="DY214">
            <v>0</v>
          </cell>
          <cell r="DZ214">
            <v>0</v>
          </cell>
          <cell r="EA214">
            <v>0</v>
          </cell>
          <cell r="EB214">
            <v>0</v>
          </cell>
          <cell r="EC214">
            <v>0</v>
          </cell>
          <cell r="ED214">
            <v>0</v>
          </cell>
          <cell r="EE214">
            <v>0</v>
          </cell>
          <cell r="EF214">
            <v>0</v>
          </cell>
          <cell r="EG214">
            <v>0</v>
          </cell>
          <cell r="EH214">
            <v>0</v>
          </cell>
          <cell r="EI214">
            <v>0</v>
          </cell>
          <cell r="EJ214">
            <v>0</v>
          </cell>
          <cell r="EK214">
            <v>0</v>
          </cell>
          <cell r="EL214">
            <v>0</v>
          </cell>
          <cell r="EM214">
            <v>0</v>
          </cell>
          <cell r="EN214">
            <v>0</v>
          </cell>
          <cell r="EO214">
            <v>0</v>
          </cell>
          <cell r="EP214">
            <v>0</v>
          </cell>
          <cell r="EQ214">
            <v>0</v>
          </cell>
          <cell r="ER214">
            <v>0</v>
          </cell>
          <cell r="ES214">
            <v>0</v>
          </cell>
          <cell r="ET214">
            <v>0</v>
          </cell>
          <cell r="EU214">
            <v>0</v>
          </cell>
          <cell r="EV214">
            <v>0</v>
          </cell>
          <cell r="EW214">
            <v>0</v>
          </cell>
          <cell r="EX214">
            <v>0</v>
          </cell>
          <cell r="EY214">
            <v>0</v>
          </cell>
          <cell r="EZ214">
            <v>0</v>
          </cell>
          <cell r="FA214">
            <v>0</v>
          </cell>
          <cell r="FB214">
            <v>0</v>
          </cell>
          <cell r="FC214">
            <v>0</v>
          </cell>
          <cell r="FD214">
            <v>0</v>
          </cell>
          <cell r="FE214">
            <v>0</v>
          </cell>
          <cell r="FF214">
            <v>0</v>
          </cell>
          <cell r="FG214">
            <v>0</v>
          </cell>
          <cell r="FH214">
            <v>0</v>
          </cell>
          <cell r="FI214">
            <v>0</v>
          </cell>
          <cell r="FJ214">
            <v>0</v>
          </cell>
          <cell r="FK214">
            <v>0</v>
          </cell>
          <cell r="FL214">
            <v>0</v>
          </cell>
          <cell r="FM214">
            <v>0</v>
          </cell>
          <cell r="FN214">
            <v>0</v>
          </cell>
          <cell r="FO214">
            <v>0</v>
          </cell>
          <cell r="FP214">
            <v>0</v>
          </cell>
          <cell r="FQ214">
            <v>0</v>
          </cell>
          <cell r="FR214">
            <v>0</v>
          </cell>
          <cell r="FS214">
            <v>0</v>
          </cell>
          <cell r="FT214">
            <v>0</v>
          </cell>
          <cell r="FU214">
            <v>0</v>
          </cell>
          <cell r="FV214">
            <v>0</v>
          </cell>
          <cell r="FW214">
            <v>0</v>
          </cell>
          <cell r="FX214">
            <v>0</v>
          </cell>
          <cell r="FY214">
            <v>71356</v>
          </cell>
          <cell r="FZ214">
            <v>0</v>
          </cell>
          <cell r="GA214">
            <v>0</v>
          </cell>
          <cell r="GB214">
            <v>0</v>
          </cell>
          <cell r="GC214">
            <v>0</v>
          </cell>
          <cell r="GD214">
            <v>0</v>
          </cell>
          <cell r="GE214">
            <v>0</v>
          </cell>
          <cell r="GF214">
            <v>0</v>
          </cell>
          <cell r="GG214">
            <v>0</v>
          </cell>
          <cell r="GH214">
            <v>0</v>
          </cell>
          <cell r="GI214">
            <v>0</v>
          </cell>
          <cell r="GJ214">
            <v>0</v>
          </cell>
          <cell r="GK214">
            <v>0</v>
          </cell>
          <cell r="GL214">
            <v>0</v>
          </cell>
          <cell r="GM214">
            <v>0</v>
          </cell>
          <cell r="GN214">
            <v>0</v>
          </cell>
          <cell r="GO214">
            <v>0</v>
          </cell>
          <cell r="GP214">
            <v>0</v>
          </cell>
          <cell r="GQ214">
            <v>0</v>
          </cell>
          <cell r="GR214">
            <v>0</v>
          </cell>
          <cell r="GS214">
            <v>0</v>
          </cell>
          <cell r="GT214">
            <v>0</v>
          </cell>
          <cell r="GU214">
            <v>0</v>
          </cell>
          <cell r="GV214">
            <v>0</v>
          </cell>
          <cell r="GW214">
            <v>0</v>
          </cell>
          <cell r="GX214">
            <v>0</v>
          </cell>
          <cell r="GY214">
            <v>0</v>
          </cell>
          <cell r="GZ214">
            <v>0</v>
          </cell>
          <cell r="HA214">
            <v>0</v>
          </cell>
          <cell r="HB214">
            <v>0</v>
          </cell>
          <cell r="HC214">
            <v>0</v>
          </cell>
          <cell r="HD214">
            <v>0</v>
          </cell>
          <cell r="HE214">
            <v>0</v>
          </cell>
          <cell r="HF214">
            <v>0</v>
          </cell>
          <cell r="HG214">
            <v>0</v>
          </cell>
          <cell r="HH214">
            <v>0</v>
          </cell>
          <cell r="HI214">
            <v>0</v>
          </cell>
          <cell r="HJ214">
            <v>0</v>
          </cell>
          <cell r="HK214">
            <v>0</v>
          </cell>
          <cell r="HL214">
            <v>0</v>
          </cell>
          <cell r="HM214">
            <v>0</v>
          </cell>
          <cell r="HN214">
            <v>0</v>
          </cell>
          <cell r="HO214">
            <v>0</v>
          </cell>
          <cell r="HP214">
            <v>0</v>
          </cell>
          <cell r="HQ214">
            <v>0</v>
          </cell>
          <cell r="HR214">
            <v>0</v>
          </cell>
          <cell r="HS214">
            <v>0</v>
          </cell>
        </row>
        <row r="215">
          <cell r="E215">
            <v>0</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0</v>
          </cell>
          <cell r="CH215">
            <v>0</v>
          </cell>
          <cell r="CI215">
            <v>0</v>
          </cell>
          <cell r="CJ215">
            <v>0</v>
          </cell>
          <cell r="CK215">
            <v>0</v>
          </cell>
          <cell r="CL215">
            <v>0</v>
          </cell>
          <cell r="CM215">
            <v>0</v>
          </cell>
          <cell r="CN215">
            <v>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0</v>
          </cell>
          <cell r="EJ215">
            <v>0</v>
          </cell>
          <cell r="EK215">
            <v>0</v>
          </cell>
          <cell r="EL215">
            <v>0</v>
          </cell>
          <cell r="EM215">
            <v>0</v>
          </cell>
          <cell r="EN215">
            <v>0</v>
          </cell>
          <cell r="EO215">
            <v>0</v>
          </cell>
          <cell r="EP215">
            <v>0</v>
          </cell>
          <cell r="EQ215">
            <v>0</v>
          </cell>
          <cell r="ER215">
            <v>0</v>
          </cell>
          <cell r="ES215">
            <v>0</v>
          </cell>
          <cell r="ET215">
            <v>0</v>
          </cell>
          <cell r="EU215">
            <v>0</v>
          </cell>
          <cell r="EV215">
            <v>0</v>
          </cell>
          <cell r="EW215">
            <v>0</v>
          </cell>
          <cell r="EX215">
            <v>0</v>
          </cell>
          <cell r="EY215">
            <v>0</v>
          </cell>
          <cell r="EZ215">
            <v>0</v>
          </cell>
          <cell r="FA215">
            <v>0</v>
          </cell>
          <cell r="FB215">
            <v>0</v>
          </cell>
          <cell r="FC215">
            <v>0</v>
          </cell>
          <cell r="FD215">
            <v>0</v>
          </cell>
          <cell r="FE215">
            <v>0</v>
          </cell>
          <cell r="FF215">
            <v>0</v>
          </cell>
          <cell r="FG215">
            <v>0</v>
          </cell>
          <cell r="FH215">
            <v>0</v>
          </cell>
          <cell r="FI215">
            <v>0</v>
          </cell>
          <cell r="FJ215">
            <v>0</v>
          </cell>
          <cell r="FK215">
            <v>0</v>
          </cell>
          <cell r="FL215">
            <v>0</v>
          </cell>
          <cell r="FM215">
            <v>0</v>
          </cell>
          <cell r="FN215">
            <v>0</v>
          </cell>
          <cell r="FO215">
            <v>0</v>
          </cell>
          <cell r="FP215">
            <v>0</v>
          </cell>
          <cell r="FQ215">
            <v>0</v>
          </cell>
          <cell r="FR215">
            <v>0</v>
          </cell>
          <cell r="FS215">
            <v>0</v>
          </cell>
          <cell r="FT215">
            <v>0</v>
          </cell>
          <cell r="FU215">
            <v>0</v>
          </cell>
          <cell r="FV215">
            <v>0</v>
          </cell>
          <cell r="FW215">
            <v>0</v>
          </cell>
          <cell r="FX215">
            <v>0</v>
          </cell>
          <cell r="FY215">
            <v>0</v>
          </cell>
          <cell r="FZ215">
            <v>79798.8</v>
          </cell>
          <cell r="GA215">
            <v>0</v>
          </cell>
          <cell r="GB215">
            <v>0</v>
          </cell>
          <cell r="GC215">
            <v>0</v>
          </cell>
          <cell r="GD215">
            <v>0</v>
          </cell>
          <cell r="GE215">
            <v>0</v>
          </cell>
          <cell r="GF215">
            <v>0</v>
          </cell>
          <cell r="GG215">
            <v>0</v>
          </cell>
          <cell r="GH215">
            <v>0</v>
          </cell>
          <cell r="GI215">
            <v>0</v>
          </cell>
          <cell r="GJ215">
            <v>0</v>
          </cell>
          <cell r="GK215">
            <v>0</v>
          </cell>
          <cell r="GL215">
            <v>0</v>
          </cell>
          <cell r="GM215">
            <v>0</v>
          </cell>
          <cell r="GN215">
            <v>0</v>
          </cell>
          <cell r="GO215">
            <v>0</v>
          </cell>
          <cell r="GP215">
            <v>0</v>
          </cell>
          <cell r="GQ215">
            <v>0</v>
          </cell>
          <cell r="GR215">
            <v>0</v>
          </cell>
          <cell r="GS215">
            <v>0</v>
          </cell>
          <cell r="GT215">
            <v>0</v>
          </cell>
          <cell r="GU215">
            <v>0</v>
          </cell>
          <cell r="GV215">
            <v>0</v>
          </cell>
          <cell r="GW215">
            <v>0</v>
          </cell>
          <cell r="GX215">
            <v>0</v>
          </cell>
          <cell r="GY215">
            <v>0</v>
          </cell>
          <cell r="GZ215">
            <v>0</v>
          </cell>
          <cell r="HA215">
            <v>0</v>
          </cell>
          <cell r="HB215">
            <v>0</v>
          </cell>
          <cell r="HC215">
            <v>0</v>
          </cell>
          <cell r="HD215">
            <v>0</v>
          </cell>
          <cell r="HE215">
            <v>0</v>
          </cell>
          <cell r="HF215">
            <v>0</v>
          </cell>
          <cell r="HG215">
            <v>0</v>
          </cell>
          <cell r="HH215">
            <v>0</v>
          </cell>
          <cell r="HI215">
            <v>0</v>
          </cell>
          <cell r="HJ215">
            <v>0</v>
          </cell>
          <cell r="HK215">
            <v>0</v>
          </cell>
          <cell r="HL215">
            <v>0</v>
          </cell>
          <cell r="HM215">
            <v>0</v>
          </cell>
          <cell r="HN215">
            <v>0</v>
          </cell>
          <cell r="HO215">
            <v>0</v>
          </cell>
          <cell r="HP215">
            <v>0</v>
          </cell>
          <cell r="HQ215">
            <v>0</v>
          </cell>
          <cell r="HR215">
            <v>0</v>
          </cell>
          <cell r="HS215">
            <v>0</v>
          </cell>
        </row>
        <row r="216">
          <cell r="E216">
            <v>0</v>
          </cell>
          <cell r="F216">
            <v>0</v>
          </cell>
          <cell r="G216">
            <v>0</v>
          </cell>
          <cell r="H216">
            <v>0</v>
          </cell>
          <cell r="I216">
            <v>0</v>
          </cell>
          <cell r="J216">
            <v>0</v>
          </cell>
          <cell r="K216">
            <v>0</v>
          </cell>
          <cell r="L216">
            <v>0</v>
          </cell>
          <cell r="M216">
            <v>0</v>
          </cell>
          <cell r="N216">
            <v>0</v>
          </cell>
          <cell r="O216">
            <v>0</v>
          </cell>
          <cell r="P216">
            <v>0</v>
          </cell>
          <cell r="Q216">
            <v>0</v>
          </cell>
          <cell r="R216">
            <v>0</v>
          </cell>
          <cell r="S216">
            <v>0</v>
          </cell>
          <cell r="T216">
            <v>0</v>
          </cell>
          <cell r="U216">
            <v>0</v>
          </cell>
          <cell r="V216">
            <v>0</v>
          </cell>
          <cell r="W216">
            <v>0</v>
          </cell>
          <cell r="X216">
            <v>0</v>
          </cell>
          <cell r="Y216">
            <v>0</v>
          </cell>
          <cell r="Z216">
            <v>0</v>
          </cell>
          <cell r="AA216">
            <v>0</v>
          </cell>
          <cell r="AB216">
            <v>0</v>
          </cell>
          <cell r="AC216">
            <v>0</v>
          </cell>
          <cell r="AD216">
            <v>0</v>
          </cell>
          <cell r="AE216">
            <v>0</v>
          </cell>
          <cell r="AF216">
            <v>0</v>
          </cell>
          <cell r="AG216">
            <v>0</v>
          </cell>
          <cell r="AH216">
            <v>0</v>
          </cell>
          <cell r="AI216">
            <v>0</v>
          </cell>
          <cell r="AJ216">
            <v>0</v>
          </cell>
          <cell r="AK216">
            <v>0</v>
          </cell>
          <cell r="AL216">
            <v>0</v>
          </cell>
          <cell r="AM216">
            <v>0</v>
          </cell>
          <cell r="AN216">
            <v>0</v>
          </cell>
          <cell r="AO216">
            <v>0</v>
          </cell>
          <cell r="AP216">
            <v>0</v>
          </cell>
          <cell r="AQ216">
            <v>0</v>
          </cell>
          <cell r="AR216">
            <v>0</v>
          </cell>
          <cell r="AS216">
            <v>0</v>
          </cell>
          <cell r="AT216">
            <v>0</v>
          </cell>
          <cell r="AU216">
            <v>0</v>
          </cell>
          <cell r="AV216">
            <v>0</v>
          </cell>
          <cell r="AW216">
            <v>0</v>
          </cell>
          <cell r="AX216">
            <v>0</v>
          </cell>
          <cell r="AY216">
            <v>0</v>
          </cell>
          <cell r="AZ216">
            <v>0</v>
          </cell>
          <cell r="BA216">
            <v>0</v>
          </cell>
          <cell r="BB216">
            <v>0</v>
          </cell>
          <cell r="BC216">
            <v>0</v>
          </cell>
          <cell r="BD216">
            <v>0</v>
          </cell>
          <cell r="BE216">
            <v>0</v>
          </cell>
          <cell r="BF216">
            <v>0</v>
          </cell>
          <cell r="BG216">
            <v>0</v>
          </cell>
          <cell r="BH216">
            <v>0</v>
          </cell>
          <cell r="BI216">
            <v>0</v>
          </cell>
          <cell r="BJ216">
            <v>0</v>
          </cell>
          <cell r="BK216">
            <v>0</v>
          </cell>
          <cell r="BL216">
            <v>0</v>
          </cell>
          <cell r="BM216">
            <v>0</v>
          </cell>
          <cell r="BN216">
            <v>0</v>
          </cell>
          <cell r="BO216">
            <v>0</v>
          </cell>
          <cell r="BP216">
            <v>0</v>
          </cell>
          <cell r="BQ216">
            <v>0</v>
          </cell>
          <cell r="BR216">
            <v>0</v>
          </cell>
          <cell r="BS216">
            <v>0</v>
          </cell>
          <cell r="BT216">
            <v>0</v>
          </cell>
          <cell r="BU216">
            <v>0</v>
          </cell>
          <cell r="BV216">
            <v>0</v>
          </cell>
          <cell r="BW216">
            <v>0</v>
          </cell>
          <cell r="BX216">
            <v>0</v>
          </cell>
          <cell r="BY216">
            <v>0</v>
          </cell>
          <cell r="BZ216">
            <v>0</v>
          </cell>
          <cell r="CA216">
            <v>0</v>
          </cell>
          <cell r="CB216">
            <v>0</v>
          </cell>
          <cell r="CC216">
            <v>0</v>
          </cell>
          <cell r="CD216">
            <v>0</v>
          </cell>
          <cell r="CE216">
            <v>0</v>
          </cell>
          <cell r="CF216">
            <v>0</v>
          </cell>
          <cell r="CG216">
            <v>0</v>
          </cell>
          <cell r="CH216">
            <v>0</v>
          </cell>
          <cell r="CI216">
            <v>0</v>
          </cell>
          <cell r="CJ216">
            <v>0</v>
          </cell>
          <cell r="CK216">
            <v>0</v>
          </cell>
          <cell r="CL216">
            <v>0</v>
          </cell>
          <cell r="CM216">
            <v>0</v>
          </cell>
          <cell r="CN216">
            <v>0</v>
          </cell>
          <cell r="CO216">
            <v>0</v>
          </cell>
          <cell r="CP216">
            <v>0</v>
          </cell>
          <cell r="CQ216">
            <v>0</v>
          </cell>
          <cell r="CR216">
            <v>0</v>
          </cell>
          <cell r="CS216">
            <v>0</v>
          </cell>
          <cell r="CT216">
            <v>0</v>
          </cell>
          <cell r="CU216">
            <v>0</v>
          </cell>
          <cell r="CV216">
            <v>0</v>
          </cell>
          <cell r="CW216">
            <v>0</v>
          </cell>
          <cell r="CX216">
            <v>0</v>
          </cell>
          <cell r="CY216">
            <v>0</v>
          </cell>
          <cell r="CZ216">
            <v>0</v>
          </cell>
          <cell r="DA216">
            <v>0</v>
          </cell>
          <cell r="DB216">
            <v>0</v>
          </cell>
          <cell r="DC216">
            <v>0</v>
          </cell>
          <cell r="DD216">
            <v>0</v>
          </cell>
          <cell r="DE216">
            <v>0</v>
          </cell>
          <cell r="DF216">
            <v>0</v>
          </cell>
          <cell r="DG216">
            <v>0</v>
          </cell>
          <cell r="DH216">
            <v>0</v>
          </cell>
          <cell r="DI216">
            <v>0</v>
          </cell>
          <cell r="DJ216">
            <v>0</v>
          </cell>
          <cell r="DK216">
            <v>0</v>
          </cell>
          <cell r="DL216">
            <v>0</v>
          </cell>
          <cell r="DM216">
            <v>0</v>
          </cell>
          <cell r="DN216">
            <v>0</v>
          </cell>
          <cell r="DO216">
            <v>0</v>
          </cell>
          <cell r="DP216">
            <v>0</v>
          </cell>
          <cell r="DQ216">
            <v>0</v>
          </cell>
          <cell r="DR216">
            <v>0</v>
          </cell>
          <cell r="DS216">
            <v>0</v>
          </cell>
          <cell r="DT216">
            <v>0</v>
          </cell>
          <cell r="DU216">
            <v>0</v>
          </cell>
          <cell r="DV216">
            <v>0</v>
          </cell>
          <cell r="DW216">
            <v>0</v>
          </cell>
          <cell r="DX216">
            <v>0</v>
          </cell>
          <cell r="DY216">
            <v>0</v>
          </cell>
          <cell r="DZ216">
            <v>0</v>
          </cell>
          <cell r="EA216">
            <v>0</v>
          </cell>
          <cell r="EB216">
            <v>0</v>
          </cell>
          <cell r="EC216">
            <v>0</v>
          </cell>
          <cell r="ED216">
            <v>0</v>
          </cell>
          <cell r="EE216">
            <v>0</v>
          </cell>
          <cell r="EF216">
            <v>0</v>
          </cell>
          <cell r="EG216">
            <v>0</v>
          </cell>
          <cell r="EH216">
            <v>0</v>
          </cell>
          <cell r="EI216">
            <v>0</v>
          </cell>
          <cell r="EJ216">
            <v>0</v>
          </cell>
          <cell r="EK216">
            <v>0</v>
          </cell>
          <cell r="EL216">
            <v>0</v>
          </cell>
          <cell r="EM216">
            <v>0</v>
          </cell>
          <cell r="EN216">
            <v>0</v>
          </cell>
          <cell r="EO216">
            <v>0</v>
          </cell>
          <cell r="EP216">
            <v>0</v>
          </cell>
          <cell r="EQ216">
            <v>0</v>
          </cell>
          <cell r="ER216">
            <v>0</v>
          </cell>
          <cell r="ES216">
            <v>0</v>
          </cell>
          <cell r="ET216">
            <v>0</v>
          </cell>
          <cell r="EU216">
            <v>0</v>
          </cell>
          <cell r="EV216">
            <v>0</v>
          </cell>
          <cell r="EW216">
            <v>0</v>
          </cell>
          <cell r="EX216">
            <v>0</v>
          </cell>
          <cell r="EY216">
            <v>0</v>
          </cell>
          <cell r="EZ216">
            <v>0</v>
          </cell>
          <cell r="FA216">
            <v>0</v>
          </cell>
          <cell r="FB216">
            <v>0</v>
          </cell>
          <cell r="FC216">
            <v>0</v>
          </cell>
          <cell r="FD216">
            <v>0</v>
          </cell>
          <cell r="FE216">
            <v>0</v>
          </cell>
          <cell r="FF216">
            <v>0</v>
          </cell>
          <cell r="FG216">
            <v>0</v>
          </cell>
          <cell r="FH216">
            <v>0</v>
          </cell>
          <cell r="FI216">
            <v>0</v>
          </cell>
          <cell r="FJ216">
            <v>0</v>
          </cell>
          <cell r="FK216">
            <v>0</v>
          </cell>
          <cell r="FL216">
            <v>0</v>
          </cell>
          <cell r="FM216">
            <v>0</v>
          </cell>
          <cell r="FN216">
            <v>0</v>
          </cell>
          <cell r="FO216">
            <v>0</v>
          </cell>
          <cell r="FP216">
            <v>0</v>
          </cell>
          <cell r="FQ216">
            <v>0</v>
          </cell>
          <cell r="FR216">
            <v>0</v>
          </cell>
          <cell r="FS216">
            <v>0</v>
          </cell>
          <cell r="FT216">
            <v>0</v>
          </cell>
          <cell r="FU216">
            <v>0</v>
          </cell>
          <cell r="FV216">
            <v>0</v>
          </cell>
          <cell r="FW216">
            <v>0</v>
          </cell>
          <cell r="FX216">
            <v>0</v>
          </cell>
          <cell r="FY216">
            <v>0</v>
          </cell>
          <cell r="FZ216">
            <v>0</v>
          </cell>
          <cell r="GA216">
            <v>0</v>
          </cell>
          <cell r="GB216">
            <v>0</v>
          </cell>
          <cell r="GC216">
            <v>0</v>
          </cell>
          <cell r="GD216">
            <v>0</v>
          </cell>
          <cell r="GE216">
            <v>0</v>
          </cell>
          <cell r="GF216">
            <v>0</v>
          </cell>
          <cell r="GG216">
            <v>0</v>
          </cell>
          <cell r="GH216">
            <v>0</v>
          </cell>
          <cell r="GI216">
            <v>0</v>
          </cell>
          <cell r="GJ216">
            <v>0</v>
          </cell>
          <cell r="GK216">
            <v>0</v>
          </cell>
          <cell r="GL216">
            <v>0</v>
          </cell>
          <cell r="GM216">
            <v>142767</v>
          </cell>
          <cell r="GN216">
            <v>0</v>
          </cell>
          <cell r="GO216">
            <v>0</v>
          </cell>
          <cell r="GP216">
            <v>0</v>
          </cell>
          <cell r="GQ216">
            <v>0</v>
          </cell>
          <cell r="GR216">
            <v>0</v>
          </cell>
          <cell r="GS216">
            <v>0</v>
          </cell>
          <cell r="GT216">
            <v>0</v>
          </cell>
          <cell r="GU216">
            <v>0</v>
          </cell>
          <cell r="GV216">
            <v>0</v>
          </cell>
          <cell r="GW216">
            <v>0</v>
          </cell>
          <cell r="GX216">
            <v>0</v>
          </cell>
          <cell r="GY216">
            <v>0</v>
          </cell>
          <cell r="GZ216">
            <v>0</v>
          </cell>
          <cell r="HA216">
            <v>0</v>
          </cell>
          <cell r="HB216">
            <v>0</v>
          </cell>
          <cell r="HC216">
            <v>0</v>
          </cell>
          <cell r="HD216">
            <v>0</v>
          </cell>
          <cell r="HE216">
            <v>0</v>
          </cell>
          <cell r="HF216">
            <v>0</v>
          </cell>
          <cell r="HG216">
            <v>0</v>
          </cell>
          <cell r="HH216">
            <v>0</v>
          </cell>
          <cell r="HI216">
            <v>0</v>
          </cell>
          <cell r="HJ216">
            <v>0</v>
          </cell>
          <cell r="HK216">
            <v>0</v>
          </cell>
          <cell r="HL216">
            <v>0</v>
          </cell>
          <cell r="HM216">
            <v>0</v>
          </cell>
          <cell r="HN216">
            <v>0</v>
          </cell>
          <cell r="HO216">
            <v>0</v>
          </cell>
          <cell r="HP216">
            <v>0</v>
          </cell>
          <cell r="HQ216">
            <v>0</v>
          </cell>
          <cell r="HR216">
            <v>0</v>
          </cell>
          <cell r="HS216">
            <v>0</v>
          </cell>
        </row>
        <row r="217">
          <cell r="E217">
            <v>0</v>
          </cell>
          <cell r="F217">
            <v>0</v>
          </cell>
          <cell r="G217">
            <v>0</v>
          </cell>
          <cell r="H217">
            <v>0</v>
          </cell>
          <cell r="I217">
            <v>0</v>
          </cell>
          <cell r="J217">
            <v>0</v>
          </cell>
          <cell r="K217">
            <v>0</v>
          </cell>
          <cell r="L217">
            <v>0</v>
          </cell>
          <cell r="M217">
            <v>0</v>
          </cell>
          <cell r="N217">
            <v>0</v>
          </cell>
          <cell r="O217">
            <v>0</v>
          </cell>
          <cell r="P217">
            <v>0</v>
          </cell>
          <cell r="Q217">
            <v>0</v>
          </cell>
          <cell r="R217">
            <v>0</v>
          </cell>
          <cell r="S217">
            <v>0</v>
          </cell>
          <cell r="T217">
            <v>0</v>
          </cell>
          <cell r="U217">
            <v>0</v>
          </cell>
          <cell r="V217">
            <v>0</v>
          </cell>
          <cell r="W217">
            <v>0</v>
          </cell>
          <cell r="X217">
            <v>0</v>
          </cell>
          <cell r="Y217">
            <v>0</v>
          </cell>
          <cell r="Z217">
            <v>0</v>
          </cell>
          <cell r="AA217">
            <v>0</v>
          </cell>
          <cell r="AB217">
            <v>0</v>
          </cell>
          <cell r="AC217">
            <v>0</v>
          </cell>
          <cell r="AD217">
            <v>0</v>
          </cell>
          <cell r="AE217">
            <v>0</v>
          </cell>
          <cell r="AF217">
            <v>0</v>
          </cell>
          <cell r="AG217">
            <v>0</v>
          </cell>
          <cell r="AH217">
            <v>0</v>
          </cell>
          <cell r="AI217">
            <v>0</v>
          </cell>
          <cell r="AJ217">
            <v>0</v>
          </cell>
          <cell r="AK217">
            <v>0</v>
          </cell>
          <cell r="AL217">
            <v>0</v>
          </cell>
          <cell r="AM217">
            <v>0</v>
          </cell>
          <cell r="AN217">
            <v>0</v>
          </cell>
          <cell r="AO217">
            <v>0</v>
          </cell>
          <cell r="AP217">
            <v>0</v>
          </cell>
          <cell r="AQ217">
            <v>0</v>
          </cell>
          <cell r="AR217">
            <v>0</v>
          </cell>
          <cell r="AS217">
            <v>0</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cell r="BM217">
            <v>0</v>
          </cell>
          <cell r="BN217">
            <v>0</v>
          </cell>
          <cell r="BO217">
            <v>0</v>
          </cell>
          <cell r="BP217">
            <v>0</v>
          </cell>
          <cell r="BQ217">
            <v>0</v>
          </cell>
          <cell r="BR217">
            <v>0</v>
          </cell>
          <cell r="BS217">
            <v>0</v>
          </cell>
          <cell r="BT217">
            <v>0</v>
          </cell>
          <cell r="BU217">
            <v>0</v>
          </cell>
          <cell r="BV217">
            <v>0</v>
          </cell>
          <cell r="BW217">
            <v>0</v>
          </cell>
          <cell r="BX217">
            <v>0</v>
          </cell>
          <cell r="BY217">
            <v>0</v>
          </cell>
          <cell r="BZ217">
            <v>0</v>
          </cell>
          <cell r="CA217">
            <v>0</v>
          </cell>
          <cell r="CB217">
            <v>0</v>
          </cell>
          <cell r="CC217">
            <v>0</v>
          </cell>
          <cell r="CD217">
            <v>0</v>
          </cell>
          <cell r="CE217">
            <v>0</v>
          </cell>
          <cell r="CF217">
            <v>0</v>
          </cell>
          <cell r="CG217">
            <v>0</v>
          </cell>
          <cell r="CH217">
            <v>0</v>
          </cell>
          <cell r="CI217">
            <v>0</v>
          </cell>
          <cell r="CJ217">
            <v>0</v>
          </cell>
          <cell r="CK217">
            <v>0</v>
          </cell>
          <cell r="CL217">
            <v>0</v>
          </cell>
          <cell r="CM217">
            <v>0</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A217">
            <v>0</v>
          </cell>
          <cell r="DB217">
            <v>0</v>
          </cell>
          <cell r="DC217">
            <v>0</v>
          </cell>
          <cell r="DD217">
            <v>0</v>
          </cell>
          <cell r="DE217">
            <v>0</v>
          </cell>
          <cell r="DF217">
            <v>0</v>
          </cell>
          <cell r="DG217">
            <v>0</v>
          </cell>
          <cell r="DH217">
            <v>0</v>
          </cell>
          <cell r="DI217">
            <v>0</v>
          </cell>
          <cell r="DJ217">
            <v>0</v>
          </cell>
          <cell r="DK217">
            <v>0</v>
          </cell>
          <cell r="DL217">
            <v>0</v>
          </cell>
          <cell r="DM217">
            <v>0</v>
          </cell>
          <cell r="DN217">
            <v>0</v>
          </cell>
          <cell r="DO217">
            <v>0</v>
          </cell>
          <cell r="DP217">
            <v>0</v>
          </cell>
          <cell r="DQ217">
            <v>0</v>
          </cell>
          <cell r="DR217">
            <v>0</v>
          </cell>
          <cell r="DS217">
            <v>0</v>
          </cell>
          <cell r="DT217">
            <v>0</v>
          </cell>
          <cell r="DU217">
            <v>0</v>
          </cell>
          <cell r="DV217">
            <v>0</v>
          </cell>
          <cell r="DW217">
            <v>0</v>
          </cell>
          <cell r="DX217">
            <v>0</v>
          </cell>
          <cell r="DY217">
            <v>0</v>
          </cell>
          <cell r="DZ217">
            <v>0</v>
          </cell>
          <cell r="EA217">
            <v>0</v>
          </cell>
          <cell r="EB217">
            <v>0</v>
          </cell>
          <cell r="EC217">
            <v>0</v>
          </cell>
          <cell r="ED217">
            <v>0</v>
          </cell>
          <cell r="EE217">
            <v>0</v>
          </cell>
          <cell r="EF217">
            <v>0</v>
          </cell>
          <cell r="EG217">
            <v>0</v>
          </cell>
          <cell r="EH217">
            <v>0</v>
          </cell>
          <cell r="EI217">
            <v>0</v>
          </cell>
          <cell r="EJ217">
            <v>0</v>
          </cell>
          <cell r="EK217">
            <v>0</v>
          </cell>
          <cell r="EL217">
            <v>0</v>
          </cell>
          <cell r="EM217">
            <v>0</v>
          </cell>
          <cell r="EN217">
            <v>0</v>
          </cell>
          <cell r="EO217">
            <v>0</v>
          </cell>
          <cell r="EP217">
            <v>0</v>
          </cell>
          <cell r="EQ217">
            <v>0</v>
          </cell>
          <cell r="ER217">
            <v>0</v>
          </cell>
          <cell r="ES217">
            <v>0</v>
          </cell>
          <cell r="ET217">
            <v>0</v>
          </cell>
          <cell r="EU217">
            <v>0</v>
          </cell>
          <cell r="EV217">
            <v>0</v>
          </cell>
          <cell r="EW217">
            <v>0</v>
          </cell>
          <cell r="EX217">
            <v>0</v>
          </cell>
          <cell r="EY217">
            <v>0</v>
          </cell>
          <cell r="EZ217">
            <v>0</v>
          </cell>
          <cell r="FA217">
            <v>0</v>
          </cell>
          <cell r="FB217">
            <v>0</v>
          </cell>
          <cell r="FC217">
            <v>0</v>
          </cell>
          <cell r="FD217">
            <v>0</v>
          </cell>
          <cell r="FE217">
            <v>0</v>
          </cell>
          <cell r="FF217">
            <v>0</v>
          </cell>
          <cell r="FG217">
            <v>0</v>
          </cell>
          <cell r="FH217">
            <v>0</v>
          </cell>
          <cell r="FI217">
            <v>0</v>
          </cell>
          <cell r="FJ217">
            <v>0</v>
          </cell>
          <cell r="FK217">
            <v>0</v>
          </cell>
          <cell r="FL217">
            <v>0</v>
          </cell>
          <cell r="FM217">
            <v>0</v>
          </cell>
          <cell r="FN217">
            <v>0</v>
          </cell>
          <cell r="FO217">
            <v>0</v>
          </cell>
          <cell r="FP217">
            <v>0</v>
          </cell>
          <cell r="FQ217">
            <v>0</v>
          </cell>
          <cell r="FR217">
            <v>0</v>
          </cell>
          <cell r="FS217">
            <v>0</v>
          </cell>
          <cell r="FT217">
            <v>0</v>
          </cell>
          <cell r="FU217">
            <v>0</v>
          </cell>
          <cell r="FV217">
            <v>0</v>
          </cell>
          <cell r="FW217">
            <v>0</v>
          </cell>
          <cell r="FX217">
            <v>0</v>
          </cell>
          <cell r="FY217">
            <v>0</v>
          </cell>
          <cell r="FZ217">
            <v>0</v>
          </cell>
          <cell r="GA217">
            <v>0</v>
          </cell>
          <cell r="GB217">
            <v>0</v>
          </cell>
          <cell r="GC217">
            <v>0</v>
          </cell>
          <cell r="GD217">
            <v>0</v>
          </cell>
          <cell r="GE217">
            <v>0</v>
          </cell>
          <cell r="GF217">
            <v>0</v>
          </cell>
          <cell r="GG217">
            <v>0</v>
          </cell>
          <cell r="GH217">
            <v>0</v>
          </cell>
          <cell r="GI217">
            <v>0</v>
          </cell>
          <cell r="GJ217">
            <v>0</v>
          </cell>
          <cell r="GK217">
            <v>0</v>
          </cell>
          <cell r="GL217">
            <v>0</v>
          </cell>
          <cell r="GM217">
            <v>235826</v>
          </cell>
          <cell r="GN217">
            <v>0</v>
          </cell>
          <cell r="GO217">
            <v>0</v>
          </cell>
          <cell r="GP217">
            <v>0</v>
          </cell>
          <cell r="GQ217">
            <v>0</v>
          </cell>
          <cell r="GR217">
            <v>0</v>
          </cell>
          <cell r="GS217">
            <v>0</v>
          </cell>
          <cell r="GT217">
            <v>0</v>
          </cell>
          <cell r="GU217">
            <v>0</v>
          </cell>
          <cell r="GV217">
            <v>0</v>
          </cell>
          <cell r="GW217">
            <v>0</v>
          </cell>
          <cell r="GX217">
            <v>0</v>
          </cell>
          <cell r="GY217">
            <v>0</v>
          </cell>
          <cell r="GZ217">
            <v>0</v>
          </cell>
          <cell r="HA217">
            <v>0</v>
          </cell>
          <cell r="HB217">
            <v>0</v>
          </cell>
          <cell r="HC217">
            <v>0</v>
          </cell>
          <cell r="HD217">
            <v>0</v>
          </cell>
          <cell r="HE217">
            <v>0</v>
          </cell>
          <cell r="HF217">
            <v>0</v>
          </cell>
          <cell r="HG217">
            <v>0</v>
          </cell>
          <cell r="HH217">
            <v>0</v>
          </cell>
          <cell r="HI217">
            <v>0</v>
          </cell>
          <cell r="HJ217">
            <v>0</v>
          </cell>
          <cell r="HK217">
            <v>0</v>
          </cell>
          <cell r="HL217">
            <v>0</v>
          </cell>
          <cell r="HM217">
            <v>0</v>
          </cell>
          <cell r="HN217">
            <v>0</v>
          </cell>
          <cell r="HO217">
            <v>0</v>
          </cell>
          <cell r="HP217">
            <v>0</v>
          </cell>
          <cell r="HQ217">
            <v>0</v>
          </cell>
          <cell r="HR217">
            <v>0</v>
          </cell>
          <cell r="HS217">
            <v>0</v>
          </cell>
        </row>
        <row r="218">
          <cell r="E218">
            <v>0</v>
          </cell>
          <cell r="F218">
            <v>0</v>
          </cell>
          <cell r="G218">
            <v>0</v>
          </cell>
          <cell r="H218">
            <v>0</v>
          </cell>
          <cell r="I218">
            <v>0</v>
          </cell>
          <cell r="J218">
            <v>0</v>
          </cell>
          <cell r="K218">
            <v>0</v>
          </cell>
          <cell r="L218">
            <v>0</v>
          </cell>
          <cell r="M218">
            <v>0</v>
          </cell>
          <cell r="N218">
            <v>0</v>
          </cell>
          <cell r="O218">
            <v>0</v>
          </cell>
          <cell r="P218">
            <v>0</v>
          </cell>
          <cell r="Q218">
            <v>0</v>
          </cell>
          <cell r="R218">
            <v>0</v>
          </cell>
          <cell r="S218">
            <v>0</v>
          </cell>
          <cell r="T218">
            <v>0</v>
          </cell>
          <cell r="U218">
            <v>0</v>
          </cell>
          <cell r="V218">
            <v>0</v>
          </cell>
          <cell r="W218">
            <v>0</v>
          </cell>
          <cell r="X218">
            <v>0</v>
          </cell>
          <cell r="Y218">
            <v>0</v>
          </cell>
          <cell r="Z218">
            <v>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v>0</v>
          </cell>
          <cell r="BA218">
            <v>0</v>
          </cell>
          <cell r="BB218">
            <v>0</v>
          </cell>
          <cell r="BC218">
            <v>0</v>
          </cell>
          <cell r="BD218">
            <v>0</v>
          </cell>
          <cell r="BE218">
            <v>0</v>
          </cell>
          <cell r="BF218">
            <v>0</v>
          </cell>
          <cell r="BG218">
            <v>0</v>
          </cell>
          <cell r="BH218">
            <v>0</v>
          </cell>
          <cell r="BI218">
            <v>0</v>
          </cell>
          <cell r="BJ218">
            <v>0</v>
          </cell>
          <cell r="BK218">
            <v>0</v>
          </cell>
          <cell r="BL218">
            <v>0</v>
          </cell>
          <cell r="BM218">
            <v>0</v>
          </cell>
          <cell r="BN218">
            <v>0</v>
          </cell>
          <cell r="BO218">
            <v>0</v>
          </cell>
          <cell r="BP218">
            <v>0</v>
          </cell>
          <cell r="BQ218">
            <v>0</v>
          </cell>
          <cell r="BR218">
            <v>0</v>
          </cell>
          <cell r="BS218">
            <v>0</v>
          </cell>
          <cell r="BT218">
            <v>0</v>
          </cell>
          <cell r="BU218">
            <v>0</v>
          </cell>
          <cell r="BV218">
            <v>0</v>
          </cell>
          <cell r="BW218">
            <v>0</v>
          </cell>
          <cell r="BX218">
            <v>0</v>
          </cell>
          <cell r="BY218">
            <v>0</v>
          </cell>
          <cell r="BZ218">
            <v>0</v>
          </cell>
          <cell r="CA218">
            <v>0</v>
          </cell>
          <cell r="CB218">
            <v>0</v>
          </cell>
          <cell r="CC218">
            <v>0</v>
          </cell>
          <cell r="CD218">
            <v>0</v>
          </cell>
          <cell r="CE218">
            <v>0</v>
          </cell>
          <cell r="CF218">
            <v>0</v>
          </cell>
          <cell r="CG218">
            <v>0</v>
          </cell>
          <cell r="CH218">
            <v>0</v>
          </cell>
          <cell r="CI218">
            <v>0</v>
          </cell>
          <cell r="CJ218">
            <v>0</v>
          </cell>
          <cell r="CK218">
            <v>0</v>
          </cell>
          <cell r="CL218">
            <v>0</v>
          </cell>
          <cell r="CM218">
            <v>0</v>
          </cell>
          <cell r="CN218">
            <v>0</v>
          </cell>
          <cell r="CO218">
            <v>0</v>
          </cell>
          <cell r="CP218">
            <v>0</v>
          </cell>
          <cell r="CQ218">
            <v>0</v>
          </cell>
          <cell r="CR218">
            <v>0</v>
          </cell>
          <cell r="CS218">
            <v>0</v>
          </cell>
          <cell r="CT218">
            <v>0</v>
          </cell>
          <cell r="CU218">
            <v>0</v>
          </cell>
          <cell r="CV218">
            <v>0</v>
          </cell>
          <cell r="CW218">
            <v>0</v>
          </cell>
          <cell r="CX218">
            <v>0</v>
          </cell>
          <cell r="CY218">
            <v>0</v>
          </cell>
          <cell r="CZ218">
            <v>0</v>
          </cell>
          <cell r="DA218">
            <v>0</v>
          </cell>
          <cell r="DB218">
            <v>0</v>
          </cell>
          <cell r="DC218">
            <v>0</v>
          </cell>
          <cell r="DD218">
            <v>0</v>
          </cell>
          <cell r="DE218">
            <v>0</v>
          </cell>
          <cell r="DF218">
            <v>0</v>
          </cell>
          <cell r="DG218">
            <v>0</v>
          </cell>
          <cell r="DH218">
            <v>0</v>
          </cell>
          <cell r="DI218">
            <v>0</v>
          </cell>
          <cell r="DJ218">
            <v>0</v>
          </cell>
          <cell r="DK218">
            <v>0</v>
          </cell>
          <cell r="DL218">
            <v>0</v>
          </cell>
          <cell r="DM218">
            <v>0</v>
          </cell>
          <cell r="DN218">
            <v>0</v>
          </cell>
          <cell r="DO218">
            <v>0</v>
          </cell>
          <cell r="DP218">
            <v>0</v>
          </cell>
          <cell r="DQ218">
            <v>0</v>
          </cell>
          <cell r="DR218">
            <v>0</v>
          </cell>
          <cell r="DS218">
            <v>0</v>
          </cell>
          <cell r="DT218">
            <v>0</v>
          </cell>
          <cell r="DU218">
            <v>0</v>
          </cell>
          <cell r="DV218">
            <v>0</v>
          </cell>
          <cell r="DW218">
            <v>0</v>
          </cell>
          <cell r="DX218">
            <v>0</v>
          </cell>
          <cell r="DY218">
            <v>0</v>
          </cell>
          <cell r="DZ218">
            <v>0</v>
          </cell>
          <cell r="EA218">
            <v>0</v>
          </cell>
          <cell r="EB218">
            <v>0</v>
          </cell>
          <cell r="EC218">
            <v>0</v>
          </cell>
          <cell r="ED218">
            <v>0</v>
          </cell>
          <cell r="EE218">
            <v>0</v>
          </cell>
          <cell r="EF218">
            <v>0</v>
          </cell>
          <cell r="EG218">
            <v>0</v>
          </cell>
          <cell r="EH218">
            <v>0</v>
          </cell>
          <cell r="EI218">
            <v>0</v>
          </cell>
          <cell r="EJ218">
            <v>0</v>
          </cell>
          <cell r="EK218">
            <v>0</v>
          </cell>
          <cell r="EL218">
            <v>0</v>
          </cell>
          <cell r="EM218">
            <v>0</v>
          </cell>
          <cell r="EN218">
            <v>0</v>
          </cell>
          <cell r="EO218">
            <v>0</v>
          </cell>
          <cell r="EP218">
            <v>0</v>
          </cell>
          <cell r="EQ218">
            <v>0</v>
          </cell>
          <cell r="ER218">
            <v>0</v>
          </cell>
          <cell r="ES218">
            <v>0</v>
          </cell>
          <cell r="ET218">
            <v>0</v>
          </cell>
          <cell r="EU218">
            <v>0</v>
          </cell>
          <cell r="EV218">
            <v>0</v>
          </cell>
          <cell r="EW218">
            <v>0</v>
          </cell>
          <cell r="EX218">
            <v>0</v>
          </cell>
          <cell r="EY218">
            <v>0</v>
          </cell>
          <cell r="EZ218">
            <v>0</v>
          </cell>
          <cell r="FA218">
            <v>0</v>
          </cell>
          <cell r="FB218">
            <v>0</v>
          </cell>
          <cell r="FC218">
            <v>0</v>
          </cell>
          <cell r="FD218">
            <v>0</v>
          </cell>
          <cell r="FE218">
            <v>0</v>
          </cell>
          <cell r="FF218">
            <v>0</v>
          </cell>
          <cell r="FG218">
            <v>0</v>
          </cell>
          <cell r="FH218">
            <v>0</v>
          </cell>
          <cell r="FI218">
            <v>0</v>
          </cell>
          <cell r="FJ218">
            <v>0</v>
          </cell>
          <cell r="FK218">
            <v>0</v>
          </cell>
          <cell r="FL218">
            <v>0</v>
          </cell>
          <cell r="FM218">
            <v>0</v>
          </cell>
          <cell r="FN218">
            <v>0</v>
          </cell>
          <cell r="FO218">
            <v>0</v>
          </cell>
          <cell r="FP218">
            <v>0</v>
          </cell>
          <cell r="FQ218">
            <v>0</v>
          </cell>
          <cell r="FR218">
            <v>0</v>
          </cell>
          <cell r="FS218">
            <v>0</v>
          </cell>
          <cell r="FT218">
            <v>0</v>
          </cell>
          <cell r="FU218">
            <v>0</v>
          </cell>
          <cell r="FV218">
            <v>0</v>
          </cell>
          <cell r="FW218">
            <v>0</v>
          </cell>
          <cell r="FX218">
            <v>0</v>
          </cell>
          <cell r="FY218">
            <v>0</v>
          </cell>
          <cell r="FZ218">
            <v>0</v>
          </cell>
          <cell r="GA218">
            <v>0</v>
          </cell>
          <cell r="GB218">
            <v>0</v>
          </cell>
          <cell r="GC218">
            <v>0</v>
          </cell>
          <cell r="GD218">
            <v>0</v>
          </cell>
          <cell r="GE218">
            <v>0</v>
          </cell>
          <cell r="GF218">
            <v>0</v>
          </cell>
          <cell r="GG218">
            <v>0</v>
          </cell>
          <cell r="GH218">
            <v>0</v>
          </cell>
          <cell r="GI218">
            <v>0</v>
          </cell>
          <cell r="GJ218">
            <v>0</v>
          </cell>
          <cell r="GK218">
            <v>0</v>
          </cell>
          <cell r="GL218">
            <v>0</v>
          </cell>
          <cell r="GM218">
            <v>180572.5</v>
          </cell>
          <cell r="GN218">
            <v>0</v>
          </cell>
          <cell r="GO218">
            <v>0</v>
          </cell>
          <cell r="GP218">
            <v>0</v>
          </cell>
          <cell r="GQ218">
            <v>0</v>
          </cell>
          <cell r="GR218">
            <v>0</v>
          </cell>
          <cell r="GS218">
            <v>0</v>
          </cell>
          <cell r="GT218">
            <v>0</v>
          </cell>
          <cell r="GU218">
            <v>0</v>
          </cell>
          <cell r="GV218">
            <v>0</v>
          </cell>
          <cell r="GW218">
            <v>0</v>
          </cell>
          <cell r="GX218">
            <v>0</v>
          </cell>
          <cell r="GY218">
            <v>0</v>
          </cell>
          <cell r="GZ218">
            <v>0</v>
          </cell>
          <cell r="HA218">
            <v>0</v>
          </cell>
          <cell r="HB218">
            <v>0</v>
          </cell>
          <cell r="HC218">
            <v>0</v>
          </cell>
          <cell r="HD218">
            <v>0</v>
          </cell>
          <cell r="HE218">
            <v>0</v>
          </cell>
          <cell r="HF218">
            <v>0</v>
          </cell>
          <cell r="HG218">
            <v>0</v>
          </cell>
          <cell r="HH218">
            <v>0</v>
          </cell>
          <cell r="HI218">
            <v>0</v>
          </cell>
          <cell r="HJ218">
            <v>0</v>
          </cell>
          <cell r="HK218">
            <v>0</v>
          </cell>
          <cell r="HL218">
            <v>0</v>
          </cell>
          <cell r="HM218">
            <v>0</v>
          </cell>
          <cell r="HN218">
            <v>0</v>
          </cell>
          <cell r="HO218">
            <v>0</v>
          </cell>
          <cell r="HP218">
            <v>0</v>
          </cell>
          <cell r="HQ218">
            <v>0</v>
          </cell>
          <cell r="HR218">
            <v>0</v>
          </cell>
          <cell r="HS218">
            <v>0</v>
          </cell>
        </row>
        <row r="219">
          <cell r="E219">
            <v>0</v>
          </cell>
          <cell r="F219">
            <v>0</v>
          </cell>
          <cell r="G219">
            <v>0</v>
          </cell>
          <cell r="H219">
            <v>0</v>
          </cell>
          <cell r="I219">
            <v>0</v>
          </cell>
          <cell r="J219">
            <v>0</v>
          </cell>
          <cell r="K219">
            <v>242.2</v>
          </cell>
          <cell r="L219">
            <v>0</v>
          </cell>
          <cell r="M219">
            <v>0</v>
          </cell>
          <cell r="N219">
            <v>0</v>
          </cell>
          <cell r="O219">
            <v>0</v>
          </cell>
          <cell r="P219">
            <v>0</v>
          </cell>
          <cell r="Q219">
            <v>0</v>
          </cell>
          <cell r="R219">
            <v>0</v>
          </cell>
          <cell r="S219">
            <v>0</v>
          </cell>
          <cell r="T219">
            <v>0</v>
          </cell>
          <cell r="U219">
            <v>0</v>
          </cell>
          <cell r="V219">
            <v>0</v>
          </cell>
          <cell r="W219">
            <v>0</v>
          </cell>
          <cell r="X219">
            <v>0</v>
          </cell>
          <cell r="Y219">
            <v>0</v>
          </cell>
          <cell r="Z219">
            <v>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cell r="AN219">
            <v>0</v>
          </cell>
          <cell r="AO219">
            <v>0</v>
          </cell>
          <cell r="AP219">
            <v>0</v>
          </cell>
          <cell r="AQ219">
            <v>0</v>
          </cell>
          <cell r="AR219">
            <v>0</v>
          </cell>
          <cell r="AS219">
            <v>0</v>
          </cell>
          <cell r="AT219">
            <v>0</v>
          </cell>
          <cell r="AU219">
            <v>0</v>
          </cell>
          <cell r="AV219">
            <v>0</v>
          </cell>
          <cell r="AW219">
            <v>0</v>
          </cell>
          <cell r="AX219">
            <v>0</v>
          </cell>
          <cell r="AY219">
            <v>0</v>
          </cell>
          <cell r="AZ219">
            <v>0</v>
          </cell>
          <cell r="BA219">
            <v>0</v>
          </cell>
          <cell r="BB219">
            <v>0</v>
          </cell>
          <cell r="BC219">
            <v>0</v>
          </cell>
          <cell r="BD219">
            <v>0</v>
          </cell>
          <cell r="BE219">
            <v>0</v>
          </cell>
          <cell r="BF219">
            <v>0</v>
          </cell>
          <cell r="BG219">
            <v>0</v>
          </cell>
          <cell r="BH219">
            <v>0</v>
          </cell>
          <cell r="BI219">
            <v>0</v>
          </cell>
          <cell r="BJ219">
            <v>0</v>
          </cell>
          <cell r="BK219">
            <v>0</v>
          </cell>
          <cell r="BL219">
            <v>0</v>
          </cell>
          <cell r="BM219">
            <v>0</v>
          </cell>
          <cell r="BN219">
            <v>0</v>
          </cell>
          <cell r="BO219">
            <v>0</v>
          </cell>
          <cell r="BP219">
            <v>0</v>
          </cell>
          <cell r="BQ219">
            <v>0</v>
          </cell>
          <cell r="BR219">
            <v>0</v>
          </cell>
          <cell r="BS219">
            <v>0</v>
          </cell>
          <cell r="BT219">
            <v>0</v>
          </cell>
          <cell r="BU219">
            <v>0</v>
          </cell>
          <cell r="BV219">
            <v>0</v>
          </cell>
          <cell r="BW219">
            <v>0</v>
          </cell>
          <cell r="BX219">
            <v>0</v>
          </cell>
          <cell r="BY219">
            <v>0</v>
          </cell>
          <cell r="BZ219">
            <v>0</v>
          </cell>
          <cell r="CA219">
            <v>0</v>
          </cell>
          <cell r="CB219">
            <v>0</v>
          </cell>
          <cell r="CC219">
            <v>0</v>
          </cell>
          <cell r="CD219">
            <v>0</v>
          </cell>
          <cell r="CE219">
            <v>0</v>
          </cell>
          <cell r="CF219">
            <v>0</v>
          </cell>
          <cell r="CG219">
            <v>0</v>
          </cell>
          <cell r="CH219">
            <v>0</v>
          </cell>
          <cell r="CI219">
            <v>0</v>
          </cell>
          <cell r="CJ219">
            <v>0</v>
          </cell>
          <cell r="CK219">
            <v>0</v>
          </cell>
          <cell r="CL219">
            <v>0</v>
          </cell>
          <cell r="CM219">
            <v>0</v>
          </cell>
          <cell r="CN219">
            <v>0</v>
          </cell>
          <cell r="CO219">
            <v>0</v>
          </cell>
          <cell r="CP219">
            <v>0</v>
          </cell>
          <cell r="CQ219">
            <v>0</v>
          </cell>
          <cell r="CR219">
            <v>0</v>
          </cell>
          <cell r="CS219">
            <v>0</v>
          </cell>
          <cell r="CT219">
            <v>0</v>
          </cell>
          <cell r="CU219">
            <v>0</v>
          </cell>
          <cell r="CV219">
            <v>0</v>
          </cell>
          <cell r="CW219">
            <v>0</v>
          </cell>
          <cell r="CX219">
            <v>0</v>
          </cell>
          <cell r="CY219">
            <v>0</v>
          </cell>
          <cell r="CZ219">
            <v>0</v>
          </cell>
          <cell r="DA219">
            <v>0</v>
          </cell>
          <cell r="DB219">
            <v>0</v>
          </cell>
          <cell r="DC219">
            <v>0</v>
          </cell>
          <cell r="DD219">
            <v>0</v>
          </cell>
          <cell r="DE219">
            <v>0</v>
          </cell>
          <cell r="DF219">
            <v>0</v>
          </cell>
          <cell r="DG219">
            <v>0</v>
          </cell>
          <cell r="DH219">
            <v>0</v>
          </cell>
          <cell r="DI219">
            <v>0</v>
          </cell>
          <cell r="DJ219">
            <v>0</v>
          </cell>
          <cell r="DK219">
            <v>0</v>
          </cell>
          <cell r="DL219">
            <v>0</v>
          </cell>
          <cell r="DM219">
            <v>0</v>
          </cell>
          <cell r="DN219">
            <v>0</v>
          </cell>
          <cell r="DO219">
            <v>0</v>
          </cell>
          <cell r="DP219">
            <v>0</v>
          </cell>
          <cell r="DQ219">
            <v>0</v>
          </cell>
          <cell r="DR219">
            <v>0</v>
          </cell>
          <cell r="DS219">
            <v>0</v>
          </cell>
          <cell r="DT219">
            <v>0</v>
          </cell>
          <cell r="DU219">
            <v>0</v>
          </cell>
          <cell r="DV219">
            <v>0</v>
          </cell>
          <cell r="DW219">
            <v>0</v>
          </cell>
          <cell r="DX219">
            <v>0</v>
          </cell>
          <cell r="DY219">
            <v>0</v>
          </cell>
          <cell r="DZ219">
            <v>0</v>
          </cell>
          <cell r="EA219">
            <v>0</v>
          </cell>
          <cell r="EB219">
            <v>0</v>
          </cell>
          <cell r="EC219">
            <v>0</v>
          </cell>
          <cell r="ED219">
            <v>0</v>
          </cell>
          <cell r="EE219">
            <v>0</v>
          </cell>
          <cell r="EF219">
            <v>0</v>
          </cell>
          <cell r="EG219">
            <v>0</v>
          </cell>
          <cell r="EH219">
            <v>0</v>
          </cell>
          <cell r="EI219">
            <v>0</v>
          </cell>
          <cell r="EJ219">
            <v>0</v>
          </cell>
          <cell r="EK219">
            <v>0</v>
          </cell>
          <cell r="EL219">
            <v>0</v>
          </cell>
          <cell r="EM219">
            <v>0</v>
          </cell>
          <cell r="EN219">
            <v>0</v>
          </cell>
          <cell r="EO219">
            <v>0</v>
          </cell>
          <cell r="EP219">
            <v>0</v>
          </cell>
          <cell r="EQ219">
            <v>0</v>
          </cell>
          <cell r="ER219">
            <v>0</v>
          </cell>
          <cell r="ES219">
            <v>0</v>
          </cell>
          <cell r="ET219">
            <v>0</v>
          </cell>
          <cell r="EU219">
            <v>0</v>
          </cell>
          <cell r="EV219">
            <v>0</v>
          </cell>
          <cell r="EW219">
            <v>0</v>
          </cell>
          <cell r="EX219">
            <v>0</v>
          </cell>
          <cell r="EY219">
            <v>0</v>
          </cell>
          <cell r="EZ219">
            <v>0</v>
          </cell>
          <cell r="FA219">
            <v>0</v>
          </cell>
          <cell r="FB219">
            <v>0</v>
          </cell>
          <cell r="FC219">
            <v>0</v>
          </cell>
          <cell r="FD219">
            <v>0</v>
          </cell>
          <cell r="FE219">
            <v>0</v>
          </cell>
          <cell r="FF219">
            <v>0</v>
          </cell>
          <cell r="FG219">
            <v>0</v>
          </cell>
          <cell r="FH219">
            <v>0</v>
          </cell>
          <cell r="FI219">
            <v>0</v>
          </cell>
          <cell r="FJ219">
            <v>0</v>
          </cell>
          <cell r="FK219">
            <v>0</v>
          </cell>
          <cell r="FL219">
            <v>0</v>
          </cell>
          <cell r="FM219">
            <v>0</v>
          </cell>
          <cell r="FN219">
            <v>0</v>
          </cell>
          <cell r="FO219">
            <v>0</v>
          </cell>
          <cell r="FP219">
            <v>0</v>
          </cell>
          <cell r="FQ219">
            <v>0</v>
          </cell>
          <cell r="FR219">
            <v>0</v>
          </cell>
          <cell r="FS219">
            <v>0</v>
          </cell>
          <cell r="FT219">
            <v>0</v>
          </cell>
          <cell r="FU219">
            <v>0</v>
          </cell>
          <cell r="FV219">
            <v>0</v>
          </cell>
          <cell r="FW219">
            <v>0</v>
          </cell>
          <cell r="FX219">
            <v>0</v>
          </cell>
          <cell r="FY219">
            <v>0</v>
          </cell>
          <cell r="FZ219">
            <v>0</v>
          </cell>
          <cell r="GA219">
            <v>0</v>
          </cell>
          <cell r="GB219">
            <v>0</v>
          </cell>
          <cell r="GC219">
            <v>0</v>
          </cell>
          <cell r="GD219">
            <v>0</v>
          </cell>
          <cell r="GE219">
            <v>0</v>
          </cell>
          <cell r="GF219">
            <v>0</v>
          </cell>
          <cell r="GG219">
            <v>0</v>
          </cell>
          <cell r="GH219">
            <v>0</v>
          </cell>
          <cell r="GI219">
            <v>0</v>
          </cell>
          <cell r="GJ219">
            <v>0</v>
          </cell>
          <cell r="GK219">
            <v>0</v>
          </cell>
          <cell r="GL219">
            <v>0</v>
          </cell>
          <cell r="GM219">
            <v>162505.79999999999</v>
          </cell>
          <cell r="GN219">
            <v>0</v>
          </cell>
          <cell r="GO219">
            <v>0</v>
          </cell>
          <cell r="GP219">
            <v>0</v>
          </cell>
          <cell r="GQ219">
            <v>0</v>
          </cell>
          <cell r="GR219">
            <v>0</v>
          </cell>
          <cell r="GS219">
            <v>0</v>
          </cell>
          <cell r="GT219">
            <v>0</v>
          </cell>
          <cell r="GU219">
            <v>0</v>
          </cell>
          <cell r="GV219">
            <v>0</v>
          </cell>
          <cell r="GW219">
            <v>0</v>
          </cell>
          <cell r="GX219">
            <v>0</v>
          </cell>
          <cell r="GY219">
            <v>0</v>
          </cell>
          <cell r="GZ219">
            <v>0</v>
          </cell>
          <cell r="HA219">
            <v>0</v>
          </cell>
          <cell r="HB219">
            <v>0</v>
          </cell>
          <cell r="HC219">
            <v>0</v>
          </cell>
          <cell r="HD219">
            <v>0</v>
          </cell>
          <cell r="HE219">
            <v>0</v>
          </cell>
          <cell r="HF219">
            <v>0</v>
          </cell>
          <cell r="HG219">
            <v>0</v>
          </cell>
          <cell r="HH219">
            <v>0</v>
          </cell>
          <cell r="HI219">
            <v>0</v>
          </cell>
          <cell r="HJ219">
            <v>0</v>
          </cell>
          <cell r="HK219">
            <v>0</v>
          </cell>
          <cell r="HL219">
            <v>0</v>
          </cell>
          <cell r="HM219">
            <v>0</v>
          </cell>
          <cell r="HN219">
            <v>0</v>
          </cell>
          <cell r="HO219">
            <v>0</v>
          </cell>
          <cell r="HP219">
            <v>0</v>
          </cell>
          <cell r="HQ219">
            <v>0</v>
          </cell>
          <cell r="HR219">
            <v>0</v>
          </cell>
          <cell r="HS219">
            <v>0</v>
          </cell>
        </row>
        <row r="220">
          <cell r="E220">
            <v>0</v>
          </cell>
          <cell r="F220">
            <v>0</v>
          </cell>
          <cell r="G220">
            <v>0</v>
          </cell>
          <cell r="H220">
            <v>0</v>
          </cell>
          <cell r="I220">
            <v>0</v>
          </cell>
          <cell r="J220">
            <v>0</v>
          </cell>
          <cell r="K220">
            <v>0</v>
          </cell>
          <cell r="L220">
            <v>0</v>
          </cell>
          <cell r="M220">
            <v>0</v>
          </cell>
          <cell r="N220">
            <v>0</v>
          </cell>
          <cell r="O220">
            <v>0</v>
          </cell>
          <cell r="P220">
            <v>0</v>
          </cell>
          <cell r="Q220">
            <v>0</v>
          </cell>
          <cell r="R220">
            <v>0</v>
          </cell>
          <cell r="S220">
            <v>0</v>
          </cell>
          <cell r="T220">
            <v>0</v>
          </cell>
          <cell r="U220">
            <v>0</v>
          </cell>
          <cell r="V220">
            <v>0</v>
          </cell>
          <cell r="W220">
            <v>0</v>
          </cell>
          <cell r="X220">
            <v>0</v>
          </cell>
          <cell r="Y220">
            <v>0</v>
          </cell>
          <cell r="Z220">
            <v>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v>0</v>
          </cell>
          <cell r="BA220">
            <v>0</v>
          </cell>
          <cell r="BB220">
            <v>0</v>
          </cell>
          <cell r="BC220">
            <v>0</v>
          </cell>
          <cell r="BD220">
            <v>0</v>
          </cell>
          <cell r="BE220">
            <v>0</v>
          </cell>
          <cell r="BF220">
            <v>0</v>
          </cell>
          <cell r="BG220">
            <v>0</v>
          </cell>
          <cell r="BH220">
            <v>0</v>
          </cell>
          <cell r="BI220">
            <v>0</v>
          </cell>
          <cell r="BJ220">
            <v>0</v>
          </cell>
          <cell r="BK220">
            <v>0</v>
          </cell>
          <cell r="BL220">
            <v>0</v>
          </cell>
          <cell r="BM220">
            <v>0</v>
          </cell>
          <cell r="BN220">
            <v>0</v>
          </cell>
          <cell r="BO220">
            <v>0</v>
          </cell>
          <cell r="BP220">
            <v>0</v>
          </cell>
          <cell r="BQ220">
            <v>0</v>
          </cell>
          <cell r="BR220">
            <v>0</v>
          </cell>
          <cell r="BS220">
            <v>0</v>
          </cell>
          <cell r="BT220">
            <v>0</v>
          </cell>
          <cell r="BU220">
            <v>0</v>
          </cell>
          <cell r="BV220">
            <v>0</v>
          </cell>
          <cell r="BW220">
            <v>0</v>
          </cell>
          <cell r="BX220">
            <v>0</v>
          </cell>
          <cell r="BY220">
            <v>0</v>
          </cell>
          <cell r="BZ220">
            <v>0</v>
          </cell>
          <cell r="CA220">
            <v>0</v>
          </cell>
          <cell r="CB220">
            <v>0</v>
          </cell>
          <cell r="CC220">
            <v>0</v>
          </cell>
          <cell r="CD220">
            <v>0</v>
          </cell>
          <cell r="CE220">
            <v>0</v>
          </cell>
          <cell r="CF220">
            <v>0</v>
          </cell>
          <cell r="CG220">
            <v>0</v>
          </cell>
          <cell r="CH220">
            <v>0</v>
          </cell>
          <cell r="CI220">
            <v>0</v>
          </cell>
          <cell r="CJ220">
            <v>0</v>
          </cell>
          <cell r="CK220">
            <v>0</v>
          </cell>
          <cell r="CL220">
            <v>0</v>
          </cell>
          <cell r="CM220">
            <v>0</v>
          </cell>
          <cell r="CN220">
            <v>0</v>
          </cell>
          <cell r="CO220">
            <v>0</v>
          </cell>
          <cell r="CP220">
            <v>0</v>
          </cell>
          <cell r="CQ220">
            <v>0</v>
          </cell>
          <cell r="CR220">
            <v>0</v>
          </cell>
          <cell r="CS220">
            <v>0</v>
          </cell>
          <cell r="CT220">
            <v>0</v>
          </cell>
          <cell r="CU220">
            <v>0</v>
          </cell>
          <cell r="CV220">
            <v>0</v>
          </cell>
          <cell r="CW220">
            <v>0</v>
          </cell>
          <cell r="CX220">
            <v>0</v>
          </cell>
          <cell r="CY220">
            <v>0</v>
          </cell>
          <cell r="CZ220">
            <v>0</v>
          </cell>
          <cell r="DA220">
            <v>0</v>
          </cell>
          <cell r="DB220">
            <v>0</v>
          </cell>
          <cell r="DC220">
            <v>0</v>
          </cell>
          <cell r="DD220">
            <v>0</v>
          </cell>
          <cell r="DE220">
            <v>0</v>
          </cell>
          <cell r="DF220">
            <v>0</v>
          </cell>
          <cell r="DG220">
            <v>0</v>
          </cell>
          <cell r="DH220">
            <v>0</v>
          </cell>
          <cell r="DI220">
            <v>0</v>
          </cell>
          <cell r="DJ220">
            <v>0</v>
          </cell>
          <cell r="DK220">
            <v>0</v>
          </cell>
          <cell r="DL220">
            <v>0</v>
          </cell>
          <cell r="DM220">
            <v>0</v>
          </cell>
          <cell r="DN220">
            <v>0</v>
          </cell>
          <cell r="DO220">
            <v>0</v>
          </cell>
          <cell r="DP220">
            <v>0</v>
          </cell>
          <cell r="DQ220">
            <v>0</v>
          </cell>
          <cell r="DR220">
            <v>0</v>
          </cell>
          <cell r="DS220">
            <v>0</v>
          </cell>
          <cell r="DT220">
            <v>0</v>
          </cell>
          <cell r="DU220">
            <v>0</v>
          </cell>
          <cell r="DV220">
            <v>0</v>
          </cell>
          <cell r="DW220">
            <v>0</v>
          </cell>
          <cell r="DX220">
            <v>0</v>
          </cell>
          <cell r="DY220">
            <v>0</v>
          </cell>
          <cell r="DZ220">
            <v>0</v>
          </cell>
          <cell r="EA220">
            <v>0</v>
          </cell>
          <cell r="EB220">
            <v>0</v>
          </cell>
          <cell r="EC220">
            <v>0</v>
          </cell>
          <cell r="ED220">
            <v>0</v>
          </cell>
          <cell r="EE220">
            <v>0</v>
          </cell>
          <cell r="EF220">
            <v>0</v>
          </cell>
          <cell r="EG220">
            <v>0</v>
          </cell>
          <cell r="EH220">
            <v>0</v>
          </cell>
          <cell r="EI220">
            <v>0</v>
          </cell>
          <cell r="EJ220">
            <v>0</v>
          </cell>
          <cell r="EK220">
            <v>0</v>
          </cell>
          <cell r="EL220">
            <v>0</v>
          </cell>
          <cell r="EM220">
            <v>0</v>
          </cell>
          <cell r="EN220">
            <v>0</v>
          </cell>
          <cell r="EO220">
            <v>0</v>
          </cell>
          <cell r="EP220">
            <v>0</v>
          </cell>
          <cell r="EQ220">
            <v>0</v>
          </cell>
          <cell r="ER220">
            <v>0</v>
          </cell>
          <cell r="ES220">
            <v>0</v>
          </cell>
          <cell r="ET220">
            <v>0</v>
          </cell>
          <cell r="EU220">
            <v>0</v>
          </cell>
          <cell r="EV220">
            <v>0</v>
          </cell>
          <cell r="EW220">
            <v>0</v>
          </cell>
          <cell r="EX220">
            <v>0</v>
          </cell>
          <cell r="EY220">
            <v>0</v>
          </cell>
          <cell r="EZ220">
            <v>0</v>
          </cell>
          <cell r="FA220">
            <v>0</v>
          </cell>
          <cell r="FB220">
            <v>0</v>
          </cell>
          <cell r="FC220">
            <v>0</v>
          </cell>
          <cell r="FD220">
            <v>0</v>
          </cell>
          <cell r="FE220">
            <v>0</v>
          </cell>
          <cell r="FF220">
            <v>0</v>
          </cell>
          <cell r="FG220">
            <v>0</v>
          </cell>
          <cell r="FH220">
            <v>0</v>
          </cell>
          <cell r="FI220">
            <v>0</v>
          </cell>
          <cell r="FJ220">
            <v>0</v>
          </cell>
          <cell r="FK220">
            <v>0</v>
          </cell>
          <cell r="FL220">
            <v>0</v>
          </cell>
          <cell r="FM220">
            <v>0</v>
          </cell>
          <cell r="FN220">
            <v>0</v>
          </cell>
          <cell r="FO220">
            <v>0</v>
          </cell>
          <cell r="FP220">
            <v>0</v>
          </cell>
          <cell r="FQ220">
            <v>0</v>
          </cell>
          <cell r="FR220">
            <v>0</v>
          </cell>
          <cell r="FS220">
            <v>0</v>
          </cell>
          <cell r="FT220">
            <v>0</v>
          </cell>
          <cell r="FU220">
            <v>0</v>
          </cell>
          <cell r="FV220">
            <v>0</v>
          </cell>
          <cell r="FW220">
            <v>0</v>
          </cell>
          <cell r="FX220">
            <v>0</v>
          </cell>
          <cell r="FY220">
            <v>0</v>
          </cell>
          <cell r="FZ220">
            <v>0</v>
          </cell>
          <cell r="GA220">
            <v>0</v>
          </cell>
          <cell r="GB220">
            <v>0</v>
          </cell>
          <cell r="GC220">
            <v>0</v>
          </cell>
          <cell r="GD220">
            <v>0</v>
          </cell>
          <cell r="GE220">
            <v>0</v>
          </cell>
          <cell r="GF220">
            <v>0</v>
          </cell>
          <cell r="GG220">
            <v>0</v>
          </cell>
          <cell r="GH220">
            <v>0</v>
          </cell>
          <cell r="GI220">
            <v>0</v>
          </cell>
          <cell r="GJ220">
            <v>0</v>
          </cell>
          <cell r="GK220">
            <v>0</v>
          </cell>
          <cell r="GL220">
            <v>0</v>
          </cell>
          <cell r="GM220">
            <v>0</v>
          </cell>
          <cell r="GN220">
            <v>292206.90000000002</v>
          </cell>
          <cell r="GO220">
            <v>0</v>
          </cell>
          <cell r="GP220">
            <v>0</v>
          </cell>
          <cell r="GQ220">
            <v>0</v>
          </cell>
          <cell r="GR220">
            <v>0</v>
          </cell>
          <cell r="GS220">
            <v>0</v>
          </cell>
          <cell r="GT220">
            <v>0</v>
          </cell>
          <cell r="GU220">
            <v>0</v>
          </cell>
          <cell r="GV220">
            <v>0</v>
          </cell>
          <cell r="GW220">
            <v>0</v>
          </cell>
          <cell r="GX220">
            <v>0</v>
          </cell>
          <cell r="GY220">
            <v>0</v>
          </cell>
          <cell r="GZ220">
            <v>0</v>
          </cell>
          <cell r="HA220">
            <v>0</v>
          </cell>
          <cell r="HB220">
            <v>0</v>
          </cell>
          <cell r="HC220">
            <v>0</v>
          </cell>
          <cell r="HD220">
            <v>0</v>
          </cell>
          <cell r="HE220">
            <v>0</v>
          </cell>
          <cell r="HF220">
            <v>0</v>
          </cell>
          <cell r="HG220">
            <v>0</v>
          </cell>
          <cell r="HH220">
            <v>0</v>
          </cell>
          <cell r="HI220">
            <v>0</v>
          </cell>
          <cell r="HJ220">
            <v>0</v>
          </cell>
          <cell r="HK220">
            <v>0</v>
          </cell>
          <cell r="HL220">
            <v>0</v>
          </cell>
          <cell r="HM220">
            <v>0</v>
          </cell>
          <cell r="HN220">
            <v>0</v>
          </cell>
          <cell r="HO220">
            <v>0</v>
          </cell>
          <cell r="HP220">
            <v>0</v>
          </cell>
          <cell r="HQ220">
            <v>0</v>
          </cell>
          <cell r="HR220">
            <v>0</v>
          </cell>
          <cell r="HS220">
            <v>0</v>
          </cell>
        </row>
        <row r="221">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0</v>
          </cell>
          <cell r="U221">
            <v>0</v>
          </cell>
          <cell r="V221">
            <v>0</v>
          </cell>
          <cell r="W221">
            <v>0</v>
          </cell>
          <cell r="X221">
            <v>0</v>
          </cell>
          <cell r="Y221">
            <v>0</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0</v>
          </cell>
          <cell r="CF221">
            <v>0</v>
          </cell>
          <cell r="CG221">
            <v>0</v>
          </cell>
          <cell r="CH221">
            <v>0</v>
          </cell>
          <cell r="CI221">
            <v>0</v>
          </cell>
          <cell r="CJ221">
            <v>0</v>
          </cell>
          <cell r="CK221">
            <v>0</v>
          </cell>
          <cell r="CL221">
            <v>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Q221">
            <v>0</v>
          </cell>
          <cell r="DR221">
            <v>0</v>
          </cell>
          <cell r="DS221">
            <v>0</v>
          </cell>
          <cell r="DT221">
            <v>0</v>
          </cell>
          <cell r="DU221">
            <v>0</v>
          </cell>
          <cell r="DV221">
            <v>0</v>
          </cell>
          <cell r="DW221">
            <v>0</v>
          </cell>
          <cell r="DX221">
            <v>0</v>
          </cell>
          <cell r="DY221">
            <v>0</v>
          </cell>
          <cell r="DZ221">
            <v>0</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FI221">
            <v>0</v>
          </cell>
          <cell r="FJ221">
            <v>0</v>
          </cell>
          <cell r="FK221">
            <v>0</v>
          </cell>
          <cell r="FL221">
            <v>0</v>
          </cell>
          <cell r="FM221">
            <v>0</v>
          </cell>
          <cell r="FN221">
            <v>0</v>
          </cell>
          <cell r="FO221">
            <v>0</v>
          </cell>
          <cell r="FP221">
            <v>0</v>
          </cell>
          <cell r="FQ221">
            <v>0</v>
          </cell>
          <cell r="FR221">
            <v>0</v>
          </cell>
          <cell r="FS221">
            <v>0</v>
          </cell>
          <cell r="FT221">
            <v>0</v>
          </cell>
          <cell r="FU221">
            <v>0</v>
          </cell>
          <cell r="FV221">
            <v>0</v>
          </cell>
          <cell r="FW221">
            <v>0</v>
          </cell>
          <cell r="FX221">
            <v>0</v>
          </cell>
          <cell r="FY221">
            <v>0</v>
          </cell>
          <cell r="FZ221">
            <v>0</v>
          </cell>
          <cell r="GA221">
            <v>0</v>
          </cell>
          <cell r="GB221">
            <v>0</v>
          </cell>
          <cell r="GC221">
            <v>0</v>
          </cell>
          <cell r="GD221">
            <v>0</v>
          </cell>
          <cell r="GE221">
            <v>0</v>
          </cell>
          <cell r="GF221">
            <v>0</v>
          </cell>
          <cell r="GG221">
            <v>0</v>
          </cell>
          <cell r="GH221">
            <v>0</v>
          </cell>
          <cell r="GI221">
            <v>0</v>
          </cell>
          <cell r="GJ221">
            <v>0</v>
          </cell>
          <cell r="GK221">
            <v>0</v>
          </cell>
          <cell r="GL221">
            <v>0</v>
          </cell>
          <cell r="GM221">
            <v>0</v>
          </cell>
          <cell r="GN221">
            <v>0</v>
          </cell>
          <cell r="GO221">
            <v>60496</v>
          </cell>
          <cell r="GP221">
            <v>0</v>
          </cell>
          <cell r="GQ221">
            <v>0</v>
          </cell>
          <cell r="GR221">
            <v>0</v>
          </cell>
          <cell r="GS221">
            <v>0</v>
          </cell>
          <cell r="GT221">
            <v>0</v>
          </cell>
          <cell r="GU221">
            <v>0</v>
          </cell>
          <cell r="GV221">
            <v>0</v>
          </cell>
          <cell r="GW221">
            <v>0</v>
          </cell>
          <cell r="GX221">
            <v>0</v>
          </cell>
          <cell r="GY221">
            <v>0</v>
          </cell>
          <cell r="GZ221">
            <v>0</v>
          </cell>
          <cell r="HA221">
            <v>0</v>
          </cell>
          <cell r="HB221">
            <v>0</v>
          </cell>
          <cell r="HC221">
            <v>0</v>
          </cell>
          <cell r="HD221">
            <v>0</v>
          </cell>
          <cell r="HE221">
            <v>0</v>
          </cell>
          <cell r="HF221">
            <v>0</v>
          </cell>
          <cell r="HG221">
            <v>0</v>
          </cell>
          <cell r="HH221">
            <v>0</v>
          </cell>
          <cell r="HI221">
            <v>0</v>
          </cell>
          <cell r="HJ221">
            <v>0</v>
          </cell>
          <cell r="HK221">
            <v>0</v>
          </cell>
          <cell r="HL221">
            <v>0</v>
          </cell>
          <cell r="HM221">
            <v>0</v>
          </cell>
          <cell r="HN221">
            <v>0</v>
          </cell>
          <cell r="HO221">
            <v>0</v>
          </cell>
          <cell r="HP221">
            <v>0</v>
          </cell>
          <cell r="HQ221">
            <v>0</v>
          </cell>
          <cell r="HR221">
            <v>0</v>
          </cell>
          <cell r="HS221">
            <v>0</v>
          </cell>
        </row>
        <row r="222">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0</v>
          </cell>
          <cell r="BE222">
            <v>0</v>
          </cell>
          <cell r="BF222">
            <v>0</v>
          </cell>
          <cell r="BG222">
            <v>0</v>
          </cell>
          <cell r="BH222">
            <v>0</v>
          </cell>
          <cell r="BI222">
            <v>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cell r="CC222">
            <v>0</v>
          </cell>
          <cell r="CD222">
            <v>0</v>
          </cell>
          <cell r="CE222">
            <v>0</v>
          </cell>
          <cell r="CF222">
            <v>0</v>
          </cell>
          <cell r="CG222">
            <v>0</v>
          </cell>
          <cell r="CH222">
            <v>0</v>
          </cell>
          <cell r="CI222">
            <v>0</v>
          </cell>
          <cell r="CJ222">
            <v>0</v>
          </cell>
          <cell r="CK222">
            <v>0</v>
          </cell>
          <cell r="CL222">
            <v>0</v>
          </cell>
          <cell r="CM222">
            <v>0</v>
          </cell>
          <cell r="CN222">
            <v>0</v>
          </cell>
          <cell r="CO222">
            <v>0</v>
          </cell>
          <cell r="CP222">
            <v>0</v>
          </cell>
          <cell r="CQ222">
            <v>0</v>
          </cell>
          <cell r="CR222">
            <v>0</v>
          </cell>
          <cell r="CS222">
            <v>0</v>
          </cell>
          <cell r="CT222">
            <v>0</v>
          </cell>
          <cell r="CU222">
            <v>0</v>
          </cell>
          <cell r="CV222">
            <v>0</v>
          </cell>
          <cell r="CW222">
            <v>0</v>
          </cell>
          <cell r="CX222">
            <v>0</v>
          </cell>
          <cell r="CY222">
            <v>0</v>
          </cell>
          <cell r="CZ222">
            <v>0</v>
          </cell>
          <cell r="DA222">
            <v>0</v>
          </cell>
          <cell r="DB222">
            <v>0</v>
          </cell>
          <cell r="DC222">
            <v>0</v>
          </cell>
          <cell r="DD222">
            <v>0</v>
          </cell>
          <cell r="DE222">
            <v>0</v>
          </cell>
          <cell r="DF222">
            <v>0</v>
          </cell>
          <cell r="DG222">
            <v>0</v>
          </cell>
          <cell r="DH222">
            <v>0</v>
          </cell>
          <cell r="DI222">
            <v>0</v>
          </cell>
          <cell r="DJ222">
            <v>0</v>
          </cell>
          <cell r="DK222">
            <v>0</v>
          </cell>
          <cell r="DL222">
            <v>0</v>
          </cell>
          <cell r="DM222">
            <v>0</v>
          </cell>
          <cell r="DN222">
            <v>0</v>
          </cell>
          <cell r="DO222">
            <v>0</v>
          </cell>
          <cell r="DP222">
            <v>0</v>
          </cell>
          <cell r="DQ222">
            <v>0</v>
          </cell>
          <cell r="DR222">
            <v>0</v>
          </cell>
          <cell r="DS222">
            <v>0</v>
          </cell>
          <cell r="DT222">
            <v>0</v>
          </cell>
          <cell r="DU222">
            <v>0</v>
          </cell>
          <cell r="DV222">
            <v>0</v>
          </cell>
          <cell r="DW222">
            <v>0</v>
          </cell>
          <cell r="DX222">
            <v>0</v>
          </cell>
          <cell r="DY222">
            <v>0</v>
          </cell>
          <cell r="DZ222">
            <v>0</v>
          </cell>
          <cell r="EA222">
            <v>0</v>
          </cell>
          <cell r="EB222">
            <v>0</v>
          </cell>
          <cell r="EC222">
            <v>0</v>
          </cell>
          <cell r="ED222">
            <v>0</v>
          </cell>
          <cell r="EE222">
            <v>0</v>
          </cell>
          <cell r="EF222">
            <v>0</v>
          </cell>
          <cell r="EG222">
            <v>0</v>
          </cell>
          <cell r="EH222">
            <v>0</v>
          </cell>
          <cell r="EI222">
            <v>0</v>
          </cell>
          <cell r="EJ222">
            <v>0</v>
          </cell>
          <cell r="EK222">
            <v>0</v>
          </cell>
          <cell r="EL222">
            <v>0</v>
          </cell>
          <cell r="EM222">
            <v>0</v>
          </cell>
          <cell r="EN222">
            <v>0</v>
          </cell>
          <cell r="EO222">
            <v>0</v>
          </cell>
          <cell r="EP222">
            <v>0</v>
          </cell>
          <cell r="EQ222">
            <v>0</v>
          </cell>
          <cell r="ER222">
            <v>0</v>
          </cell>
          <cell r="ES222">
            <v>0</v>
          </cell>
          <cell r="ET222">
            <v>0</v>
          </cell>
          <cell r="EU222">
            <v>0</v>
          </cell>
          <cell r="EV222">
            <v>0</v>
          </cell>
          <cell r="EW222">
            <v>0</v>
          </cell>
          <cell r="EX222">
            <v>0</v>
          </cell>
          <cell r="EY222">
            <v>0</v>
          </cell>
          <cell r="EZ222">
            <v>0</v>
          </cell>
          <cell r="FA222">
            <v>0</v>
          </cell>
          <cell r="FB222">
            <v>0</v>
          </cell>
          <cell r="FC222">
            <v>0</v>
          </cell>
          <cell r="FD222">
            <v>0</v>
          </cell>
          <cell r="FE222">
            <v>0</v>
          </cell>
          <cell r="FF222">
            <v>0</v>
          </cell>
          <cell r="FG222">
            <v>0</v>
          </cell>
          <cell r="FH222">
            <v>0</v>
          </cell>
          <cell r="FI222">
            <v>0</v>
          </cell>
          <cell r="FJ222">
            <v>0</v>
          </cell>
          <cell r="FK222">
            <v>0</v>
          </cell>
          <cell r="FL222">
            <v>0</v>
          </cell>
          <cell r="FM222">
            <v>0</v>
          </cell>
          <cell r="FN222">
            <v>0</v>
          </cell>
          <cell r="FO222">
            <v>0</v>
          </cell>
          <cell r="FP222">
            <v>0</v>
          </cell>
          <cell r="FQ222">
            <v>0</v>
          </cell>
          <cell r="FR222">
            <v>0</v>
          </cell>
          <cell r="FS222">
            <v>0</v>
          </cell>
          <cell r="FT222">
            <v>0</v>
          </cell>
          <cell r="FU222">
            <v>0</v>
          </cell>
          <cell r="FV222">
            <v>0</v>
          </cell>
          <cell r="FW222">
            <v>0</v>
          </cell>
          <cell r="FX222">
            <v>0</v>
          </cell>
          <cell r="FY222">
            <v>0</v>
          </cell>
          <cell r="FZ222">
            <v>0</v>
          </cell>
          <cell r="GA222">
            <v>0</v>
          </cell>
          <cell r="GB222">
            <v>0</v>
          </cell>
          <cell r="GC222">
            <v>0</v>
          </cell>
          <cell r="GD222">
            <v>0</v>
          </cell>
          <cell r="GE222">
            <v>0</v>
          </cell>
          <cell r="GF222">
            <v>0</v>
          </cell>
          <cell r="GG222">
            <v>0</v>
          </cell>
          <cell r="GH222">
            <v>0</v>
          </cell>
          <cell r="GI222">
            <v>0</v>
          </cell>
          <cell r="GJ222">
            <v>0</v>
          </cell>
          <cell r="GK222">
            <v>136632</v>
          </cell>
          <cell r="GL222">
            <v>0</v>
          </cell>
          <cell r="GM222">
            <v>0</v>
          </cell>
          <cell r="GN222">
            <v>0</v>
          </cell>
          <cell r="GO222">
            <v>0</v>
          </cell>
          <cell r="GP222">
            <v>0</v>
          </cell>
          <cell r="GQ222">
            <v>0</v>
          </cell>
          <cell r="GR222">
            <v>0</v>
          </cell>
          <cell r="GS222">
            <v>0</v>
          </cell>
          <cell r="GT222">
            <v>0</v>
          </cell>
          <cell r="GU222">
            <v>0</v>
          </cell>
          <cell r="GV222">
            <v>0</v>
          </cell>
          <cell r="GW222">
            <v>0</v>
          </cell>
          <cell r="GX222">
            <v>0</v>
          </cell>
          <cell r="GY222">
            <v>0</v>
          </cell>
          <cell r="GZ222">
            <v>0</v>
          </cell>
          <cell r="HA222">
            <v>0</v>
          </cell>
          <cell r="HB222">
            <v>0</v>
          </cell>
          <cell r="HC222">
            <v>0</v>
          </cell>
          <cell r="HD222">
            <v>0</v>
          </cell>
          <cell r="HE222">
            <v>0</v>
          </cell>
          <cell r="HF222">
            <v>0</v>
          </cell>
          <cell r="HG222">
            <v>0</v>
          </cell>
          <cell r="HH222">
            <v>0</v>
          </cell>
          <cell r="HI222">
            <v>0</v>
          </cell>
          <cell r="HJ222">
            <v>0</v>
          </cell>
          <cell r="HK222">
            <v>0</v>
          </cell>
          <cell r="HL222">
            <v>0</v>
          </cell>
          <cell r="HM222">
            <v>0</v>
          </cell>
          <cell r="HN222">
            <v>0</v>
          </cell>
          <cell r="HO222">
            <v>0</v>
          </cell>
          <cell r="HP222">
            <v>0</v>
          </cell>
          <cell r="HQ222">
            <v>0</v>
          </cell>
          <cell r="HR222">
            <v>0</v>
          </cell>
          <cell r="HS222">
            <v>0</v>
          </cell>
        </row>
        <row r="223">
          <cell r="E223">
            <v>0</v>
          </cell>
          <cell r="F223">
            <v>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0</v>
          </cell>
          <cell r="BF223">
            <v>0</v>
          </cell>
          <cell r="BG223">
            <v>0</v>
          </cell>
          <cell r="BH223">
            <v>0</v>
          </cell>
          <cell r="BI223">
            <v>0</v>
          </cell>
          <cell r="BJ223">
            <v>0</v>
          </cell>
          <cell r="BK223">
            <v>0</v>
          </cell>
          <cell r="BL223">
            <v>0</v>
          </cell>
          <cell r="BM223">
            <v>0</v>
          </cell>
          <cell r="BN223">
            <v>0</v>
          </cell>
          <cell r="BO223">
            <v>0</v>
          </cell>
          <cell r="BP223">
            <v>0</v>
          </cell>
          <cell r="BQ223">
            <v>0</v>
          </cell>
          <cell r="BR223">
            <v>0</v>
          </cell>
          <cell r="BS223">
            <v>0</v>
          </cell>
          <cell r="BT223">
            <v>0</v>
          </cell>
          <cell r="BU223">
            <v>0</v>
          </cell>
          <cell r="BV223">
            <v>0</v>
          </cell>
          <cell r="BW223">
            <v>0</v>
          </cell>
          <cell r="BX223">
            <v>0</v>
          </cell>
          <cell r="BY223">
            <v>0</v>
          </cell>
          <cell r="BZ223">
            <v>0</v>
          </cell>
          <cell r="CA223">
            <v>0</v>
          </cell>
          <cell r="CB223">
            <v>0</v>
          </cell>
          <cell r="CC223">
            <v>0</v>
          </cell>
          <cell r="CD223">
            <v>0</v>
          </cell>
          <cell r="CE223">
            <v>0</v>
          </cell>
          <cell r="CF223">
            <v>0</v>
          </cell>
          <cell r="CG223">
            <v>0</v>
          </cell>
          <cell r="CH223">
            <v>0</v>
          </cell>
          <cell r="CI223">
            <v>0</v>
          </cell>
          <cell r="CJ223">
            <v>0</v>
          </cell>
          <cell r="CK223">
            <v>0</v>
          </cell>
          <cell r="CL223">
            <v>0</v>
          </cell>
          <cell r="CM223">
            <v>0</v>
          </cell>
          <cell r="CN223">
            <v>0</v>
          </cell>
          <cell r="CO223">
            <v>0</v>
          </cell>
          <cell r="CP223">
            <v>0</v>
          </cell>
          <cell r="CQ223">
            <v>0</v>
          </cell>
          <cell r="CR223">
            <v>0</v>
          </cell>
          <cell r="CS223">
            <v>0</v>
          </cell>
          <cell r="CT223">
            <v>0</v>
          </cell>
          <cell r="CU223">
            <v>0</v>
          </cell>
          <cell r="CV223">
            <v>0</v>
          </cell>
          <cell r="CW223">
            <v>0</v>
          </cell>
          <cell r="CX223">
            <v>0</v>
          </cell>
          <cell r="CY223">
            <v>0</v>
          </cell>
          <cell r="CZ223">
            <v>0</v>
          </cell>
          <cell r="DA223">
            <v>0</v>
          </cell>
          <cell r="DB223">
            <v>0</v>
          </cell>
          <cell r="DC223">
            <v>0</v>
          </cell>
          <cell r="DD223">
            <v>0</v>
          </cell>
          <cell r="DE223">
            <v>0</v>
          </cell>
          <cell r="DF223">
            <v>0</v>
          </cell>
          <cell r="DG223">
            <v>0</v>
          </cell>
          <cell r="DH223">
            <v>0</v>
          </cell>
          <cell r="DI223">
            <v>0</v>
          </cell>
          <cell r="DJ223">
            <v>0</v>
          </cell>
          <cell r="DK223">
            <v>0</v>
          </cell>
          <cell r="DL223">
            <v>0</v>
          </cell>
          <cell r="DM223">
            <v>0</v>
          </cell>
          <cell r="DN223">
            <v>0</v>
          </cell>
          <cell r="DO223">
            <v>0</v>
          </cell>
          <cell r="DP223">
            <v>0</v>
          </cell>
          <cell r="DQ223">
            <v>0</v>
          </cell>
          <cell r="DR223">
            <v>0</v>
          </cell>
          <cell r="DS223">
            <v>0</v>
          </cell>
          <cell r="DT223">
            <v>0</v>
          </cell>
          <cell r="DU223">
            <v>0</v>
          </cell>
          <cell r="DV223">
            <v>0</v>
          </cell>
          <cell r="DW223">
            <v>0</v>
          </cell>
          <cell r="DX223">
            <v>0</v>
          </cell>
          <cell r="DY223">
            <v>0</v>
          </cell>
          <cell r="DZ223">
            <v>0</v>
          </cell>
          <cell r="EA223">
            <v>0</v>
          </cell>
          <cell r="EB223">
            <v>0</v>
          </cell>
          <cell r="EC223">
            <v>0</v>
          </cell>
          <cell r="ED223">
            <v>0</v>
          </cell>
          <cell r="EE223">
            <v>0</v>
          </cell>
          <cell r="EF223">
            <v>0</v>
          </cell>
          <cell r="EG223">
            <v>0</v>
          </cell>
          <cell r="EH223">
            <v>0</v>
          </cell>
          <cell r="EI223">
            <v>0</v>
          </cell>
          <cell r="EJ223">
            <v>0</v>
          </cell>
          <cell r="EK223">
            <v>0</v>
          </cell>
          <cell r="EL223">
            <v>0</v>
          </cell>
          <cell r="EM223">
            <v>0</v>
          </cell>
          <cell r="EN223">
            <v>0</v>
          </cell>
          <cell r="EO223">
            <v>0</v>
          </cell>
          <cell r="EP223">
            <v>0</v>
          </cell>
          <cell r="EQ223">
            <v>0</v>
          </cell>
          <cell r="ER223">
            <v>0</v>
          </cell>
          <cell r="ES223">
            <v>0</v>
          </cell>
          <cell r="ET223">
            <v>0</v>
          </cell>
          <cell r="EU223">
            <v>0</v>
          </cell>
          <cell r="EV223">
            <v>0</v>
          </cell>
          <cell r="EW223">
            <v>0</v>
          </cell>
          <cell r="EX223">
            <v>0</v>
          </cell>
          <cell r="EY223">
            <v>0</v>
          </cell>
          <cell r="EZ223">
            <v>0</v>
          </cell>
          <cell r="FA223">
            <v>0</v>
          </cell>
          <cell r="FB223">
            <v>0</v>
          </cell>
          <cell r="FC223">
            <v>0</v>
          </cell>
          <cell r="FD223">
            <v>0</v>
          </cell>
          <cell r="FE223">
            <v>0</v>
          </cell>
          <cell r="FF223">
            <v>0</v>
          </cell>
          <cell r="FG223">
            <v>0</v>
          </cell>
          <cell r="FH223">
            <v>0</v>
          </cell>
          <cell r="FI223">
            <v>0</v>
          </cell>
          <cell r="FJ223">
            <v>0</v>
          </cell>
          <cell r="FK223">
            <v>0</v>
          </cell>
          <cell r="FL223">
            <v>0</v>
          </cell>
          <cell r="FM223">
            <v>0</v>
          </cell>
          <cell r="FN223">
            <v>0</v>
          </cell>
          <cell r="FO223">
            <v>0</v>
          </cell>
          <cell r="FP223">
            <v>0</v>
          </cell>
          <cell r="FQ223">
            <v>0</v>
          </cell>
          <cell r="FR223">
            <v>0</v>
          </cell>
          <cell r="FS223">
            <v>0</v>
          </cell>
          <cell r="FT223">
            <v>0</v>
          </cell>
          <cell r="FU223">
            <v>0</v>
          </cell>
          <cell r="FV223">
            <v>0</v>
          </cell>
          <cell r="FW223">
            <v>0</v>
          </cell>
          <cell r="FX223">
            <v>0</v>
          </cell>
          <cell r="FY223">
            <v>0</v>
          </cell>
          <cell r="FZ223">
            <v>0</v>
          </cell>
          <cell r="GA223">
            <v>0</v>
          </cell>
          <cell r="GB223">
            <v>0</v>
          </cell>
          <cell r="GC223">
            <v>0</v>
          </cell>
          <cell r="GD223">
            <v>0</v>
          </cell>
          <cell r="GE223">
            <v>0</v>
          </cell>
          <cell r="GF223">
            <v>0</v>
          </cell>
          <cell r="GG223">
            <v>0</v>
          </cell>
          <cell r="GH223">
            <v>0</v>
          </cell>
          <cell r="GI223">
            <v>0</v>
          </cell>
          <cell r="GJ223">
            <v>0</v>
          </cell>
          <cell r="GK223">
            <v>0</v>
          </cell>
          <cell r="GL223">
            <v>8699</v>
          </cell>
          <cell r="GM223">
            <v>0</v>
          </cell>
          <cell r="GN223">
            <v>0</v>
          </cell>
          <cell r="GO223">
            <v>0</v>
          </cell>
          <cell r="GP223">
            <v>0</v>
          </cell>
          <cell r="GQ223">
            <v>0</v>
          </cell>
          <cell r="GR223">
            <v>0</v>
          </cell>
          <cell r="GS223">
            <v>0</v>
          </cell>
          <cell r="GT223">
            <v>0</v>
          </cell>
          <cell r="GU223">
            <v>0</v>
          </cell>
          <cell r="GV223">
            <v>0</v>
          </cell>
          <cell r="GW223">
            <v>0</v>
          </cell>
          <cell r="GX223">
            <v>0</v>
          </cell>
          <cell r="GY223">
            <v>0</v>
          </cell>
          <cell r="GZ223">
            <v>0</v>
          </cell>
          <cell r="HA223">
            <v>0</v>
          </cell>
          <cell r="HB223">
            <v>0</v>
          </cell>
          <cell r="HC223">
            <v>0</v>
          </cell>
          <cell r="HD223">
            <v>0</v>
          </cell>
          <cell r="HE223">
            <v>0</v>
          </cell>
          <cell r="HF223">
            <v>0</v>
          </cell>
          <cell r="HG223">
            <v>0</v>
          </cell>
          <cell r="HH223">
            <v>0</v>
          </cell>
          <cell r="HI223">
            <v>0</v>
          </cell>
          <cell r="HJ223">
            <v>0</v>
          </cell>
          <cell r="HK223">
            <v>0</v>
          </cell>
          <cell r="HL223">
            <v>0</v>
          </cell>
          <cell r="HM223">
            <v>0</v>
          </cell>
          <cell r="HN223">
            <v>0</v>
          </cell>
          <cell r="HO223">
            <v>0</v>
          </cell>
          <cell r="HP223">
            <v>0</v>
          </cell>
          <cell r="HQ223">
            <v>0</v>
          </cell>
          <cell r="HR223">
            <v>0</v>
          </cell>
          <cell r="HS223">
            <v>0</v>
          </cell>
        </row>
        <row r="224">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0</v>
          </cell>
          <cell r="BY224">
            <v>0</v>
          </cell>
          <cell r="BZ224">
            <v>0</v>
          </cell>
          <cell r="CA224">
            <v>0</v>
          </cell>
          <cell r="CB224">
            <v>0</v>
          </cell>
          <cell r="CC224">
            <v>0</v>
          </cell>
          <cell r="CD224">
            <v>0</v>
          </cell>
          <cell r="CE224">
            <v>0</v>
          </cell>
          <cell r="CF224">
            <v>0</v>
          </cell>
          <cell r="CG224">
            <v>0</v>
          </cell>
          <cell r="CH224">
            <v>0</v>
          </cell>
          <cell r="CI224">
            <v>0</v>
          </cell>
          <cell r="CJ224">
            <v>0</v>
          </cell>
          <cell r="CK224">
            <v>0</v>
          </cell>
          <cell r="CL224">
            <v>0</v>
          </cell>
          <cell r="CM224">
            <v>0</v>
          </cell>
          <cell r="CN224">
            <v>0</v>
          </cell>
          <cell r="CO224">
            <v>0</v>
          </cell>
          <cell r="CP224">
            <v>0</v>
          </cell>
          <cell r="CQ224">
            <v>0</v>
          </cell>
          <cell r="CR224">
            <v>0</v>
          </cell>
          <cell r="CS224">
            <v>0</v>
          </cell>
          <cell r="CT224">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0</v>
          </cell>
          <cell r="EJ224">
            <v>0</v>
          </cell>
          <cell r="EK224">
            <v>0</v>
          </cell>
          <cell r="EL224">
            <v>0</v>
          </cell>
          <cell r="EM224">
            <v>0</v>
          </cell>
          <cell r="EN224">
            <v>0</v>
          </cell>
          <cell r="EO224">
            <v>0</v>
          </cell>
          <cell r="EP224">
            <v>0</v>
          </cell>
          <cell r="EQ224">
            <v>0</v>
          </cell>
          <cell r="ER224">
            <v>0</v>
          </cell>
          <cell r="ES224">
            <v>0</v>
          </cell>
          <cell r="ET224">
            <v>0</v>
          </cell>
          <cell r="EU224">
            <v>0</v>
          </cell>
          <cell r="EV224">
            <v>0</v>
          </cell>
          <cell r="EW224">
            <v>0</v>
          </cell>
          <cell r="EX224">
            <v>0</v>
          </cell>
          <cell r="EY224">
            <v>0</v>
          </cell>
          <cell r="EZ224">
            <v>0</v>
          </cell>
          <cell r="FA224">
            <v>0</v>
          </cell>
          <cell r="FB224">
            <v>0</v>
          </cell>
          <cell r="FC224">
            <v>0</v>
          </cell>
          <cell r="FD224">
            <v>0</v>
          </cell>
          <cell r="FE224">
            <v>0</v>
          </cell>
          <cell r="FF224">
            <v>0</v>
          </cell>
          <cell r="FG224">
            <v>0</v>
          </cell>
          <cell r="FH224">
            <v>0</v>
          </cell>
          <cell r="FI224">
            <v>0</v>
          </cell>
          <cell r="FJ224">
            <v>0</v>
          </cell>
          <cell r="FK224">
            <v>0</v>
          </cell>
          <cell r="FL224">
            <v>0</v>
          </cell>
          <cell r="FM224">
            <v>0</v>
          </cell>
          <cell r="FN224">
            <v>0</v>
          </cell>
          <cell r="FO224">
            <v>0</v>
          </cell>
          <cell r="FP224">
            <v>0</v>
          </cell>
          <cell r="FQ224">
            <v>0</v>
          </cell>
          <cell r="FR224">
            <v>0</v>
          </cell>
          <cell r="FS224">
            <v>0</v>
          </cell>
          <cell r="FT224">
            <v>0</v>
          </cell>
          <cell r="FU224">
            <v>0</v>
          </cell>
          <cell r="FV224">
            <v>0</v>
          </cell>
          <cell r="FW224">
            <v>0</v>
          </cell>
          <cell r="FX224">
            <v>0</v>
          </cell>
          <cell r="FY224">
            <v>0</v>
          </cell>
          <cell r="FZ224">
            <v>0</v>
          </cell>
          <cell r="GA224">
            <v>0</v>
          </cell>
          <cell r="GB224">
            <v>0</v>
          </cell>
          <cell r="GC224">
            <v>0</v>
          </cell>
          <cell r="GD224">
            <v>0</v>
          </cell>
          <cell r="GE224">
            <v>0</v>
          </cell>
          <cell r="GF224">
            <v>0</v>
          </cell>
          <cell r="GG224">
            <v>0</v>
          </cell>
          <cell r="GH224">
            <v>0</v>
          </cell>
          <cell r="GI224">
            <v>0</v>
          </cell>
          <cell r="GJ224">
            <v>0</v>
          </cell>
          <cell r="GK224">
            <v>0</v>
          </cell>
          <cell r="GL224">
            <v>0</v>
          </cell>
          <cell r="GM224">
            <v>0</v>
          </cell>
          <cell r="GN224">
            <v>0</v>
          </cell>
          <cell r="GO224">
            <v>0</v>
          </cell>
          <cell r="GP224">
            <v>102514</v>
          </cell>
          <cell r="GQ224">
            <v>0</v>
          </cell>
          <cell r="GR224">
            <v>0</v>
          </cell>
          <cell r="GS224">
            <v>0</v>
          </cell>
          <cell r="GT224">
            <v>0</v>
          </cell>
          <cell r="GU224">
            <v>0</v>
          </cell>
          <cell r="GV224">
            <v>0</v>
          </cell>
          <cell r="GW224">
            <v>0</v>
          </cell>
          <cell r="GX224">
            <v>0</v>
          </cell>
          <cell r="GY224">
            <v>0</v>
          </cell>
          <cell r="GZ224">
            <v>0</v>
          </cell>
          <cell r="HA224">
            <v>0</v>
          </cell>
          <cell r="HB224">
            <v>0</v>
          </cell>
          <cell r="HC224">
            <v>0</v>
          </cell>
          <cell r="HD224">
            <v>0</v>
          </cell>
          <cell r="HE224">
            <v>0</v>
          </cell>
          <cell r="HF224">
            <v>0</v>
          </cell>
          <cell r="HG224">
            <v>0</v>
          </cell>
          <cell r="HH224">
            <v>0</v>
          </cell>
          <cell r="HI224">
            <v>0</v>
          </cell>
          <cell r="HJ224">
            <v>0</v>
          </cell>
          <cell r="HK224">
            <v>0</v>
          </cell>
          <cell r="HL224">
            <v>0</v>
          </cell>
          <cell r="HM224">
            <v>0</v>
          </cell>
          <cell r="HN224">
            <v>0</v>
          </cell>
          <cell r="HO224">
            <v>0</v>
          </cell>
          <cell r="HP224">
            <v>0</v>
          </cell>
          <cell r="HQ224">
            <v>0</v>
          </cell>
          <cell r="HR224">
            <v>0</v>
          </cell>
          <cell r="HS224">
            <v>0</v>
          </cell>
        </row>
        <row r="225">
          <cell r="E225">
            <v>0</v>
          </cell>
          <cell r="F225">
            <v>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0</v>
          </cell>
          <cell r="U225">
            <v>0</v>
          </cell>
          <cell r="V225">
            <v>0</v>
          </cell>
          <cell r="W225">
            <v>0</v>
          </cell>
          <cell r="X225">
            <v>0</v>
          </cell>
          <cell r="Y225">
            <v>0</v>
          </cell>
          <cell r="Z225">
            <v>0</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T225">
            <v>0</v>
          </cell>
          <cell r="BU225">
            <v>0</v>
          </cell>
          <cell r="BV225">
            <v>0</v>
          </cell>
          <cell r="BW225">
            <v>0</v>
          </cell>
          <cell r="BX225">
            <v>0</v>
          </cell>
          <cell r="BY225">
            <v>0</v>
          </cell>
          <cell r="BZ225">
            <v>0</v>
          </cell>
          <cell r="CA225">
            <v>0</v>
          </cell>
          <cell r="CB225">
            <v>0</v>
          </cell>
          <cell r="CC225">
            <v>0</v>
          </cell>
          <cell r="CD225">
            <v>0</v>
          </cell>
          <cell r="CE225">
            <v>0</v>
          </cell>
          <cell r="CF225">
            <v>0</v>
          </cell>
          <cell r="CG225">
            <v>0</v>
          </cell>
          <cell r="CH225">
            <v>0</v>
          </cell>
          <cell r="CI225">
            <v>0</v>
          </cell>
          <cell r="CJ225">
            <v>0</v>
          </cell>
          <cell r="CK225">
            <v>0</v>
          </cell>
          <cell r="CL225">
            <v>0</v>
          </cell>
          <cell r="CM225">
            <v>0</v>
          </cell>
          <cell r="CN225">
            <v>0</v>
          </cell>
          <cell r="CO225">
            <v>0</v>
          </cell>
          <cell r="CP225">
            <v>0</v>
          </cell>
          <cell r="CQ225">
            <v>0</v>
          </cell>
          <cell r="CR225">
            <v>0</v>
          </cell>
          <cell r="CS225">
            <v>0</v>
          </cell>
          <cell r="CT225">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0</v>
          </cell>
          <cell r="EJ225">
            <v>0</v>
          </cell>
          <cell r="EK225">
            <v>0</v>
          </cell>
          <cell r="EL225">
            <v>0</v>
          </cell>
          <cell r="EM225">
            <v>0</v>
          </cell>
          <cell r="EN225">
            <v>0</v>
          </cell>
          <cell r="EO225">
            <v>0</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0</v>
          </cell>
          <cell r="FE225">
            <v>0</v>
          </cell>
          <cell r="FF225">
            <v>0</v>
          </cell>
          <cell r="FG225">
            <v>0</v>
          </cell>
          <cell r="FH225">
            <v>0</v>
          </cell>
          <cell r="FI225">
            <v>0</v>
          </cell>
          <cell r="FJ225">
            <v>0</v>
          </cell>
          <cell r="FK225">
            <v>0</v>
          </cell>
          <cell r="FL225">
            <v>0</v>
          </cell>
          <cell r="FM225">
            <v>0</v>
          </cell>
          <cell r="FN225">
            <v>0</v>
          </cell>
          <cell r="FO225">
            <v>0</v>
          </cell>
          <cell r="FP225">
            <v>0</v>
          </cell>
          <cell r="FQ225">
            <v>0</v>
          </cell>
          <cell r="FR225">
            <v>0</v>
          </cell>
          <cell r="FS225">
            <v>0</v>
          </cell>
          <cell r="FT225">
            <v>0</v>
          </cell>
          <cell r="FU225">
            <v>0</v>
          </cell>
          <cell r="FV225">
            <v>0</v>
          </cell>
          <cell r="FW225">
            <v>0</v>
          </cell>
          <cell r="FX225">
            <v>0</v>
          </cell>
          <cell r="FY225">
            <v>0</v>
          </cell>
          <cell r="FZ225">
            <v>0</v>
          </cell>
          <cell r="GA225">
            <v>0</v>
          </cell>
          <cell r="GB225">
            <v>0</v>
          </cell>
          <cell r="GC225">
            <v>0</v>
          </cell>
          <cell r="GD225">
            <v>0</v>
          </cell>
          <cell r="GE225">
            <v>0</v>
          </cell>
          <cell r="GF225">
            <v>0</v>
          </cell>
          <cell r="GG225">
            <v>0</v>
          </cell>
          <cell r="GH225">
            <v>0</v>
          </cell>
          <cell r="GI225">
            <v>0</v>
          </cell>
          <cell r="GJ225">
            <v>0</v>
          </cell>
          <cell r="GK225">
            <v>0</v>
          </cell>
          <cell r="GL225">
            <v>0</v>
          </cell>
          <cell r="GM225">
            <v>12258</v>
          </cell>
          <cell r="GN225">
            <v>0</v>
          </cell>
          <cell r="GO225">
            <v>0</v>
          </cell>
          <cell r="GP225">
            <v>0</v>
          </cell>
          <cell r="GQ225">
            <v>0</v>
          </cell>
          <cell r="GR225">
            <v>0</v>
          </cell>
          <cell r="GS225">
            <v>0</v>
          </cell>
          <cell r="GT225">
            <v>0</v>
          </cell>
          <cell r="GU225">
            <v>0</v>
          </cell>
          <cell r="GV225">
            <v>0</v>
          </cell>
          <cell r="GW225">
            <v>0</v>
          </cell>
          <cell r="GX225">
            <v>0</v>
          </cell>
          <cell r="GY225">
            <v>0</v>
          </cell>
          <cell r="GZ225">
            <v>0</v>
          </cell>
          <cell r="HA225">
            <v>0</v>
          </cell>
          <cell r="HB225">
            <v>0</v>
          </cell>
          <cell r="HC225">
            <v>0</v>
          </cell>
          <cell r="HD225">
            <v>0</v>
          </cell>
          <cell r="HE225">
            <v>0</v>
          </cell>
          <cell r="HF225">
            <v>0</v>
          </cell>
          <cell r="HG225">
            <v>0</v>
          </cell>
          <cell r="HH225">
            <v>0</v>
          </cell>
          <cell r="HI225">
            <v>0</v>
          </cell>
          <cell r="HJ225">
            <v>0</v>
          </cell>
          <cell r="HK225">
            <v>0</v>
          </cell>
          <cell r="HL225">
            <v>0</v>
          </cell>
          <cell r="HM225">
            <v>0</v>
          </cell>
          <cell r="HN225">
            <v>0</v>
          </cell>
          <cell r="HO225">
            <v>0</v>
          </cell>
          <cell r="HP225">
            <v>0</v>
          </cell>
          <cell r="HQ225">
            <v>0</v>
          </cell>
          <cell r="HR225">
            <v>0</v>
          </cell>
          <cell r="HS225">
            <v>0</v>
          </cell>
        </row>
        <row r="226">
          <cell r="E226">
            <v>0</v>
          </cell>
          <cell r="F226">
            <v>0</v>
          </cell>
          <cell r="G226">
            <v>0</v>
          </cell>
          <cell r="H226">
            <v>0</v>
          </cell>
          <cell r="I226">
            <v>0</v>
          </cell>
          <cell r="J226">
            <v>0</v>
          </cell>
          <cell r="K226">
            <v>0</v>
          </cell>
          <cell r="L226">
            <v>0</v>
          </cell>
          <cell r="M226">
            <v>0</v>
          </cell>
          <cell r="N226">
            <v>0</v>
          </cell>
          <cell r="O226">
            <v>0</v>
          </cell>
          <cell r="P226">
            <v>0</v>
          </cell>
          <cell r="Q226">
            <v>0</v>
          </cell>
          <cell r="R226">
            <v>0</v>
          </cell>
          <cell r="S226">
            <v>0</v>
          </cell>
          <cell r="T226">
            <v>0</v>
          </cell>
          <cell r="U226">
            <v>0</v>
          </cell>
          <cell r="V226">
            <v>0</v>
          </cell>
          <cell r="W226">
            <v>0</v>
          </cell>
          <cell r="X226">
            <v>0</v>
          </cell>
          <cell r="Y226">
            <v>0</v>
          </cell>
          <cell r="Z226">
            <v>0</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0</v>
          </cell>
          <cell r="BY226">
            <v>0</v>
          </cell>
          <cell r="BZ226">
            <v>0</v>
          </cell>
          <cell r="CA226">
            <v>0</v>
          </cell>
          <cell r="CB226">
            <v>0</v>
          </cell>
          <cell r="CC226">
            <v>0</v>
          </cell>
          <cell r="CD226">
            <v>0</v>
          </cell>
          <cell r="CE226">
            <v>0</v>
          </cell>
          <cell r="CF226">
            <v>0</v>
          </cell>
          <cell r="CG226">
            <v>0</v>
          </cell>
          <cell r="CH226">
            <v>0</v>
          </cell>
          <cell r="CI226">
            <v>0</v>
          </cell>
          <cell r="CJ226">
            <v>0</v>
          </cell>
          <cell r="CK226">
            <v>0</v>
          </cell>
          <cell r="CL226">
            <v>0</v>
          </cell>
          <cell r="CM226">
            <v>0</v>
          </cell>
          <cell r="CN226">
            <v>0</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cell r="FJ226">
            <v>0</v>
          </cell>
          <cell r="FK226">
            <v>0</v>
          </cell>
          <cell r="FL226">
            <v>0</v>
          </cell>
          <cell r="FM226">
            <v>0</v>
          </cell>
          <cell r="FN226">
            <v>0</v>
          </cell>
          <cell r="FO226">
            <v>0</v>
          </cell>
          <cell r="FP226">
            <v>0</v>
          </cell>
          <cell r="FQ226">
            <v>0</v>
          </cell>
          <cell r="FR226">
            <v>0</v>
          </cell>
          <cell r="FS226">
            <v>0</v>
          </cell>
          <cell r="FT226">
            <v>0</v>
          </cell>
          <cell r="FU226">
            <v>0</v>
          </cell>
          <cell r="FV226">
            <v>0</v>
          </cell>
          <cell r="FW226">
            <v>0</v>
          </cell>
          <cell r="FX226">
            <v>0</v>
          </cell>
          <cell r="FY226">
            <v>0</v>
          </cell>
          <cell r="FZ226">
            <v>0</v>
          </cell>
          <cell r="GA226">
            <v>0</v>
          </cell>
          <cell r="GB226">
            <v>0</v>
          </cell>
          <cell r="GC226">
            <v>0</v>
          </cell>
          <cell r="GD226">
            <v>0</v>
          </cell>
          <cell r="GE226">
            <v>0</v>
          </cell>
          <cell r="GF226">
            <v>0</v>
          </cell>
          <cell r="GG226">
            <v>0</v>
          </cell>
          <cell r="GH226">
            <v>0</v>
          </cell>
          <cell r="GI226">
            <v>0</v>
          </cell>
          <cell r="GJ226">
            <v>0</v>
          </cell>
          <cell r="GK226">
            <v>0</v>
          </cell>
          <cell r="GL226">
            <v>0</v>
          </cell>
          <cell r="GM226">
            <v>0</v>
          </cell>
          <cell r="GN226">
            <v>0</v>
          </cell>
          <cell r="GO226">
            <v>0</v>
          </cell>
          <cell r="GP226">
            <v>0</v>
          </cell>
          <cell r="GQ226">
            <v>0</v>
          </cell>
          <cell r="GR226">
            <v>0</v>
          </cell>
          <cell r="GS226">
            <v>0</v>
          </cell>
          <cell r="GT226">
            <v>5688</v>
          </cell>
          <cell r="GU226">
            <v>0</v>
          </cell>
          <cell r="GV226">
            <v>0</v>
          </cell>
          <cell r="GW226">
            <v>0</v>
          </cell>
          <cell r="GX226">
            <v>0</v>
          </cell>
          <cell r="GY226">
            <v>0</v>
          </cell>
          <cell r="GZ226">
            <v>0</v>
          </cell>
          <cell r="HA226">
            <v>0</v>
          </cell>
          <cell r="HB226">
            <v>0</v>
          </cell>
          <cell r="HC226">
            <v>0</v>
          </cell>
          <cell r="HD226">
            <v>0</v>
          </cell>
          <cell r="HE226">
            <v>0</v>
          </cell>
          <cell r="HF226">
            <v>0</v>
          </cell>
          <cell r="HG226">
            <v>0</v>
          </cell>
          <cell r="HH226">
            <v>0</v>
          </cell>
          <cell r="HI226">
            <v>0</v>
          </cell>
          <cell r="HJ226">
            <v>0</v>
          </cell>
          <cell r="HK226">
            <v>0</v>
          </cell>
          <cell r="HL226">
            <v>0</v>
          </cell>
          <cell r="HM226">
            <v>0</v>
          </cell>
          <cell r="HN226">
            <v>0</v>
          </cell>
          <cell r="HO226">
            <v>0</v>
          </cell>
          <cell r="HP226">
            <v>0</v>
          </cell>
          <cell r="HQ226">
            <v>0</v>
          </cell>
          <cell r="HR226">
            <v>0</v>
          </cell>
          <cell r="HS226">
            <v>0</v>
          </cell>
        </row>
        <row r="227">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0</v>
          </cell>
          <cell r="BY227">
            <v>0</v>
          </cell>
          <cell r="BZ227">
            <v>0</v>
          </cell>
          <cell r="CA227">
            <v>0</v>
          </cell>
          <cell r="CB227">
            <v>0</v>
          </cell>
          <cell r="CC227">
            <v>0</v>
          </cell>
          <cell r="CD227">
            <v>0</v>
          </cell>
          <cell r="CE227">
            <v>0</v>
          </cell>
          <cell r="CF227">
            <v>0</v>
          </cell>
          <cell r="CG227">
            <v>0</v>
          </cell>
          <cell r="CH227">
            <v>0</v>
          </cell>
          <cell r="CI227">
            <v>0</v>
          </cell>
          <cell r="CJ227">
            <v>0</v>
          </cell>
          <cell r="CK227">
            <v>0</v>
          </cell>
          <cell r="CL227">
            <v>0</v>
          </cell>
          <cell r="CM227">
            <v>0</v>
          </cell>
          <cell r="CN227">
            <v>0</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cell r="DD227">
            <v>0</v>
          </cell>
          <cell r="DE227">
            <v>0</v>
          </cell>
          <cell r="DF227">
            <v>0</v>
          </cell>
          <cell r="DG227">
            <v>0</v>
          </cell>
          <cell r="DH227">
            <v>0</v>
          </cell>
          <cell r="DI227">
            <v>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0</v>
          </cell>
          <cell r="EJ227">
            <v>0</v>
          </cell>
          <cell r="EK227">
            <v>0</v>
          </cell>
          <cell r="EL227">
            <v>0</v>
          </cell>
          <cell r="EM227">
            <v>0</v>
          </cell>
          <cell r="EN227">
            <v>0</v>
          </cell>
          <cell r="EO227">
            <v>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0</v>
          </cell>
          <cell r="FE227">
            <v>0</v>
          </cell>
          <cell r="FF227">
            <v>0</v>
          </cell>
          <cell r="FG227">
            <v>0</v>
          </cell>
          <cell r="FH227">
            <v>0</v>
          </cell>
          <cell r="FI227">
            <v>0</v>
          </cell>
          <cell r="FJ227">
            <v>0</v>
          </cell>
          <cell r="FK227">
            <v>0</v>
          </cell>
          <cell r="FL227">
            <v>0</v>
          </cell>
          <cell r="FM227">
            <v>0</v>
          </cell>
          <cell r="FN227">
            <v>0</v>
          </cell>
          <cell r="FO227">
            <v>0</v>
          </cell>
          <cell r="FP227">
            <v>0</v>
          </cell>
          <cell r="FQ227">
            <v>0</v>
          </cell>
          <cell r="FR227">
            <v>0</v>
          </cell>
          <cell r="FS227">
            <v>0</v>
          </cell>
          <cell r="FT227">
            <v>0</v>
          </cell>
          <cell r="FU227">
            <v>0</v>
          </cell>
          <cell r="FV227">
            <v>0</v>
          </cell>
          <cell r="FW227">
            <v>0</v>
          </cell>
          <cell r="FX227">
            <v>0</v>
          </cell>
          <cell r="FY227">
            <v>0</v>
          </cell>
          <cell r="FZ227">
            <v>0</v>
          </cell>
          <cell r="GA227">
            <v>0</v>
          </cell>
          <cell r="GB227">
            <v>0</v>
          </cell>
          <cell r="GC227">
            <v>0</v>
          </cell>
          <cell r="GD227">
            <v>0</v>
          </cell>
          <cell r="GE227">
            <v>0</v>
          </cell>
          <cell r="GF227">
            <v>0</v>
          </cell>
          <cell r="GG227">
            <v>754.3</v>
          </cell>
          <cell r="GH227">
            <v>0</v>
          </cell>
          <cell r="GI227">
            <v>0</v>
          </cell>
          <cell r="GJ227">
            <v>0</v>
          </cell>
          <cell r="GK227">
            <v>0</v>
          </cell>
          <cell r="GL227">
            <v>0</v>
          </cell>
          <cell r="GM227">
            <v>0</v>
          </cell>
          <cell r="GN227">
            <v>3187.2</v>
          </cell>
          <cell r="GO227">
            <v>0</v>
          </cell>
          <cell r="GP227">
            <v>0</v>
          </cell>
          <cell r="GQ227">
            <v>0</v>
          </cell>
          <cell r="GR227">
            <v>0</v>
          </cell>
          <cell r="GS227">
            <v>0</v>
          </cell>
          <cell r="GT227">
            <v>14386</v>
          </cell>
          <cell r="GU227">
            <v>0</v>
          </cell>
          <cell r="GV227">
            <v>0</v>
          </cell>
          <cell r="GW227">
            <v>0</v>
          </cell>
          <cell r="GX227">
            <v>0</v>
          </cell>
          <cell r="GY227">
            <v>0</v>
          </cell>
          <cell r="GZ227">
            <v>0</v>
          </cell>
          <cell r="HA227">
            <v>0</v>
          </cell>
          <cell r="HB227">
            <v>0</v>
          </cell>
          <cell r="HC227">
            <v>0</v>
          </cell>
          <cell r="HD227">
            <v>0</v>
          </cell>
          <cell r="HE227">
            <v>0</v>
          </cell>
          <cell r="HF227">
            <v>0</v>
          </cell>
          <cell r="HG227">
            <v>0</v>
          </cell>
          <cell r="HH227">
            <v>0</v>
          </cell>
          <cell r="HI227">
            <v>0</v>
          </cell>
          <cell r="HJ227">
            <v>0</v>
          </cell>
          <cell r="HK227">
            <v>0</v>
          </cell>
          <cell r="HL227">
            <v>1013.35</v>
          </cell>
          <cell r="HM227">
            <v>0</v>
          </cell>
          <cell r="HN227">
            <v>0</v>
          </cell>
          <cell r="HO227">
            <v>0</v>
          </cell>
          <cell r="HP227">
            <v>0</v>
          </cell>
          <cell r="HQ227">
            <v>0</v>
          </cell>
          <cell r="HR227">
            <v>0</v>
          </cell>
          <cell r="HS227">
            <v>0</v>
          </cell>
        </row>
        <row r="228">
          <cell r="E228">
            <v>0</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0</v>
          </cell>
          <cell r="AW228">
            <v>0</v>
          </cell>
          <cell r="AX228">
            <v>0</v>
          </cell>
          <cell r="AY228">
            <v>0</v>
          </cell>
          <cell r="AZ228">
            <v>0</v>
          </cell>
          <cell r="BA228">
            <v>0</v>
          </cell>
          <cell r="BB228">
            <v>0</v>
          </cell>
          <cell r="BC228">
            <v>0</v>
          </cell>
          <cell r="BD228">
            <v>0</v>
          </cell>
          <cell r="BE228">
            <v>0</v>
          </cell>
          <cell r="BF228">
            <v>0</v>
          </cell>
          <cell r="BG228">
            <v>0</v>
          </cell>
          <cell r="BH228">
            <v>0</v>
          </cell>
          <cell r="BI228">
            <v>0</v>
          </cell>
          <cell r="BJ228">
            <v>0</v>
          </cell>
          <cell r="BK228">
            <v>0</v>
          </cell>
          <cell r="BL228">
            <v>0</v>
          </cell>
          <cell r="BM228">
            <v>0</v>
          </cell>
          <cell r="BN228">
            <v>0</v>
          </cell>
          <cell r="BO228">
            <v>0</v>
          </cell>
          <cell r="BP228">
            <v>0</v>
          </cell>
          <cell r="BQ228">
            <v>0</v>
          </cell>
          <cell r="BR228">
            <v>0</v>
          </cell>
          <cell r="BS228">
            <v>0</v>
          </cell>
          <cell r="BT228">
            <v>0</v>
          </cell>
          <cell r="BU228">
            <v>0</v>
          </cell>
          <cell r="BV228">
            <v>0</v>
          </cell>
          <cell r="BW228">
            <v>0</v>
          </cell>
          <cell r="BX228">
            <v>0</v>
          </cell>
          <cell r="BY228">
            <v>0</v>
          </cell>
          <cell r="BZ228">
            <v>0</v>
          </cell>
          <cell r="CA228">
            <v>0</v>
          </cell>
          <cell r="CB228">
            <v>0</v>
          </cell>
          <cell r="CC228">
            <v>0</v>
          </cell>
          <cell r="CD228">
            <v>0</v>
          </cell>
          <cell r="CE228">
            <v>0</v>
          </cell>
          <cell r="CF228">
            <v>0</v>
          </cell>
          <cell r="CG228">
            <v>0</v>
          </cell>
          <cell r="CH228">
            <v>0</v>
          </cell>
          <cell r="CI228">
            <v>0</v>
          </cell>
          <cell r="CJ228">
            <v>0</v>
          </cell>
          <cell r="CK228">
            <v>0</v>
          </cell>
          <cell r="CL228">
            <v>0</v>
          </cell>
          <cell r="CM228">
            <v>0</v>
          </cell>
          <cell r="CN228">
            <v>0</v>
          </cell>
          <cell r="CO228">
            <v>0</v>
          </cell>
          <cell r="CP228">
            <v>0</v>
          </cell>
          <cell r="CQ228">
            <v>0</v>
          </cell>
          <cell r="CR228">
            <v>0</v>
          </cell>
          <cell r="CS228">
            <v>0</v>
          </cell>
          <cell r="CT228">
            <v>0</v>
          </cell>
          <cell r="CU228">
            <v>0</v>
          </cell>
          <cell r="CV228">
            <v>0</v>
          </cell>
          <cell r="CW228">
            <v>0</v>
          </cell>
          <cell r="CX228">
            <v>0</v>
          </cell>
          <cell r="CY228">
            <v>0</v>
          </cell>
          <cell r="CZ228">
            <v>0</v>
          </cell>
          <cell r="DA228">
            <v>0</v>
          </cell>
          <cell r="DB228">
            <v>0</v>
          </cell>
          <cell r="DC228">
            <v>0</v>
          </cell>
          <cell r="DD228">
            <v>0</v>
          </cell>
          <cell r="DE228">
            <v>0</v>
          </cell>
          <cell r="DF228">
            <v>0</v>
          </cell>
          <cell r="DG228">
            <v>0</v>
          </cell>
          <cell r="DH228">
            <v>0</v>
          </cell>
          <cell r="DI228">
            <v>0</v>
          </cell>
          <cell r="DJ228">
            <v>0</v>
          </cell>
          <cell r="DK228">
            <v>0</v>
          </cell>
          <cell r="DL228">
            <v>0</v>
          </cell>
          <cell r="DM228">
            <v>0</v>
          </cell>
          <cell r="DN228">
            <v>0</v>
          </cell>
          <cell r="DO228">
            <v>0</v>
          </cell>
          <cell r="DP228">
            <v>0</v>
          </cell>
          <cell r="DQ228">
            <v>0</v>
          </cell>
          <cell r="DR228">
            <v>0</v>
          </cell>
          <cell r="DS228">
            <v>0</v>
          </cell>
          <cell r="DT228">
            <v>0</v>
          </cell>
          <cell r="DU228">
            <v>0</v>
          </cell>
          <cell r="DV228">
            <v>0</v>
          </cell>
          <cell r="DW228">
            <v>0</v>
          </cell>
          <cell r="DX228">
            <v>0</v>
          </cell>
          <cell r="DY228">
            <v>0</v>
          </cell>
          <cell r="DZ228">
            <v>0</v>
          </cell>
          <cell r="EA228">
            <v>0</v>
          </cell>
          <cell r="EB228">
            <v>0</v>
          </cell>
          <cell r="EC228">
            <v>0</v>
          </cell>
          <cell r="ED228">
            <v>0</v>
          </cell>
          <cell r="EE228">
            <v>0</v>
          </cell>
          <cell r="EF228">
            <v>0</v>
          </cell>
          <cell r="EG228">
            <v>0</v>
          </cell>
          <cell r="EH228">
            <v>0</v>
          </cell>
          <cell r="EI228">
            <v>0</v>
          </cell>
          <cell r="EJ228">
            <v>0</v>
          </cell>
          <cell r="EK228">
            <v>0</v>
          </cell>
          <cell r="EL228">
            <v>0</v>
          </cell>
          <cell r="EM228">
            <v>0</v>
          </cell>
          <cell r="EN228">
            <v>0</v>
          </cell>
          <cell r="EO228">
            <v>0</v>
          </cell>
          <cell r="EP228">
            <v>0</v>
          </cell>
          <cell r="EQ228">
            <v>0</v>
          </cell>
          <cell r="ER228">
            <v>0</v>
          </cell>
          <cell r="ES228">
            <v>0</v>
          </cell>
          <cell r="ET228">
            <v>0</v>
          </cell>
          <cell r="EU228">
            <v>0</v>
          </cell>
          <cell r="EV228">
            <v>0</v>
          </cell>
          <cell r="EW228">
            <v>0</v>
          </cell>
          <cell r="EX228">
            <v>0</v>
          </cell>
          <cell r="EY228">
            <v>0</v>
          </cell>
          <cell r="EZ228">
            <v>0</v>
          </cell>
          <cell r="FA228">
            <v>0</v>
          </cell>
          <cell r="FB228">
            <v>0</v>
          </cell>
          <cell r="FC228">
            <v>0</v>
          </cell>
          <cell r="FD228">
            <v>0</v>
          </cell>
          <cell r="FE228">
            <v>0</v>
          </cell>
          <cell r="FF228">
            <v>0</v>
          </cell>
          <cell r="FG228">
            <v>0</v>
          </cell>
          <cell r="FH228">
            <v>0</v>
          </cell>
          <cell r="FI228">
            <v>0</v>
          </cell>
          <cell r="FJ228">
            <v>0</v>
          </cell>
          <cell r="FK228">
            <v>0</v>
          </cell>
          <cell r="FL228">
            <v>0</v>
          </cell>
          <cell r="FM228">
            <v>0</v>
          </cell>
          <cell r="FN228">
            <v>0</v>
          </cell>
          <cell r="FO228">
            <v>0</v>
          </cell>
          <cell r="FP228">
            <v>0</v>
          </cell>
          <cell r="FQ228">
            <v>0</v>
          </cell>
          <cell r="FR228">
            <v>0</v>
          </cell>
          <cell r="FS228">
            <v>0</v>
          </cell>
          <cell r="FT228">
            <v>0</v>
          </cell>
          <cell r="FU228">
            <v>0</v>
          </cell>
          <cell r="FV228">
            <v>0</v>
          </cell>
          <cell r="FW228">
            <v>0</v>
          </cell>
          <cell r="FX228">
            <v>0</v>
          </cell>
          <cell r="FY228">
            <v>0</v>
          </cell>
          <cell r="FZ228">
            <v>0</v>
          </cell>
          <cell r="GA228">
            <v>0</v>
          </cell>
          <cell r="GB228">
            <v>0</v>
          </cell>
          <cell r="GC228">
            <v>0</v>
          </cell>
          <cell r="GD228">
            <v>0</v>
          </cell>
          <cell r="GE228">
            <v>0</v>
          </cell>
          <cell r="GF228">
            <v>0</v>
          </cell>
          <cell r="GG228">
            <v>0</v>
          </cell>
          <cell r="GH228">
            <v>0</v>
          </cell>
          <cell r="GI228">
            <v>0</v>
          </cell>
          <cell r="GJ228">
            <v>0</v>
          </cell>
          <cell r="GK228">
            <v>0</v>
          </cell>
          <cell r="GL228">
            <v>0</v>
          </cell>
          <cell r="GM228">
            <v>0</v>
          </cell>
          <cell r="GN228">
            <v>0</v>
          </cell>
          <cell r="GO228">
            <v>0</v>
          </cell>
          <cell r="GP228">
            <v>0</v>
          </cell>
          <cell r="GQ228">
            <v>0</v>
          </cell>
          <cell r="GR228">
            <v>0</v>
          </cell>
          <cell r="GS228">
            <v>0</v>
          </cell>
          <cell r="GT228">
            <v>2663</v>
          </cell>
          <cell r="GU228">
            <v>0</v>
          </cell>
          <cell r="GV228">
            <v>0</v>
          </cell>
          <cell r="GW228">
            <v>0</v>
          </cell>
          <cell r="GX228">
            <v>0</v>
          </cell>
          <cell r="GY228">
            <v>0</v>
          </cell>
          <cell r="GZ228">
            <v>0</v>
          </cell>
          <cell r="HA228">
            <v>0</v>
          </cell>
          <cell r="HB228">
            <v>0</v>
          </cell>
          <cell r="HC228">
            <v>0</v>
          </cell>
          <cell r="HD228">
            <v>0</v>
          </cell>
          <cell r="HE228">
            <v>0</v>
          </cell>
          <cell r="HF228">
            <v>0</v>
          </cell>
          <cell r="HG228">
            <v>0</v>
          </cell>
          <cell r="HH228">
            <v>0</v>
          </cell>
          <cell r="HI228">
            <v>0</v>
          </cell>
          <cell r="HJ228">
            <v>0</v>
          </cell>
          <cell r="HK228">
            <v>0</v>
          </cell>
          <cell r="HL228">
            <v>0</v>
          </cell>
          <cell r="HM228">
            <v>0</v>
          </cell>
          <cell r="HN228">
            <v>0</v>
          </cell>
          <cell r="HO228">
            <v>0</v>
          </cell>
          <cell r="HP228">
            <v>0</v>
          </cell>
          <cell r="HQ228">
            <v>0</v>
          </cell>
          <cell r="HR228">
            <v>0</v>
          </cell>
          <cell r="HS228">
            <v>0</v>
          </cell>
        </row>
        <row r="229">
          <cell r="E229">
            <v>0</v>
          </cell>
          <cell r="F229">
            <v>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0</v>
          </cell>
          <cell r="AQ229">
            <v>0</v>
          </cell>
          <cell r="AR229">
            <v>0</v>
          </cell>
          <cell r="AS229">
            <v>0</v>
          </cell>
          <cell r="AT229">
            <v>0</v>
          </cell>
          <cell r="AU229">
            <v>0</v>
          </cell>
          <cell r="AV229">
            <v>0</v>
          </cell>
          <cell r="AW229">
            <v>0</v>
          </cell>
          <cell r="AX229">
            <v>0</v>
          </cell>
          <cell r="AY229">
            <v>0</v>
          </cell>
          <cell r="AZ229">
            <v>0</v>
          </cell>
          <cell r="BA229">
            <v>0</v>
          </cell>
          <cell r="BB229">
            <v>0</v>
          </cell>
          <cell r="BC229">
            <v>0</v>
          </cell>
          <cell r="BD229">
            <v>0</v>
          </cell>
          <cell r="BE229">
            <v>0</v>
          </cell>
          <cell r="BF229">
            <v>0</v>
          </cell>
          <cell r="BG229">
            <v>0</v>
          </cell>
          <cell r="BH229">
            <v>0</v>
          </cell>
          <cell r="BI229">
            <v>0</v>
          </cell>
          <cell r="BJ229">
            <v>0</v>
          </cell>
          <cell r="BK229">
            <v>0</v>
          </cell>
          <cell r="BL229">
            <v>0</v>
          </cell>
          <cell r="BM229">
            <v>0</v>
          </cell>
          <cell r="BN229">
            <v>0</v>
          </cell>
          <cell r="BO229">
            <v>0</v>
          </cell>
          <cell r="BP229">
            <v>0</v>
          </cell>
          <cell r="BQ229">
            <v>0</v>
          </cell>
          <cell r="BR229">
            <v>0</v>
          </cell>
          <cell r="BS229">
            <v>0</v>
          </cell>
          <cell r="BT229">
            <v>0</v>
          </cell>
          <cell r="BU229">
            <v>0</v>
          </cell>
          <cell r="BV229">
            <v>0</v>
          </cell>
          <cell r="BW229">
            <v>0</v>
          </cell>
          <cell r="BX229">
            <v>0</v>
          </cell>
          <cell r="BY229">
            <v>0</v>
          </cell>
          <cell r="BZ229">
            <v>0</v>
          </cell>
          <cell r="CA229">
            <v>0</v>
          </cell>
          <cell r="CB229">
            <v>0</v>
          </cell>
          <cell r="CC229">
            <v>0</v>
          </cell>
          <cell r="CD229">
            <v>0</v>
          </cell>
          <cell r="CE229">
            <v>0</v>
          </cell>
          <cell r="CF229">
            <v>0</v>
          </cell>
          <cell r="CG229">
            <v>0</v>
          </cell>
          <cell r="CH229">
            <v>0</v>
          </cell>
          <cell r="CI229">
            <v>0</v>
          </cell>
          <cell r="CJ229">
            <v>0</v>
          </cell>
          <cell r="CK229">
            <v>0</v>
          </cell>
          <cell r="CL229">
            <v>0</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A229">
            <v>0</v>
          </cell>
          <cell r="DB229">
            <v>0</v>
          </cell>
          <cell r="DC229">
            <v>0</v>
          </cell>
          <cell r="DD229">
            <v>0</v>
          </cell>
          <cell r="DE229">
            <v>0</v>
          </cell>
          <cell r="DF229">
            <v>0</v>
          </cell>
          <cell r="DG229">
            <v>0</v>
          </cell>
          <cell r="DH229">
            <v>0</v>
          </cell>
          <cell r="DI229">
            <v>0</v>
          </cell>
          <cell r="DJ229">
            <v>0</v>
          </cell>
          <cell r="DK229">
            <v>0</v>
          </cell>
          <cell r="DL229">
            <v>0</v>
          </cell>
          <cell r="DM229">
            <v>0</v>
          </cell>
          <cell r="DN229">
            <v>0</v>
          </cell>
          <cell r="DO229">
            <v>0</v>
          </cell>
          <cell r="DP229">
            <v>0</v>
          </cell>
          <cell r="DQ229">
            <v>0</v>
          </cell>
          <cell r="DR229">
            <v>0</v>
          </cell>
          <cell r="DS229">
            <v>0</v>
          </cell>
          <cell r="DT229">
            <v>0</v>
          </cell>
          <cell r="DU229">
            <v>0</v>
          </cell>
          <cell r="DV229">
            <v>0</v>
          </cell>
          <cell r="DW229">
            <v>0</v>
          </cell>
          <cell r="DX229">
            <v>0</v>
          </cell>
          <cell r="DY229">
            <v>0</v>
          </cell>
          <cell r="DZ229">
            <v>0</v>
          </cell>
          <cell r="EA229">
            <v>0</v>
          </cell>
          <cell r="EB229">
            <v>0</v>
          </cell>
          <cell r="EC229">
            <v>0</v>
          </cell>
          <cell r="ED229">
            <v>0</v>
          </cell>
          <cell r="EE229">
            <v>0</v>
          </cell>
          <cell r="EF229">
            <v>0</v>
          </cell>
          <cell r="EG229">
            <v>0</v>
          </cell>
          <cell r="EH229">
            <v>0</v>
          </cell>
          <cell r="EI229">
            <v>0</v>
          </cell>
          <cell r="EJ229">
            <v>0</v>
          </cell>
          <cell r="EK229">
            <v>0</v>
          </cell>
          <cell r="EL229">
            <v>0</v>
          </cell>
          <cell r="EM229">
            <v>0</v>
          </cell>
          <cell r="EN229">
            <v>0</v>
          </cell>
          <cell r="EO229">
            <v>0</v>
          </cell>
          <cell r="EP229">
            <v>0</v>
          </cell>
          <cell r="EQ229">
            <v>0</v>
          </cell>
          <cell r="ER229">
            <v>0</v>
          </cell>
          <cell r="ES229">
            <v>0</v>
          </cell>
          <cell r="ET229">
            <v>0</v>
          </cell>
          <cell r="EU229">
            <v>0</v>
          </cell>
          <cell r="EV229">
            <v>0</v>
          </cell>
          <cell r="EW229">
            <v>0</v>
          </cell>
          <cell r="EX229">
            <v>0</v>
          </cell>
          <cell r="EY229">
            <v>0</v>
          </cell>
          <cell r="EZ229">
            <v>0</v>
          </cell>
          <cell r="FA229">
            <v>0</v>
          </cell>
          <cell r="FB229">
            <v>0</v>
          </cell>
          <cell r="FC229">
            <v>0</v>
          </cell>
          <cell r="FD229">
            <v>0</v>
          </cell>
          <cell r="FE229">
            <v>0</v>
          </cell>
          <cell r="FF229">
            <v>0</v>
          </cell>
          <cell r="FG229">
            <v>0</v>
          </cell>
          <cell r="FH229">
            <v>0</v>
          </cell>
          <cell r="FI229">
            <v>0</v>
          </cell>
          <cell r="FJ229">
            <v>0</v>
          </cell>
          <cell r="FK229">
            <v>0</v>
          </cell>
          <cell r="FL229">
            <v>0</v>
          </cell>
          <cell r="FM229">
            <v>0</v>
          </cell>
          <cell r="FN229">
            <v>0</v>
          </cell>
          <cell r="FO229">
            <v>0</v>
          </cell>
          <cell r="FP229">
            <v>9490</v>
          </cell>
          <cell r="FQ229">
            <v>0</v>
          </cell>
          <cell r="FR229">
            <v>0</v>
          </cell>
          <cell r="FS229">
            <v>0</v>
          </cell>
          <cell r="FT229">
            <v>0</v>
          </cell>
          <cell r="FU229">
            <v>0</v>
          </cell>
          <cell r="FV229">
            <v>0</v>
          </cell>
          <cell r="FW229">
            <v>0</v>
          </cell>
          <cell r="FX229">
            <v>0</v>
          </cell>
          <cell r="FY229">
            <v>0</v>
          </cell>
          <cell r="FZ229">
            <v>0</v>
          </cell>
          <cell r="GA229">
            <v>0</v>
          </cell>
          <cell r="GB229">
            <v>0</v>
          </cell>
          <cell r="GC229">
            <v>0</v>
          </cell>
          <cell r="GD229">
            <v>0</v>
          </cell>
          <cell r="GE229">
            <v>0</v>
          </cell>
          <cell r="GF229">
            <v>0</v>
          </cell>
          <cell r="GG229">
            <v>0</v>
          </cell>
          <cell r="GH229">
            <v>0</v>
          </cell>
          <cell r="GI229">
            <v>0</v>
          </cell>
          <cell r="GJ229">
            <v>0</v>
          </cell>
          <cell r="GK229">
            <v>0</v>
          </cell>
          <cell r="GL229">
            <v>0</v>
          </cell>
          <cell r="GM229">
            <v>3726.9</v>
          </cell>
          <cell r="GN229">
            <v>20425.900000000001</v>
          </cell>
          <cell r="GO229">
            <v>0</v>
          </cell>
          <cell r="GP229">
            <v>0</v>
          </cell>
          <cell r="GQ229">
            <v>0</v>
          </cell>
          <cell r="GR229">
            <v>5894.05</v>
          </cell>
          <cell r="GS229">
            <v>0</v>
          </cell>
          <cell r="GT229">
            <v>11206.76</v>
          </cell>
          <cell r="GU229">
            <v>0</v>
          </cell>
          <cell r="GV229">
            <v>0</v>
          </cell>
          <cell r="GW229">
            <v>0</v>
          </cell>
          <cell r="GX229">
            <v>0</v>
          </cell>
          <cell r="GY229">
            <v>0</v>
          </cell>
          <cell r="GZ229">
            <v>0</v>
          </cell>
          <cell r="HA229">
            <v>0</v>
          </cell>
          <cell r="HB229">
            <v>0</v>
          </cell>
          <cell r="HC229">
            <v>0</v>
          </cell>
          <cell r="HD229">
            <v>0</v>
          </cell>
          <cell r="HE229">
            <v>0</v>
          </cell>
          <cell r="HF229">
            <v>0</v>
          </cell>
          <cell r="HG229">
            <v>0</v>
          </cell>
          <cell r="HH229">
            <v>0</v>
          </cell>
          <cell r="HI229">
            <v>0</v>
          </cell>
          <cell r="HJ229">
            <v>0</v>
          </cell>
          <cell r="HK229">
            <v>0</v>
          </cell>
          <cell r="HL229">
            <v>0</v>
          </cell>
          <cell r="HM229">
            <v>0</v>
          </cell>
          <cell r="HN229">
            <v>0</v>
          </cell>
          <cell r="HO229">
            <v>0</v>
          </cell>
          <cell r="HP229">
            <v>0</v>
          </cell>
          <cell r="HQ229">
            <v>0</v>
          </cell>
          <cell r="HR229">
            <v>0</v>
          </cell>
          <cell r="HS229">
            <v>0</v>
          </cell>
        </row>
        <row r="230">
          <cell r="E230">
            <v>0</v>
          </cell>
          <cell r="F230">
            <v>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v>
          </cell>
          <cell r="Y230">
            <v>0</v>
          </cell>
          <cell r="Z230">
            <v>0</v>
          </cell>
          <cell r="AA230">
            <v>0</v>
          </cell>
          <cell r="AB230">
            <v>0</v>
          </cell>
          <cell r="AC230">
            <v>0</v>
          </cell>
          <cell r="AD230">
            <v>0</v>
          </cell>
          <cell r="AE230">
            <v>0</v>
          </cell>
          <cell r="AF230">
            <v>0</v>
          </cell>
          <cell r="AG230">
            <v>0</v>
          </cell>
          <cell r="AH230">
            <v>0</v>
          </cell>
          <cell r="AI230">
            <v>0</v>
          </cell>
          <cell r="AJ230">
            <v>0</v>
          </cell>
          <cell r="AK230">
            <v>0</v>
          </cell>
          <cell r="AL230">
            <v>0</v>
          </cell>
          <cell r="AM230">
            <v>0</v>
          </cell>
          <cell r="AN230">
            <v>0</v>
          </cell>
          <cell r="AO230">
            <v>0</v>
          </cell>
          <cell r="AP230">
            <v>0</v>
          </cell>
          <cell r="AQ230">
            <v>0</v>
          </cell>
          <cell r="AR230">
            <v>0</v>
          </cell>
          <cell r="AS230">
            <v>0</v>
          </cell>
          <cell r="AT230">
            <v>0</v>
          </cell>
          <cell r="AU230">
            <v>0</v>
          </cell>
          <cell r="AV230">
            <v>0</v>
          </cell>
          <cell r="AW230">
            <v>0</v>
          </cell>
          <cell r="AX230">
            <v>0</v>
          </cell>
          <cell r="AY230">
            <v>0</v>
          </cell>
          <cell r="AZ230">
            <v>0</v>
          </cell>
          <cell r="BA230">
            <v>0</v>
          </cell>
          <cell r="BB230">
            <v>0</v>
          </cell>
          <cell r="BC230">
            <v>0</v>
          </cell>
          <cell r="BD230">
            <v>0</v>
          </cell>
          <cell r="BE230">
            <v>0</v>
          </cell>
          <cell r="BF230">
            <v>0</v>
          </cell>
          <cell r="BG230">
            <v>0</v>
          </cell>
          <cell r="BH230">
            <v>0</v>
          </cell>
          <cell r="BI230">
            <v>0</v>
          </cell>
          <cell r="BJ230">
            <v>0</v>
          </cell>
          <cell r="BK230">
            <v>0</v>
          </cell>
          <cell r="BL230">
            <v>0</v>
          </cell>
          <cell r="BM230">
            <v>0</v>
          </cell>
          <cell r="BN230">
            <v>0</v>
          </cell>
          <cell r="BO230">
            <v>0</v>
          </cell>
          <cell r="BP230">
            <v>0</v>
          </cell>
          <cell r="BQ230">
            <v>0</v>
          </cell>
          <cell r="BR230">
            <v>0</v>
          </cell>
          <cell r="BS230">
            <v>0</v>
          </cell>
          <cell r="BT230">
            <v>0</v>
          </cell>
          <cell r="BU230">
            <v>0</v>
          </cell>
          <cell r="BV230">
            <v>0</v>
          </cell>
          <cell r="BW230">
            <v>0</v>
          </cell>
          <cell r="BX230">
            <v>0</v>
          </cell>
          <cell r="BY230">
            <v>0</v>
          </cell>
          <cell r="BZ230">
            <v>0</v>
          </cell>
          <cell r="CA230">
            <v>0</v>
          </cell>
          <cell r="CB230">
            <v>0</v>
          </cell>
          <cell r="CC230">
            <v>0</v>
          </cell>
          <cell r="CD230">
            <v>0</v>
          </cell>
          <cell r="CE230">
            <v>0</v>
          </cell>
          <cell r="CF230">
            <v>0</v>
          </cell>
          <cell r="CG230">
            <v>0</v>
          </cell>
          <cell r="CH230">
            <v>0</v>
          </cell>
          <cell r="CI230">
            <v>0</v>
          </cell>
          <cell r="CJ230">
            <v>0</v>
          </cell>
          <cell r="CK230">
            <v>0</v>
          </cell>
          <cell r="CL230">
            <v>0</v>
          </cell>
          <cell r="CM230">
            <v>0</v>
          </cell>
          <cell r="CN230">
            <v>0</v>
          </cell>
          <cell r="CO230">
            <v>0</v>
          </cell>
          <cell r="CP230">
            <v>0</v>
          </cell>
          <cell r="CQ230">
            <v>0</v>
          </cell>
          <cell r="CR230">
            <v>0</v>
          </cell>
          <cell r="CS230">
            <v>0</v>
          </cell>
          <cell r="CT230">
            <v>0</v>
          </cell>
          <cell r="CU230">
            <v>0</v>
          </cell>
          <cell r="CV230">
            <v>0</v>
          </cell>
          <cell r="CW230">
            <v>0</v>
          </cell>
          <cell r="CX230">
            <v>0</v>
          </cell>
          <cell r="CY230">
            <v>0</v>
          </cell>
          <cell r="CZ230">
            <v>0</v>
          </cell>
          <cell r="DA230">
            <v>0</v>
          </cell>
          <cell r="DB230">
            <v>0</v>
          </cell>
          <cell r="DC230">
            <v>0</v>
          </cell>
          <cell r="DD230">
            <v>0</v>
          </cell>
          <cell r="DE230">
            <v>0</v>
          </cell>
          <cell r="DF230">
            <v>0</v>
          </cell>
          <cell r="DG230">
            <v>0</v>
          </cell>
          <cell r="DH230">
            <v>0</v>
          </cell>
          <cell r="DI230">
            <v>0</v>
          </cell>
          <cell r="DJ230">
            <v>0</v>
          </cell>
          <cell r="DK230">
            <v>0</v>
          </cell>
          <cell r="DL230">
            <v>0</v>
          </cell>
          <cell r="DM230">
            <v>0</v>
          </cell>
          <cell r="DN230">
            <v>0</v>
          </cell>
          <cell r="DO230">
            <v>0</v>
          </cell>
          <cell r="DP230">
            <v>0</v>
          </cell>
          <cell r="DQ230">
            <v>0</v>
          </cell>
          <cell r="DR230">
            <v>0</v>
          </cell>
          <cell r="DS230">
            <v>0</v>
          </cell>
          <cell r="DT230">
            <v>0</v>
          </cell>
          <cell r="DU230">
            <v>0</v>
          </cell>
          <cell r="DV230">
            <v>0</v>
          </cell>
          <cell r="DW230">
            <v>0</v>
          </cell>
          <cell r="DX230">
            <v>0</v>
          </cell>
          <cell r="DY230">
            <v>0</v>
          </cell>
          <cell r="DZ230">
            <v>0</v>
          </cell>
          <cell r="EA230">
            <v>0</v>
          </cell>
          <cell r="EB230">
            <v>0</v>
          </cell>
          <cell r="EC230">
            <v>0</v>
          </cell>
          <cell r="ED230">
            <v>0</v>
          </cell>
          <cell r="EE230">
            <v>0</v>
          </cell>
          <cell r="EF230">
            <v>0</v>
          </cell>
          <cell r="EG230">
            <v>0</v>
          </cell>
          <cell r="EH230">
            <v>0</v>
          </cell>
          <cell r="EI230">
            <v>0</v>
          </cell>
          <cell r="EJ230">
            <v>0</v>
          </cell>
          <cell r="EK230">
            <v>0</v>
          </cell>
          <cell r="EL230">
            <v>0</v>
          </cell>
          <cell r="EM230">
            <v>0</v>
          </cell>
          <cell r="EN230">
            <v>0</v>
          </cell>
          <cell r="EO230">
            <v>0</v>
          </cell>
          <cell r="EP230">
            <v>0</v>
          </cell>
          <cell r="EQ230">
            <v>0</v>
          </cell>
          <cell r="ER230">
            <v>0</v>
          </cell>
          <cell r="ES230">
            <v>0</v>
          </cell>
          <cell r="ET230">
            <v>0</v>
          </cell>
          <cell r="EU230">
            <v>0</v>
          </cell>
          <cell r="EV230">
            <v>0</v>
          </cell>
          <cell r="EW230">
            <v>0</v>
          </cell>
          <cell r="EX230">
            <v>0</v>
          </cell>
          <cell r="EY230">
            <v>0</v>
          </cell>
          <cell r="EZ230">
            <v>0</v>
          </cell>
          <cell r="FA230">
            <v>0</v>
          </cell>
          <cell r="FB230">
            <v>0</v>
          </cell>
          <cell r="FC230">
            <v>0</v>
          </cell>
          <cell r="FD230">
            <v>0</v>
          </cell>
          <cell r="FE230">
            <v>0</v>
          </cell>
          <cell r="FF230">
            <v>0</v>
          </cell>
          <cell r="FG230">
            <v>0</v>
          </cell>
          <cell r="FH230">
            <v>0</v>
          </cell>
          <cell r="FI230">
            <v>0</v>
          </cell>
          <cell r="FJ230">
            <v>0</v>
          </cell>
          <cell r="FK230">
            <v>0</v>
          </cell>
          <cell r="FL230">
            <v>0</v>
          </cell>
          <cell r="FM230">
            <v>0</v>
          </cell>
          <cell r="FN230">
            <v>0</v>
          </cell>
          <cell r="FO230">
            <v>0</v>
          </cell>
          <cell r="FP230">
            <v>0</v>
          </cell>
          <cell r="FQ230">
            <v>0</v>
          </cell>
          <cell r="FR230">
            <v>0</v>
          </cell>
          <cell r="FS230">
            <v>0</v>
          </cell>
          <cell r="FT230">
            <v>0</v>
          </cell>
          <cell r="FU230">
            <v>0</v>
          </cell>
          <cell r="FV230">
            <v>0</v>
          </cell>
          <cell r="FW230">
            <v>0</v>
          </cell>
          <cell r="FX230">
            <v>0</v>
          </cell>
          <cell r="FY230">
            <v>0</v>
          </cell>
          <cell r="FZ230">
            <v>0</v>
          </cell>
          <cell r="GA230">
            <v>0</v>
          </cell>
          <cell r="GB230">
            <v>0</v>
          </cell>
          <cell r="GC230">
            <v>0</v>
          </cell>
          <cell r="GD230">
            <v>0</v>
          </cell>
          <cell r="GE230">
            <v>0</v>
          </cell>
          <cell r="GF230">
            <v>0</v>
          </cell>
          <cell r="GG230">
            <v>0</v>
          </cell>
          <cell r="GH230">
            <v>0</v>
          </cell>
          <cell r="GI230">
            <v>0</v>
          </cell>
          <cell r="GJ230">
            <v>0</v>
          </cell>
          <cell r="GK230">
            <v>0</v>
          </cell>
          <cell r="GL230">
            <v>0</v>
          </cell>
          <cell r="GM230">
            <v>0</v>
          </cell>
          <cell r="GN230">
            <v>0</v>
          </cell>
          <cell r="GO230">
            <v>0</v>
          </cell>
          <cell r="GP230">
            <v>0</v>
          </cell>
          <cell r="GQ230">
            <v>0</v>
          </cell>
          <cell r="GR230">
            <v>0</v>
          </cell>
          <cell r="GS230">
            <v>0</v>
          </cell>
          <cell r="GT230">
            <v>0</v>
          </cell>
          <cell r="GU230">
            <v>0</v>
          </cell>
          <cell r="GV230">
            <v>0</v>
          </cell>
          <cell r="GW230">
            <v>0</v>
          </cell>
          <cell r="GX230">
            <v>0</v>
          </cell>
          <cell r="GY230">
            <v>0</v>
          </cell>
          <cell r="GZ230">
            <v>0</v>
          </cell>
          <cell r="HA230">
            <v>0</v>
          </cell>
          <cell r="HB230">
            <v>0</v>
          </cell>
          <cell r="HC230">
            <v>19100</v>
          </cell>
          <cell r="HD230">
            <v>0</v>
          </cell>
          <cell r="HE230">
            <v>0</v>
          </cell>
          <cell r="HF230">
            <v>0</v>
          </cell>
          <cell r="HG230">
            <v>0</v>
          </cell>
          <cell r="HH230">
            <v>0</v>
          </cell>
          <cell r="HI230">
            <v>0</v>
          </cell>
          <cell r="HJ230">
            <v>0</v>
          </cell>
          <cell r="HK230">
            <v>0</v>
          </cell>
          <cell r="HL230">
            <v>0</v>
          </cell>
          <cell r="HM230">
            <v>0</v>
          </cell>
          <cell r="HN230">
            <v>0</v>
          </cell>
          <cell r="HO230">
            <v>0</v>
          </cell>
          <cell r="HP230">
            <v>0</v>
          </cell>
          <cell r="HQ230">
            <v>0</v>
          </cell>
          <cell r="HR230">
            <v>0</v>
          </cell>
          <cell r="HS230">
            <v>0</v>
          </cell>
        </row>
        <row r="231">
          <cell r="E231">
            <v>0</v>
          </cell>
          <cell r="F231">
            <v>0</v>
          </cell>
          <cell r="G231">
            <v>0</v>
          </cell>
          <cell r="H231">
            <v>0</v>
          </cell>
          <cell r="I231">
            <v>0</v>
          </cell>
          <cell r="J231">
            <v>0</v>
          </cell>
          <cell r="K231">
            <v>0</v>
          </cell>
          <cell r="L231">
            <v>0</v>
          </cell>
          <cell r="M231">
            <v>0</v>
          </cell>
          <cell r="N231">
            <v>0</v>
          </cell>
          <cell r="O231">
            <v>0</v>
          </cell>
          <cell r="P231">
            <v>0</v>
          </cell>
          <cell r="Q231">
            <v>0</v>
          </cell>
          <cell r="R231">
            <v>0</v>
          </cell>
          <cell r="S231">
            <v>0</v>
          </cell>
          <cell r="T231">
            <v>0</v>
          </cell>
          <cell r="U231">
            <v>0</v>
          </cell>
          <cell r="V231">
            <v>0</v>
          </cell>
          <cell r="W231">
            <v>0</v>
          </cell>
          <cell r="X231">
            <v>0</v>
          </cell>
          <cell r="Y231">
            <v>0</v>
          </cell>
          <cell r="Z231">
            <v>0</v>
          </cell>
          <cell r="AA231">
            <v>0</v>
          </cell>
          <cell r="AB231">
            <v>0</v>
          </cell>
          <cell r="AC231">
            <v>0</v>
          </cell>
          <cell r="AD231">
            <v>0</v>
          </cell>
          <cell r="AE231">
            <v>0</v>
          </cell>
          <cell r="AF231">
            <v>0</v>
          </cell>
          <cell r="AG231">
            <v>0</v>
          </cell>
          <cell r="AH231">
            <v>0</v>
          </cell>
          <cell r="AI231">
            <v>0</v>
          </cell>
          <cell r="AJ231">
            <v>0</v>
          </cell>
          <cell r="AK231">
            <v>0</v>
          </cell>
          <cell r="AL231">
            <v>0</v>
          </cell>
          <cell r="AM231">
            <v>0</v>
          </cell>
          <cell r="AN231">
            <v>0</v>
          </cell>
          <cell r="AO231">
            <v>0</v>
          </cell>
          <cell r="AP231">
            <v>0</v>
          </cell>
          <cell r="AQ231">
            <v>0</v>
          </cell>
          <cell r="AR231">
            <v>0</v>
          </cell>
          <cell r="AS231">
            <v>0</v>
          </cell>
          <cell r="AT231">
            <v>0</v>
          </cell>
          <cell r="AU231">
            <v>0</v>
          </cell>
          <cell r="AV231">
            <v>0</v>
          </cell>
          <cell r="AW231">
            <v>0</v>
          </cell>
          <cell r="AX231">
            <v>0</v>
          </cell>
          <cell r="AY231">
            <v>0</v>
          </cell>
          <cell r="AZ231">
            <v>0</v>
          </cell>
          <cell r="BA231">
            <v>0</v>
          </cell>
          <cell r="BB231">
            <v>0</v>
          </cell>
          <cell r="BC231">
            <v>0</v>
          </cell>
          <cell r="BD231">
            <v>0</v>
          </cell>
          <cell r="BE231">
            <v>0</v>
          </cell>
          <cell r="BF231">
            <v>0</v>
          </cell>
          <cell r="BG231">
            <v>0</v>
          </cell>
          <cell r="BH231">
            <v>0</v>
          </cell>
          <cell r="BI231">
            <v>0</v>
          </cell>
          <cell r="BJ231">
            <v>0</v>
          </cell>
          <cell r="BK231">
            <v>0</v>
          </cell>
          <cell r="BL231">
            <v>0</v>
          </cell>
          <cell r="BM231">
            <v>0</v>
          </cell>
          <cell r="BN231">
            <v>0</v>
          </cell>
          <cell r="BO231">
            <v>0</v>
          </cell>
          <cell r="BP231">
            <v>0</v>
          </cell>
          <cell r="BQ231">
            <v>0</v>
          </cell>
          <cell r="BR231">
            <v>0</v>
          </cell>
          <cell r="BS231">
            <v>0</v>
          </cell>
          <cell r="BT231">
            <v>0</v>
          </cell>
          <cell r="BU231">
            <v>0</v>
          </cell>
          <cell r="BV231">
            <v>0</v>
          </cell>
          <cell r="BW231">
            <v>0</v>
          </cell>
          <cell r="BX231">
            <v>0</v>
          </cell>
          <cell r="BY231">
            <v>0</v>
          </cell>
          <cell r="BZ231">
            <v>0</v>
          </cell>
          <cell r="CA231">
            <v>0</v>
          </cell>
          <cell r="CB231">
            <v>0</v>
          </cell>
          <cell r="CC231">
            <v>0</v>
          </cell>
          <cell r="CD231">
            <v>0</v>
          </cell>
          <cell r="CE231">
            <v>0</v>
          </cell>
          <cell r="CF231">
            <v>0</v>
          </cell>
          <cell r="CG231">
            <v>0</v>
          </cell>
          <cell r="CH231">
            <v>0</v>
          </cell>
          <cell r="CI231">
            <v>0</v>
          </cell>
          <cell r="CJ231">
            <v>0</v>
          </cell>
          <cell r="CK231">
            <v>0</v>
          </cell>
          <cell r="CL231">
            <v>0</v>
          </cell>
          <cell r="CM231">
            <v>0</v>
          </cell>
          <cell r="CN231">
            <v>0</v>
          </cell>
          <cell r="CO231">
            <v>0</v>
          </cell>
          <cell r="CP231">
            <v>0</v>
          </cell>
          <cell r="CQ231">
            <v>0</v>
          </cell>
          <cell r="CR231">
            <v>0</v>
          </cell>
          <cell r="CS231">
            <v>0</v>
          </cell>
          <cell r="CT231">
            <v>0</v>
          </cell>
          <cell r="CU231">
            <v>0</v>
          </cell>
          <cell r="CV231">
            <v>0</v>
          </cell>
          <cell r="CW231">
            <v>0</v>
          </cell>
          <cell r="CX231">
            <v>0</v>
          </cell>
          <cell r="CY231">
            <v>0</v>
          </cell>
          <cell r="CZ231">
            <v>0</v>
          </cell>
          <cell r="DA231">
            <v>0</v>
          </cell>
          <cell r="DB231">
            <v>0</v>
          </cell>
          <cell r="DC231">
            <v>0</v>
          </cell>
          <cell r="DD231">
            <v>0</v>
          </cell>
          <cell r="DE231">
            <v>0</v>
          </cell>
          <cell r="DF231">
            <v>0</v>
          </cell>
          <cell r="DG231">
            <v>0</v>
          </cell>
          <cell r="DH231">
            <v>0</v>
          </cell>
          <cell r="DI231">
            <v>0</v>
          </cell>
          <cell r="DJ231">
            <v>0</v>
          </cell>
          <cell r="DK231">
            <v>0</v>
          </cell>
          <cell r="DL231">
            <v>0</v>
          </cell>
          <cell r="DM231">
            <v>0</v>
          </cell>
          <cell r="DN231">
            <v>0</v>
          </cell>
          <cell r="DO231">
            <v>0</v>
          </cell>
          <cell r="DP231">
            <v>0</v>
          </cell>
          <cell r="DQ231">
            <v>0</v>
          </cell>
          <cell r="DR231">
            <v>0</v>
          </cell>
          <cell r="DS231">
            <v>0</v>
          </cell>
          <cell r="DT231">
            <v>0</v>
          </cell>
          <cell r="DU231">
            <v>0</v>
          </cell>
          <cell r="DV231">
            <v>0</v>
          </cell>
          <cell r="DW231">
            <v>0</v>
          </cell>
          <cell r="DX231">
            <v>0</v>
          </cell>
          <cell r="DY231">
            <v>0</v>
          </cell>
          <cell r="DZ231">
            <v>0</v>
          </cell>
          <cell r="EA231">
            <v>0</v>
          </cell>
          <cell r="EB231">
            <v>0</v>
          </cell>
          <cell r="EC231">
            <v>0</v>
          </cell>
          <cell r="ED231">
            <v>0</v>
          </cell>
          <cell r="EE231">
            <v>0</v>
          </cell>
          <cell r="EF231">
            <v>0</v>
          </cell>
          <cell r="EG231">
            <v>0</v>
          </cell>
          <cell r="EH231">
            <v>0</v>
          </cell>
          <cell r="EI231">
            <v>0</v>
          </cell>
          <cell r="EJ231">
            <v>0</v>
          </cell>
          <cell r="EK231">
            <v>0</v>
          </cell>
          <cell r="EL231">
            <v>0</v>
          </cell>
          <cell r="EM231">
            <v>0</v>
          </cell>
          <cell r="EN231">
            <v>0</v>
          </cell>
          <cell r="EO231">
            <v>0</v>
          </cell>
          <cell r="EP231">
            <v>0</v>
          </cell>
          <cell r="EQ231">
            <v>0</v>
          </cell>
          <cell r="ER231">
            <v>0</v>
          </cell>
          <cell r="ES231">
            <v>0</v>
          </cell>
          <cell r="ET231">
            <v>0</v>
          </cell>
          <cell r="EU231">
            <v>0</v>
          </cell>
          <cell r="EV231">
            <v>0</v>
          </cell>
          <cell r="EW231">
            <v>0</v>
          </cell>
          <cell r="EX231">
            <v>0</v>
          </cell>
          <cell r="EY231">
            <v>0</v>
          </cell>
          <cell r="EZ231">
            <v>0</v>
          </cell>
          <cell r="FA231">
            <v>0</v>
          </cell>
          <cell r="FB231">
            <v>0</v>
          </cell>
          <cell r="FC231">
            <v>0</v>
          </cell>
          <cell r="FD231">
            <v>0</v>
          </cell>
          <cell r="FE231">
            <v>0</v>
          </cell>
          <cell r="FF231">
            <v>0</v>
          </cell>
          <cell r="FG231">
            <v>0</v>
          </cell>
          <cell r="FH231">
            <v>0</v>
          </cell>
          <cell r="FI231">
            <v>0</v>
          </cell>
          <cell r="FJ231">
            <v>0</v>
          </cell>
          <cell r="FK231">
            <v>0</v>
          </cell>
          <cell r="FL231">
            <v>0</v>
          </cell>
          <cell r="FM231">
            <v>0</v>
          </cell>
          <cell r="FN231">
            <v>0</v>
          </cell>
          <cell r="FO231">
            <v>0</v>
          </cell>
          <cell r="FP231">
            <v>0</v>
          </cell>
          <cell r="FQ231">
            <v>0</v>
          </cell>
          <cell r="FR231">
            <v>0</v>
          </cell>
          <cell r="FS231">
            <v>0</v>
          </cell>
          <cell r="FT231">
            <v>0</v>
          </cell>
          <cell r="FU231">
            <v>0</v>
          </cell>
          <cell r="FV231">
            <v>0</v>
          </cell>
          <cell r="FW231">
            <v>0</v>
          </cell>
          <cell r="FX231">
            <v>0</v>
          </cell>
          <cell r="FY231">
            <v>0</v>
          </cell>
          <cell r="FZ231">
            <v>0</v>
          </cell>
          <cell r="GA231">
            <v>16584</v>
          </cell>
          <cell r="GB231">
            <v>1640.4</v>
          </cell>
          <cell r="GC231">
            <v>0</v>
          </cell>
          <cell r="GD231">
            <v>0</v>
          </cell>
          <cell r="GE231">
            <v>0</v>
          </cell>
          <cell r="GF231">
            <v>0</v>
          </cell>
          <cell r="GG231">
            <v>0</v>
          </cell>
          <cell r="GH231">
            <v>0</v>
          </cell>
          <cell r="GI231">
            <v>0</v>
          </cell>
          <cell r="GJ231">
            <v>0</v>
          </cell>
          <cell r="GK231">
            <v>0</v>
          </cell>
          <cell r="GL231">
            <v>0</v>
          </cell>
          <cell r="GM231">
            <v>0</v>
          </cell>
          <cell r="GN231">
            <v>0</v>
          </cell>
          <cell r="GO231">
            <v>0</v>
          </cell>
          <cell r="GP231">
            <v>0</v>
          </cell>
          <cell r="GQ231">
            <v>0</v>
          </cell>
          <cell r="GR231">
            <v>0</v>
          </cell>
          <cell r="GS231">
            <v>0</v>
          </cell>
          <cell r="GT231">
            <v>0</v>
          </cell>
          <cell r="GU231">
            <v>0</v>
          </cell>
          <cell r="GV231">
            <v>0</v>
          </cell>
          <cell r="GW231">
            <v>0</v>
          </cell>
          <cell r="GX231">
            <v>0</v>
          </cell>
          <cell r="GY231">
            <v>0</v>
          </cell>
          <cell r="GZ231">
            <v>0</v>
          </cell>
          <cell r="HA231">
            <v>0</v>
          </cell>
          <cell r="HB231">
            <v>0</v>
          </cell>
          <cell r="HC231">
            <v>0</v>
          </cell>
          <cell r="HD231">
            <v>0</v>
          </cell>
          <cell r="HE231">
            <v>0</v>
          </cell>
          <cell r="HF231">
            <v>0</v>
          </cell>
          <cell r="HG231">
            <v>0</v>
          </cell>
          <cell r="HH231">
            <v>0</v>
          </cell>
          <cell r="HI231">
            <v>0</v>
          </cell>
          <cell r="HJ231">
            <v>0</v>
          </cell>
          <cell r="HK231">
            <v>0</v>
          </cell>
          <cell r="HL231">
            <v>0</v>
          </cell>
          <cell r="HM231">
            <v>0</v>
          </cell>
          <cell r="HN231">
            <v>0</v>
          </cell>
          <cell r="HO231">
            <v>0</v>
          </cell>
          <cell r="HP231">
            <v>0</v>
          </cell>
          <cell r="HQ231">
            <v>0</v>
          </cell>
          <cell r="HR231">
            <v>0</v>
          </cell>
          <cell r="HS231">
            <v>0</v>
          </cell>
        </row>
        <row r="232">
          <cell r="E232">
            <v>0</v>
          </cell>
          <cell r="F232">
            <v>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0</v>
          </cell>
          <cell r="Z232">
            <v>0</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0</v>
          </cell>
          <cell r="BZ232">
            <v>0</v>
          </cell>
          <cell r="CA232">
            <v>0</v>
          </cell>
          <cell r="CB232">
            <v>0</v>
          </cell>
          <cell r="CC232">
            <v>0</v>
          </cell>
          <cell r="CD232">
            <v>0</v>
          </cell>
          <cell r="CE232">
            <v>0</v>
          </cell>
          <cell r="CF232">
            <v>0</v>
          </cell>
          <cell r="CG232">
            <v>0</v>
          </cell>
          <cell r="CH232">
            <v>0</v>
          </cell>
          <cell r="CI232">
            <v>0</v>
          </cell>
          <cell r="CJ232">
            <v>0</v>
          </cell>
          <cell r="CK232">
            <v>0</v>
          </cell>
          <cell r="CL232">
            <v>0</v>
          </cell>
          <cell r="CM232">
            <v>0</v>
          </cell>
          <cell r="CN232">
            <v>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0</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Q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cell r="EW232">
            <v>0</v>
          </cell>
          <cell r="EX232">
            <v>0</v>
          </cell>
          <cell r="EY232">
            <v>0</v>
          </cell>
          <cell r="EZ232">
            <v>0</v>
          </cell>
          <cell r="FA232">
            <v>0</v>
          </cell>
          <cell r="FB232">
            <v>0</v>
          </cell>
          <cell r="FC232">
            <v>0</v>
          </cell>
          <cell r="FD232">
            <v>0</v>
          </cell>
          <cell r="FE232">
            <v>0</v>
          </cell>
          <cell r="FF232">
            <v>0</v>
          </cell>
          <cell r="FG232">
            <v>0</v>
          </cell>
          <cell r="FH232">
            <v>0</v>
          </cell>
          <cell r="FI232">
            <v>0</v>
          </cell>
          <cell r="FJ232">
            <v>0</v>
          </cell>
          <cell r="FK232">
            <v>0</v>
          </cell>
          <cell r="FL232">
            <v>0</v>
          </cell>
          <cell r="FM232">
            <v>0</v>
          </cell>
          <cell r="FN232">
            <v>0</v>
          </cell>
          <cell r="FO232">
            <v>0</v>
          </cell>
          <cell r="FP232">
            <v>0</v>
          </cell>
          <cell r="FQ232">
            <v>0</v>
          </cell>
          <cell r="FR232">
            <v>0</v>
          </cell>
          <cell r="FS232">
            <v>0</v>
          </cell>
          <cell r="FT232">
            <v>0</v>
          </cell>
          <cell r="FU232">
            <v>0</v>
          </cell>
          <cell r="FV232">
            <v>0</v>
          </cell>
          <cell r="FW232">
            <v>0</v>
          </cell>
          <cell r="FX232">
            <v>0</v>
          </cell>
          <cell r="FY232">
            <v>0</v>
          </cell>
          <cell r="FZ232">
            <v>0</v>
          </cell>
          <cell r="GA232">
            <v>0</v>
          </cell>
          <cell r="GB232">
            <v>0</v>
          </cell>
          <cell r="GC232">
            <v>0</v>
          </cell>
          <cell r="GD232">
            <v>22766</v>
          </cell>
          <cell r="GE232">
            <v>0</v>
          </cell>
          <cell r="GF232">
            <v>0</v>
          </cell>
          <cell r="GG232">
            <v>0</v>
          </cell>
          <cell r="GH232">
            <v>0</v>
          </cell>
          <cell r="GI232">
            <v>0</v>
          </cell>
          <cell r="GJ232">
            <v>0</v>
          </cell>
          <cell r="GK232">
            <v>0</v>
          </cell>
          <cell r="GL232">
            <v>0</v>
          </cell>
          <cell r="GM232">
            <v>0</v>
          </cell>
          <cell r="GN232">
            <v>0</v>
          </cell>
          <cell r="GO232">
            <v>0</v>
          </cell>
          <cell r="GP232">
            <v>0</v>
          </cell>
          <cell r="GQ232">
            <v>0</v>
          </cell>
          <cell r="GR232">
            <v>0</v>
          </cell>
          <cell r="GS232">
            <v>0</v>
          </cell>
          <cell r="GT232">
            <v>0</v>
          </cell>
          <cell r="GU232">
            <v>0</v>
          </cell>
          <cell r="GV232">
            <v>0</v>
          </cell>
          <cell r="GW232">
            <v>0</v>
          </cell>
          <cell r="GX232">
            <v>0</v>
          </cell>
          <cell r="GY232">
            <v>0</v>
          </cell>
          <cell r="GZ232">
            <v>0</v>
          </cell>
          <cell r="HA232">
            <v>0</v>
          </cell>
          <cell r="HB232">
            <v>0</v>
          </cell>
          <cell r="HC232">
            <v>0</v>
          </cell>
          <cell r="HD232">
            <v>0</v>
          </cell>
          <cell r="HE232">
            <v>0</v>
          </cell>
          <cell r="HF232">
            <v>0</v>
          </cell>
          <cell r="HG232">
            <v>0</v>
          </cell>
          <cell r="HH232">
            <v>0</v>
          </cell>
          <cell r="HI232">
            <v>0</v>
          </cell>
          <cell r="HJ232">
            <v>0</v>
          </cell>
          <cell r="HK232">
            <v>0</v>
          </cell>
          <cell r="HL232">
            <v>0</v>
          </cell>
          <cell r="HM232">
            <v>0</v>
          </cell>
          <cell r="HN232">
            <v>0</v>
          </cell>
          <cell r="HO232">
            <v>0</v>
          </cell>
          <cell r="HP232">
            <v>0</v>
          </cell>
          <cell r="HQ232">
            <v>0</v>
          </cell>
          <cell r="HR232">
            <v>0</v>
          </cell>
          <cell r="HS232">
            <v>0</v>
          </cell>
        </row>
        <row r="233">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cell r="AN233">
            <v>0</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0</v>
          </cell>
          <cell r="BZ233">
            <v>0</v>
          </cell>
          <cell r="CA233">
            <v>0</v>
          </cell>
          <cell r="CB233">
            <v>0</v>
          </cell>
          <cell r="CC233">
            <v>0</v>
          </cell>
          <cell r="CD233">
            <v>0</v>
          </cell>
          <cell r="CE233">
            <v>0</v>
          </cell>
          <cell r="CF233">
            <v>0</v>
          </cell>
          <cell r="CG233">
            <v>0</v>
          </cell>
          <cell r="CH233">
            <v>0</v>
          </cell>
          <cell r="CI233">
            <v>0</v>
          </cell>
          <cell r="CJ233">
            <v>0</v>
          </cell>
          <cell r="CK233">
            <v>0</v>
          </cell>
          <cell r="CL233">
            <v>0</v>
          </cell>
          <cell r="CM233">
            <v>0</v>
          </cell>
          <cell r="CN233">
            <v>0</v>
          </cell>
          <cell r="CO233">
            <v>0</v>
          </cell>
          <cell r="CP233">
            <v>0</v>
          </cell>
          <cell r="CQ233">
            <v>0</v>
          </cell>
          <cell r="CR233">
            <v>0</v>
          </cell>
          <cell r="CS233">
            <v>0</v>
          </cell>
          <cell r="CT233">
            <v>0</v>
          </cell>
          <cell r="CU233">
            <v>0</v>
          </cell>
          <cell r="CV233">
            <v>0</v>
          </cell>
          <cell r="CW233">
            <v>0</v>
          </cell>
          <cell r="CX233">
            <v>0</v>
          </cell>
          <cell r="CY233">
            <v>0</v>
          </cell>
          <cell r="CZ233">
            <v>0</v>
          </cell>
          <cell r="DA233">
            <v>0</v>
          </cell>
          <cell r="DB233">
            <v>0</v>
          </cell>
          <cell r="DC233">
            <v>0</v>
          </cell>
          <cell r="DD233">
            <v>0</v>
          </cell>
          <cell r="DE233">
            <v>0</v>
          </cell>
          <cell r="DF233">
            <v>0</v>
          </cell>
          <cell r="DG233">
            <v>0</v>
          </cell>
          <cell r="DH233">
            <v>0</v>
          </cell>
          <cell r="DI233">
            <v>0</v>
          </cell>
          <cell r="DJ233">
            <v>0</v>
          </cell>
          <cell r="DK233">
            <v>0</v>
          </cell>
          <cell r="DL233">
            <v>0</v>
          </cell>
          <cell r="DM233">
            <v>0</v>
          </cell>
          <cell r="DN233">
            <v>0</v>
          </cell>
          <cell r="DO233">
            <v>0</v>
          </cell>
          <cell r="DP233">
            <v>0</v>
          </cell>
          <cell r="DQ233">
            <v>0</v>
          </cell>
          <cell r="DR233">
            <v>0</v>
          </cell>
          <cell r="DS233">
            <v>0</v>
          </cell>
          <cell r="DT233">
            <v>0</v>
          </cell>
          <cell r="DU233">
            <v>0</v>
          </cell>
          <cell r="DV233">
            <v>0</v>
          </cell>
          <cell r="DW233">
            <v>0</v>
          </cell>
          <cell r="DX233">
            <v>0</v>
          </cell>
          <cell r="DY233">
            <v>0</v>
          </cell>
          <cell r="DZ233">
            <v>0</v>
          </cell>
          <cell r="EA233">
            <v>0</v>
          </cell>
          <cell r="EB233">
            <v>0</v>
          </cell>
          <cell r="EC233">
            <v>0</v>
          </cell>
          <cell r="ED233">
            <v>0</v>
          </cell>
          <cell r="EE233">
            <v>0</v>
          </cell>
          <cell r="EF233">
            <v>0</v>
          </cell>
          <cell r="EG233">
            <v>0</v>
          </cell>
          <cell r="EH233">
            <v>0</v>
          </cell>
          <cell r="EI233">
            <v>0</v>
          </cell>
          <cell r="EJ233">
            <v>0</v>
          </cell>
          <cell r="EK233">
            <v>0</v>
          </cell>
          <cell r="EL233">
            <v>0</v>
          </cell>
          <cell r="EM233">
            <v>0</v>
          </cell>
          <cell r="EN233">
            <v>0</v>
          </cell>
          <cell r="EO233">
            <v>0</v>
          </cell>
          <cell r="EP233">
            <v>0</v>
          </cell>
          <cell r="EQ233">
            <v>0</v>
          </cell>
          <cell r="ER233">
            <v>0</v>
          </cell>
          <cell r="ES233">
            <v>0</v>
          </cell>
          <cell r="ET233">
            <v>0</v>
          </cell>
          <cell r="EU233">
            <v>0</v>
          </cell>
          <cell r="EV233">
            <v>0</v>
          </cell>
          <cell r="EW233">
            <v>0</v>
          </cell>
          <cell r="EX233">
            <v>0</v>
          </cell>
          <cell r="EY233">
            <v>0</v>
          </cell>
          <cell r="EZ233">
            <v>0</v>
          </cell>
          <cell r="FA233">
            <v>0</v>
          </cell>
          <cell r="FB233">
            <v>0</v>
          </cell>
          <cell r="FC233">
            <v>0</v>
          </cell>
          <cell r="FD233">
            <v>0</v>
          </cell>
          <cell r="FE233">
            <v>0</v>
          </cell>
          <cell r="FF233">
            <v>0</v>
          </cell>
          <cell r="FG233">
            <v>0</v>
          </cell>
          <cell r="FH233">
            <v>0</v>
          </cell>
          <cell r="FI233">
            <v>0</v>
          </cell>
          <cell r="FJ233">
            <v>0</v>
          </cell>
          <cell r="FK233">
            <v>0</v>
          </cell>
          <cell r="FL233">
            <v>0</v>
          </cell>
          <cell r="FM233">
            <v>0</v>
          </cell>
          <cell r="FN233">
            <v>0</v>
          </cell>
          <cell r="FO233">
            <v>0</v>
          </cell>
          <cell r="FP233">
            <v>0</v>
          </cell>
          <cell r="FQ233">
            <v>0</v>
          </cell>
          <cell r="FR233">
            <v>0</v>
          </cell>
          <cell r="FS233">
            <v>0</v>
          </cell>
          <cell r="FT233">
            <v>0</v>
          </cell>
          <cell r="FU233">
            <v>0</v>
          </cell>
          <cell r="FV233">
            <v>0</v>
          </cell>
          <cell r="FW233">
            <v>0</v>
          </cell>
          <cell r="FX233">
            <v>0</v>
          </cell>
          <cell r="FY233">
            <v>0</v>
          </cell>
          <cell r="FZ233">
            <v>0</v>
          </cell>
          <cell r="GA233">
            <v>0</v>
          </cell>
          <cell r="GB233">
            <v>3152.6</v>
          </cell>
          <cell r="GC233">
            <v>19157.900000000001</v>
          </cell>
          <cell r="GD233">
            <v>0</v>
          </cell>
          <cell r="GE233">
            <v>0</v>
          </cell>
          <cell r="GF233">
            <v>0</v>
          </cell>
          <cell r="GG233">
            <v>0</v>
          </cell>
          <cell r="GH233">
            <v>0</v>
          </cell>
          <cell r="GI233">
            <v>0</v>
          </cell>
          <cell r="GJ233">
            <v>0</v>
          </cell>
          <cell r="GK233">
            <v>0</v>
          </cell>
          <cell r="GL233">
            <v>0</v>
          </cell>
          <cell r="GM233">
            <v>0</v>
          </cell>
          <cell r="GN233">
            <v>0</v>
          </cell>
          <cell r="GO233">
            <v>0</v>
          </cell>
          <cell r="GP233">
            <v>0</v>
          </cell>
          <cell r="GQ233">
            <v>0</v>
          </cell>
          <cell r="GR233">
            <v>0</v>
          </cell>
          <cell r="GS233">
            <v>0</v>
          </cell>
          <cell r="GT233">
            <v>0</v>
          </cell>
          <cell r="GU233">
            <v>0</v>
          </cell>
          <cell r="GV233">
            <v>0</v>
          </cell>
          <cell r="GW233">
            <v>0</v>
          </cell>
          <cell r="GX233">
            <v>0</v>
          </cell>
          <cell r="GY233">
            <v>0</v>
          </cell>
          <cell r="GZ233">
            <v>0</v>
          </cell>
          <cell r="HA233">
            <v>0</v>
          </cell>
          <cell r="HB233">
            <v>0</v>
          </cell>
          <cell r="HC233">
            <v>0</v>
          </cell>
          <cell r="HD233">
            <v>0</v>
          </cell>
          <cell r="HE233">
            <v>0</v>
          </cell>
          <cell r="HF233">
            <v>0</v>
          </cell>
          <cell r="HG233">
            <v>0</v>
          </cell>
          <cell r="HH233">
            <v>0</v>
          </cell>
          <cell r="HI233">
            <v>0</v>
          </cell>
          <cell r="HJ233">
            <v>0</v>
          </cell>
          <cell r="HK233">
            <v>0</v>
          </cell>
          <cell r="HL233">
            <v>0</v>
          </cell>
          <cell r="HM233">
            <v>0</v>
          </cell>
          <cell r="HN233">
            <v>0</v>
          </cell>
          <cell r="HO233">
            <v>0</v>
          </cell>
          <cell r="HP233">
            <v>0</v>
          </cell>
          <cell r="HQ233">
            <v>0</v>
          </cell>
          <cell r="HR233">
            <v>0</v>
          </cell>
          <cell r="HS233">
            <v>0</v>
          </cell>
        </row>
        <row r="234">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0</v>
          </cell>
          <cell r="BI234">
            <v>0</v>
          </cell>
          <cell r="BJ234">
            <v>0</v>
          </cell>
          <cell r="BK234">
            <v>0</v>
          </cell>
          <cell r="BL234">
            <v>0</v>
          </cell>
          <cell r="BM234">
            <v>0</v>
          </cell>
          <cell r="BN234">
            <v>0</v>
          </cell>
          <cell r="BO234">
            <v>0</v>
          </cell>
          <cell r="BP234">
            <v>0</v>
          </cell>
          <cell r="BQ234">
            <v>0</v>
          </cell>
          <cell r="BR234">
            <v>0</v>
          </cell>
          <cell r="BS234">
            <v>0</v>
          </cell>
          <cell r="BT234">
            <v>0</v>
          </cell>
          <cell r="BU234">
            <v>0</v>
          </cell>
          <cell r="BV234">
            <v>0</v>
          </cell>
          <cell r="BW234">
            <v>0</v>
          </cell>
          <cell r="BX234">
            <v>0</v>
          </cell>
          <cell r="BY234">
            <v>0</v>
          </cell>
          <cell r="BZ234">
            <v>0</v>
          </cell>
          <cell r="CA234">
            <v>0</v>
          </cell>
          <cell r="CB234">
            <v>0</v>
          </cell>
          <cell r="CC234">
            <v>0</v>
          </cell>
          <cell r="CD234">
            <v>0</v>
          </cell>
          <cell r="CE234">
            <v>0</v>
          </cell>
          <cell r="CF234">
            <v>0</v>
          </cell>
          <cell r="CG234">
            <v>0</v>
          </cell>
          <cell r="CH234">
            <v>0</v>
          </cell>
          <cell r="CI234">
            <v>0</v>
          </cell>
          <cell r="CJ234">
            <v>0</v>
          </cell>
          <cell r="CK234">
            <v>0</v>
          </cell>
          <cell r="CL234">
            <v>0</v>
          </cell>
          <cell r="CM234">
            <v>0</v>
          </cell>
          <cell r="CN234">
            <v>0</v>
          </cell>
          <cell r="CO234">
            <v>0</v>
          </cell>
          <cell r="CP234">
            <v>0</v>
          </cell>
          <cell r="CQ234">
            <v>0</v>
          </cell>
          <cell r="CR234">
            <v>0</v>
          </cell>
          <cell r="CS234">
            <v>0</v>
          </cell>
          <cell r="CT234">
            <v>0</v>
          </cell>
          <cell r="CU234">
            <v>0</v>
          </cell>
          <cell r="CV234">
            <v>0</v>
          </cell>
          <cell r="CW234">
            <v>0</v>
          </cell>
          <cell r="CX234">
            <v>0</v>
          </cell>
          <cell r="CY234">
            <v>0</v>
          </cell>
          <cell r="CZ234">
            <v>0</v>
          </cell>
          <cell r="DA234">
            <v>0</v>
          </cell>
          <cell r="DB234">
            <v>0</v>
          </cell>
          <cell r="DC234">
            <v>0</v>
          </cell>
          <cell r="DD234">
            <v>0</v>
          </cell>
          <cell r="DE234">
            <v>0</v>
          </cell>
          <cell r="DF234">
            <v>0</v>
          </cell>
          <cell r="DG234">
            <v>0</v>
          </cell>
          <cell r="DH234">
            <v>0</v>
          </cell>
          <cell r="DI234">
            <v>0</v>
          </cell>
          <cell r="DJ234">
            <v>0</v>
          </cell>
          <cell r="DK234">
            <v>0</v>
          </cell>
          <cell r="DL234">
            <v>0</v>
          </cell>
          <cell r="DM234">
            <v>0</v>
          </cell>
          <cell r="DN234">
            <v>0</v>
          </cell>
          <cell r="DO234">
            <v>0</v>
          </cell>
          <cell r="DP234">
            <v>0</v>
          </cell>
          <cell r="DQ234">
            <v>0</v>
          </cell>
          <cell r="DR234">
            <v>0</v>
          </cell>
          <cell r="DS234">
            <v>0</v>
          </cell>
          <cell r="DT234">
            <v>0</v>
          </cell>
          <cell r="DU234">
            <v>0</v>
          </cell>
          <cell r="DV234">
            <v>0</v>
          </cell>
          <cell r="DW234">
            <v>0</v>
          </cell>
          <cell r="DX234">
            <v>0</v>
          </cell>
          <cell r="DY234">
            <v>0</v>
          </cell>
          <cell r="DZ234">
            <v>0</v>
          </cell>
          <cell r="EA234">
            <v>0</v>
          </cell>
          <cell r="EB234">
            <v>0</v>
          </cell>
          <cell r="EC234">
            <v>0</v>
          </cell>
          <cell r="ED234">
            <v>0</v>
          </cell>
          <cell r="EE234">
            <v>0</v>
          </cell>
          <cell r="EF234">
            <v>0</v>
          </cell>
          <cell r="EG234">
            <v>0</v>
          </cell>
          <cell r="EH234">
            <v>0</v>
          </cell>
          <cell r="EI234">
            <v>0</v>
          </cell>
          <cell r="EJ234">
            <v>0</v>
          </cell>
          <cell r="EK234">
            <v>0</v>
          </cell>
          <cell r="EL234">
            <v>0</v>
          </cell>
          <cell r="EM234">
            <v>0</v>
          </cell>
          <cell r="EN234">
            <v>0</v>
          </cell>
          <cell r="EO234">
            <v>0</v>
          </cell>
          <cell r="EP234">
            <v>0</v>
          </cell>
          <cell r="EQ234">
            <v>0</v>
          </cell>
          <cell r="ER234">
            <v>0</v>
          </cell>
          <cell r="ES234">
            <v>0</v>
          </cell>
          <cell r="ET234">
            <v>0</v>
          </cell>
          <cell r="EU234">
            <v>0</v>
          </cell>
          <cell r="EV234">
            <v>0</v>
          </cell>
          <cell r="EW234">
            <v>0</v>
          </cell>
          <cell r="EX234">
            <v>0</v>
          </cell>
          <cell r="EY234">
            <v>0</v>
          </cell>
          <cell r="EZ234">
            <v>0</v>
          </cell>
          <cell r="FA234">
            <v>0</v>
          </cell>
          <cell r="FB234">
            <v>0</v>
          </cell>
          <cell r="FC234">
            <v>0</v>
          </cell>
          <cell r="FD234">
            <v>0</v>
          </cell>
          <cell r="FE234">
            <v>0</v>
          </cell>
          <cell r="FF234">
            <v>0</v>
          </cell>
          <cell r="FG234">
            <v>0</v>
          </cell>
          <cell r="FH234">
            <v>0</v>
          </cell>
          <cell r="FI234">
            <v>0</v>
          </cell>
          <cell r="FJ234">
            <v>0</v>
          </cell>
          <cell r="FK234">
            <v>0</v>
          </cell>
          <cell r="FL234">
            <v>0</v>
          </cell>
          <cell r="FM234">
            <v>0</v>
          </cell>
          <cell r="FN234">
            <v>0</v>
          </cell>
          <cell r="FO234">
            <v>0</v>
          </cell>
          <cell r="FP234">
            <v>0</v>
          </cell>
          <cell r="FQ234">
            <v>0</v>
          </cell>
          <cell r="FR234">
            <v>0</v>
          </cell>
          <cell r="FS234">
            <v>0</v>
          </cell>
          <cell r="FT234">
            <v>0</v>
          </cell>
          <cell r="FU234">
            <v>0</v>
          </cell>
          <cell r="FV234">
            <v>0</v>
          </cell>
          <cell r="FW234">
            <v>0</v>
          </cell>
          <cell r="FX234">
            <v>0</v>
          </cell>
          <cell r="FY234">
            <v>0</v>
          </cell>
          <cell r="FZ234">
            <v>0</v>
          </cell>
          <cell r="GA234">
            <v>0</v>
          </cell>
          <cell r="GB234">
            <v>0</v>
          </cell>
          <cell r="GC234">
            <v>0</v>
          </cell>
          <cell r="GD234">
            <v>0</v>
          </cell>
          <cell r="GE234">
            <v>0</v>
          </cell>
          <cell r="GF234">
            <v>0</v>
          </cell>
          <cell r="GG234">
            <v>0</v>
          </cell>
          <cell r="GH234">
            <v>0</v>
          </cell>
          <cell r="GI234">
            <v>0</v>
          </cell>
          <cell r="GJ234">
            <v>0</v>
          </cell>
          <cell r="GK234">
            <v>0</v>
          </cell>
          <cell r="GL234">
            <v>0</v>
          </cell>
          <cell r="GM234">
            <v>0</v>
          </cell>
          <cell r="GN234">
            <v>0</v>
          </cell>
          <cell r="GO234">
            <v>0</v>
          </cell>
          <cell r="GP234">
            <v>0</v>
          </cell>
          <cell r="GQ234">
            <v>0</v>
          </cell>
          <cell r="GR234">
            <v>0</v>
          </cell>
          <cell r="GS234">
            <v>0</v>
          </cell>
          <cell r="GT234">
            <v>1440.24</v>
          </cell>
          <cell r="GU234">
            <v>0</v>
          </cell>
          <cell r="GV234">
            <v>0</v>
          </cell>
          <cell r="GW234">
            <v>0</v>
          </cell>
          <cell r="GX234">
            <v>0</v>
          </cell>
          <cell r="GY234">
            <v>0</v>
          </cell>
          <cell r="GZ234">
            <v>0</v>
          </cell>
          <cell r="HA234">
            <v>0</v>
          </cell>
          <cell r="HB234">
            <v>0</v>
          </cell>
          <cell r="HC234">
            <v>0</v>
          </cell>
          <cell r="HD234">
            <v>0</v>
          </cell>
          <cell r="HE234">
            <v>0</v>
          </cell>
          <cell r="HF234">
            <v>0</v>
          </cell>
          <cell r="HG234">
            <v>0</v>
          </cell>
          <cell r="HH234">
            <v>0</v>
          </cell>
          <cell r="HI234">
            <v>0</v>
          </cell>
          <cell r="HJ234">
            <v>0</v>
          </cell>
          <cell r="HK234">
            <v>0</v>
          </cell>
          <cell r="HL234">
            <v>0</v>
          </cell>
          <cell r="HM234">
            <v>0</v>
          </cell>
          <cell r="HN234">
            <v>0</v>
          </cell>
          <cell r="HO234">
            <v>0</v>
          </cell>
          <cell r="HP234">
            <v>0</v>
          </cell>
          <cell r="HQ234">
            <v>0</v>
          </cell>
          <cell r="HR234">
            <v>0</v>
          </cell>
          <cell r="HS234">
            <v>0</v>
          </cell>
        </row>
        <row r="235">
          <cell r="E235">
            <v>0</v>
          </cell>
          <cell r="F235">
            <v>0</v>
          </cell>
          <cell r="G235">
            <v>0</v>
          </cell>
          <cell r="H235">
            <v>0</v>
          </cell>
          <cell r="I235">
            <v>0</v>
          </cell>
          <cell r="J235">
            <v>0</v>
          </cell>
          <cell r="K235">
            <v>0</v>
          </cell>
          <cell r="L235">
            <v>0</v>
          </cell>
          <cell r="M235">
            <v>0</v>
          </cell>
          <cell r="N235">
            <v>0</v>
          </cell>
          <cell r="O235">
            <v>0</v>
          </cell>
          <cell r="P235">
            <v>0</v>
          </cell>
          <cell r="Q235">
            <v>0</v>
          </cell>
          <cell r="R235">
            <v>0</v>
          </cell>
          <cell r="S235">
            <v>0</v>
          </cell>
          <cell r="T235">
            <v>0</v>
          </cell>
          <cell r="U235">
            <v>0</v>
          </cell>
          <cell r="V235">
            <v>0</v>
          </cell>
          <cell r="W235">
            <v>0</v>
          </cell>
          <cell r="X235">
            <v>0</v>
          </cell>
          <cell r="Y235">
            <v>0</v>
          </cell>
          <cell r="Z235">
            <v>0</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cell r="AX235">
            <v>0</v>
          </cell>
          <cell r="AY235">
            <v>0</v>
          </cell>
          <cell r="AZ235">
            <v>0</v>
          </cell>
          <cell r="BA235">
            <v>0</v>
          </cell>
          <cell r="BB235">
            <v>0</v>
          </cell>
          <cell r="BC235">
            <v>0</v>
          </cell>
          <cell r="BD235">
            <v>0</v>
          </cell>
          <cell r="BE235">
            <v>0</v>
          </cell>
          <cell r="BF235">
            <v>0</v>
          </cell>
          <cell r="BG235">
            <v>0</v>
          </cell>
          <cell r="BH235">
            <v>0</v>
          </cell>
          <cell r="BI235">
            <v>0</v>
          </cell>
          <cell r="BJ235">
            <v>0</v>
          </cell>
          <cell r="BK235">
            <v>0</v>
          </cell>
          <cell r="BL235">
            <v>0</v>
          </cell>
          <cell r="BM235">
            <v>0</v>
          </cell>
          <cell r="BN235">
            <v>0</v>
          </cell>
          <cell r="BO235">
            <v>0</v>
          </cell>
          <cell r="BP235">
            <v>0</v>
          </cell>
          <cell r="BQ235">
            <v>0</v>
          </cell>
          <cell r="BR235">
            <v>0</v>
          </cell>
          <cell r="BS235">
            <v>0</v>
          </cell>
          <cell r="BT235">
            <v>0</v>
          </cell>
          <cell r="BU235">
            <v>0</v>
          </cell>
          <cell r="BV235">
            <v>0</v>
          </cell>
          <cell r="BW235">
            <v>0</v>
          </cell>
          <cell r="BX235">
            <v>0</v>
          </cell>
          <cell r="BY235">
            <v>0</v>
          </cell>
          <cell r="BZ235">
            <v>0</v>
          </cell>
          <cell r="CA235">
            <v>0</v>
          </cell>
          <cell r="CB235">
            <v>0</v>
          </cell>
          <cell r="CC235">
            <v>0</v>
          </cell>
          <cell r="CD235">
            <v>0</v>
          </cell>
          <cell r="CE235">
            <v>0</v>
          </cell>
          <cell r="CF235">
            <v>0</v>
          </cell>
          <cell r="CG235">
            <v>0</v>
          </cell>
          <cell r="CH235">
            <v>0</v>
          </cell>
          <cell r="CI235">
            <v>0</v>
          </cell>
          <cell r="CJ235">
            <v>0</v>
          </cell>
          <cell r="CK235">
            <v>0</v>
          </cell>
          <cell r="CL235">
            <v>0</v>
          </cell>
          <cell r="CM235">
            <v>0</v>
          </cell>
          <cell r="CN235">
            <v>0</v>
          </cell>
          <cell r="CO235">
            <v>0</v>
          </cell>
          <cell r="CP235">
            <v>0</v>
          </cell>
          <cell r="CQ235">
            <v>0</v>
          </cell>
          <cell r="CR235">
            <v>0</v>
          </cell>
          <cell r="CS235">
            <v>0</v>
          </cell>
          <cell r="CT235">
            <v>0</v>
          </cell>
          <cell r="CU235">
            <v>0</v>
          </cell>
          <cell r="CV235">
            <v>0</v>
          </cell>
          <cell r="CW235">
            <v>0</v>
          </cell>
          <cell r="CX235">
            <v>0</v>
          </cell>
          <cell r="CY235">
            <v>0</v>
          </cell>
          <cell r="CZ235">
            <v>0</v>
          </cell>
          <cell r="DA235">
            <v>0</v>
          </cell>
          <cell r="DB235">
            <v>0</v>
          </cell>
          <cell r="DC235">
            <v>0</v>
          </cell>
          <cell r="DD235">
            <v>0</v>
          </cell>
          <cell r="DE235">
            <v>0</v>
          </cell>
          <cell r="DF235">
            <v>0</v>
          </cell>
          <cell r="DG235">
            <v>0</v>
          </cell>
          <cell r="DH235">
            <v>0</v>
          </cell>
          <cell r="DI235">
            <v>0</v>
          </cell>
          <cell r="DJ235">
            <v>0</v>
          </cell>
          <cell r="DK235">
            <v>0</v>
          </cell>
          <cell r="DL235">
            <v>0</v>
          </cell>
          <cell r="DM235">
            <v>0</v>
          </cell>
          <cell r="DN235">
            <v>0</v>
          </cell>
          <cell r="DO235">
            <v>0</v>
          </cell>
          <cell r="DP235">
            <v>0</v>
          </cell>
          <cell r="DQ235">
            <v>0</v>
          </cell>
          <cell r="DR235">
            <v>0</v>
          </cell>
          <cell r="DS235">
            <v>0</v>
          </cell>
          <cell r="DT235">
            <v>0</v>
          </cell>
          <cell r="DU235">
            <v>0</v>
          </cell>
          <cell r="DV235">
            <v>0</v>
          </cell>
          <cell r="DW235">
            <v>0</v>
          </cell>
          <cell r="DX235">
            <v>0</v>
          </cell>
          <cell r="DY235">
            <v>0</v>
          </cell>
          <cell r="DZ235">
            <v>0</v>
          </cell>
          <cell r="EA235">
            <v>0</v>
          </cell>
          <cell r="EB235">
            <v>0</v>
          </cell>
          <cell r="EC235">
            <v>0</v>
          </cell>
          <cell r="ED235">
            <v>0</v>
          </cell>
          <cell r="EE235">
            <v>0</v>
          </cell>
          <cell r="EF235">
            <v>0</v>
          </cell>
          <cell r="EG235">
            <v>0</v>
          </cell>
          <cell r="EH235">
            <v>0</v>
          </cell>
          <cell r="EI235">
            <v>0</v>
          </cell>
          <cell r="EJ235">
            <v>0</v>
          </cell>
          <cell r="EK235">
            <v>0</v>
          </cell>
          <cell r="EL235">
            <v>0</v>
          </cell>
          <cell r="EM235">
            <v>0</v>
          </cell>
          <cell r="EN235">
            <v>0</v>
          </cell>
          <cell r="EO235">
            <v>0</v>
          </cell>
          <cell r="EP235">
            <v>0</v>
          </cell>
          <cell r="EQ235">
            <v>0</v>
          </cell>
          <cell r="ER235">
            <v>0</v>
          </cell>
          <cell r="ES235">
            <v>0</v>
          </cell>
          <cell r="ET235">
            <v>0</v>
          </cell>
          <cell r="EU235">
            <v>0</v>
          </cell>
          <cell r="EV235">
            <v>0</v>
          </cell>
          <cell r="EW235">
            <v>0</v>
          </cell>
          <cell r="EX235">
            <v>0</v>
          </cell>
          <cell r="EY235">
            <v>0</v>
          </cell>
          <cell r="EZ235">
            <v>0</v>
          </cell>
          <cell r="FA235">
            <v>0</v>
          </cell>
          <cell r="FB235">
            <v>0</v>
          </cell>
          <cell r="FC235">
            <v>0</v>
          </cell>
          <cell r="FD235">
            <v>0</v>
          </cell>
          <cell r="FE235">
            <v>0</v>
          </cell>
          <cell r="FF235">
            <v>0</v>
          </cell>
          <cell r="FG235">
            <v>0</v>
          </cell>
          <cell r="FH235">
            <v>0</v>
          </cell>
          <cell r="FI235">
            <v>0</v>
          </cell>
          <cell r="FJ235">
            <v>0</v>
          </cell>
          <cell r="FK235">
            <v>0</v>
          </cell>
          <cell r="FL235">
            <v>0</v>
          </cell>
          <cell r="FM235">
            <v>0</v>
          </cell>
          <cell r="FN235">
            <v>0</v>
          </cell>
          <cell r="FO235">
            <v>0</v>
          </cell>
          <cell r="FP235">
            <v>0</v>
          </cell>
          <cell r="FQ235">
            <v>0</v>
          </cell>
          <cell r="FR235">
            <v>0</v>
          </cell>
          <cell r="FS235">
            <v>0</v>
          </cell>
          <cell r="FT235">
            <v>0</v>
          </cell>
          <cell r="FU235">
            <v>0</v>
          </cell>
          <cell r="FV235">
            <v>0</v>
          </cell>
          <cell r="FW235">
            <v>0</v>
          </cell>
          <cell r="FX235">
            <v>0</v>
          </cell>
          <cell r="FY235">
            <v>0</v>
          </cell>
          <cell r="FZ235">
            <v>0</v>
          </cell>
          <cell r="GA235">
            <v>0</v>
          </cell>
          <cell r="GB235">
            <v>0</v>
          </cell>
          <cell r="GC235">
            <v>0</v>
          </cell>
          <cell r="GD235">
            <v>0</v>
          </cell>
          <cell r="GE235">
            <v>0</v>
          </cell>
          <cell r="GF235">
            <v>0</v>
          </cell>
          <cell r="GG235">
            <v>0</v>
          </cell>
          <cell r="GH235">
            <v>0</v>
          </cell>
          <cell r="GI235">
            <v>0</v>
          </cell>
          <cell r="GJ235">
            <v>0</v>
          </cell>
          <cell r="GK235">
            <v>0</v>
          </cell>
          <cell r="GL235">
            <v>0</v>
          </cell>
          <cell r="GM235">
            <v>0</v>
          </cell>
          <cell r="GN235">
            <v>0</v>
          </cell>
          <cell r="GO235">
            <v>0</v>
          </cell>
          <cell r="GP235">
            <v>0</v>
          </cell>
          <cell r="GQ235">
            <v>47145</v>
          </cell>
          <cell r="GR235">
            <v>0</v>
          </cell>
          <cell r="GS235">
            <v>0</v>
          </cell>
          <cell r="GT235">
            <v>0</v>
          </cell>
          <cell r="GU235">
            <v>0</v>
          </cell>
          <cell r="GV235">
            <v>0</v>
          </cell>
          <cell r="GW235">
            <v>0</v>
          </cell>
          <cell r="GX235">
            <v>0</v>
          </cell>
          <cell r="GY235">
            <v>0</v>
          </cell>
          <cell r="GZ235">
            <v>0</v>
          </cell>
          <cell r="HA235">
            <v>0</v>
          </cell>
          <cell r="HB235">
            <v>0</v>
          </cell>
          <cell r="HC235">
            <v>0</v>
          </cell>
          <cell r="HD235">
            <v>0</v>
          </cell>
          <cell r="HE235">
            <v>0</v>
          </cell>
          <cell r="HF235">
            <v>0</v>
          </cell>
          <cell r="HG235">
            <v>0</v>
          </cell>
          <cell r="HH235">
            <v>0</v>
          </cell>
          <cell r="HI235">
            <v>0</v>
          </cell>
          <cell r="HJ235">
            <v>0</v>
          </cell>
          <cell r="HK235">
            <v>0</v>
          </cell>
          <cell r="HL235">
            <v>0</v>
          </cell>
          <cell r="HM235">
            <v>0</v>
          </cell>
          <cell r="HN235">
            <v>0</v>
          </cell>
          <cell r="HO235">
            <v>457.02</v>
          </cell>
          <cell r="HP235">
            <v>0</v>
          </cell>
          <cell r="HQ235">
            <v>0</v>
          </cell>
          <cell r="HR235">
            <v>0</v>
          </cell>
          <cell r="HS235">
            <v>0</v>
          </cell>
        </row>
        <row r="236">
          <cell r="E236">
            <v>0</v>
          </cell>
          <cell r="F236">
            <v>0</v>
          </cell>
          <cell r="G236">
            <v>0</v>
          </cell>
          <cell r="H236">
            <v>0</v>
          </cell>
          <cell r="I236">
            <v>0</v>
          </cell>
          <cell r="J236">
            <v>0</v>
          </cell>
          <cell r="K236">
            <v>0</v>
          </cell>
          <cell r="L236">
            <v>0</v>
          </cell>
          <cell r="M236">
            <v>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cell r="BM236">
            <v>0</v>
          </cell>
          <cell r="BN236">
            <v>0</v>
          </cell>
          <cell r="BO236">
            <v>0</v>
          </cell>
          <cell r="BP236">
            <v>0</v>
          </cell>
          <cell r="BQ236">
            <v>0</v>
          </cell>
          <cell r="BR236">
            <v>0</v>
          </cell>
          <cell r="BS236">
            <v>0</v>
          </cell>
          <cell r="BT236">
            <v>0</v>
          </cell>
          <cell r="BU236">
            <v>0</v>
          </cell>
          <cell r="BV236">
            <v>0</v>
          </cell>
          <cell r="BW236">
            <v>0</v>
          </cell>
          <cell r="BX236">
            <v>0</v>
          </cell>
          <cell r="BY236">
            <v>0</v>
          </cell>
          <cell r="BZ236">
            <v>0</v>
          </cell>
          <cell r="CA236">
            <v>0</v>
          </cell>
          <cell r="CB236">
            <v>0</v>
          </cell>
          <cell r="CC236">
            <v>0</v>
          </cell>
          <cell r="CD236">
            <v>0</v>
          </cell>
          <cell r="CE236">
            <v>0</v>
          </cell>
          <cell r="CF236">
            <v>0</v>
          </cell>
          <cell r="CG236">
            <v>0</v>
          </cell>
          <cell r="CH236">
            <v>0</v>
          </cell>
          <cell r="CI236">
            <v>0</v>
          </cell>
          <cell r="CJ236">
            <v>0</v>
          </cell>
          <cell r="CK236">
            <v>0</v>
          </cell>
          <cell r="CL236">
            <v>0</v>
          </cell>
          <cell r="CM236">
            <v>0</v>
          </cell>
          <cell r="CN236">
            <v>0</v>
          </cell>
          <cell r="CO236">
            <v>0</v>
          </cell>
          <cell r="CP236">
            <v>0</v>
          </cell>
          <cell r="CQ236">
            <v>0</v>
          </cell>
          <cell r="CR236">
            <v>0</v>
          </cell>
          <cell r="CS236">
            <v>0</v>
          </cell>
          <cell r="CT236">
            <v>0</v>
          </cell>
          <cell r="CU236">
            <v>0</v>
          </cell>
          <cell r="CV236">
            <v>0</v>
          </cell>
          <cell r="CW236">
            <v>0</v>
          </cell>
          <cell r="CX236">
            <v>0</v>
          </cell>
          <cell r="CY236">
            <v>0</v>
          </cell>
          <cell r="CZ236">
            <v>0</v>
          </cell>
          <cell r="DA236">
            <v>0</v>
          </cell>
          <cell r="DB236">
            <v>0</v>
          </cell>
          <cell r="DC236">
            <v>0</v>
          </cell>
          <cell r="DD236">
            <v>0</v>
          </cell>
          <cell r="DE236">
            <v>0</v>
          </cell>
          <cell r="DF236">
            <v>0</v>
          </cell>
          <cell r="DG236">
            <v>0</v>
          </cell>
          <cell r="DH236">
            <v>0</v>
          </cell>
          <cell r="DI236">
            <v>0</v>
          </cell>
          <cell r="DJ236">
            <v>0</v>
          </cell>
          <cell r="DK236">
            <v>0</v>
          </cell>
          <cell r="DL236">
            <v>0</v>
          </cell>
          <cell r="DM236">
            <v>0</v>
          </cell>
          <cell r="DN236">
            <v>0</v>
          </cell>
          <cell r="DO236">
            <v>0</v>
          </cell>
          <cell r="DP236">
            <v>0</v>
          </cell>
          <cell r="DQ236">
            <v>0</v>
          </cell>
          <cell r="DR236">
            <v>0</v>
          </cell>
          <cell r="DS236">
            <v>0</v>
          </cell>
          <cell r="DT236">
            <v>0</v>
          </cell>
          <cell r="DU236">
            <v>0</v>
          </cell>
          <cell r="DV236">
            <v>0</v>
          </cell>
          <cell r="DW236">
            <v>0</v>
          </cell>
          <cell r="DX236">
            <v>0</v>
          </cell>
          <cell r="DY236">
            <v>0</v>
          </cell>
          <cell r="DZ236">
            <v>0</v>
          </cell>
          <cell r="EA236">
            <v>0</v>
          </cell>
          <cell r="EB236">
            <v>0</v>
          </cell>
          <cell r="EC236">
            <v>0</v>
          </cell>
          <cell r="ED236">
            <v>0</v>
          </cell>
          <cell r="EE236">
            <v>0</v>
          </cell>
          <cell r="EF236">
            <v>0</v>
          </cell>
          <cell r="EG236">
            <v>0</v>
          </cell>
          <cell r="EH236">
            <v>0</v>
          </cell>
          <cell r="EI236">
            <v>0</v>
          </cell>
          <cell r="EJ236">
            <v>0</v>
          </cell>
          <cell r="EK236">
            <v>0</v>
          </cell>
          <cell r="EL236">
            <v>0</v>
          </cell>
          <cell r="EM236">
            <v>0</v>
          </cell>
          <cell r="EN236">
            <v>0</v>
          </cell>
          <cell r="EO236">
            <v>0</v>
          </cell>
          <cell r="EP236">
            <v>0</v>
          </cell>
          <cell r="EQ236">
            <v>0</v>
          </cell>
          <cell r="ER236">
            <v>0</v>
          </cell>
          <cell r="ES236">
            <v>0</v>
          </cell>
          <cell r="ET236">
            <v>0</v>
          </cell>
          <cell r="EU236">
            <v>0</v>
          </cell>
          <cell r="EV236">
            <v>0</v>
          </cell>
          <cell r="EW236">
            <v>0</v>
          </cell>
          <cell r="EX236">
            <v>0</v>
          </cell>
          <cell r="EY236">
            <v>0</v>
          </cell>
          <cell r="EZ236">
            <v>0</v>
          </cell>
          <cell r="FA236">
            <v>0</v>
          </cell>
          <cell r="FB236">
            <v>0</v>
          </cell>
          <cell r="FC236">
            <v>0</v>
          </cell>
          <cell r="FD236">
            <v>0</v>
          </cell>
          <cell r="FE236">
            <v>0</v>
          </cell>
          <cell r="FF236">
            <v>0</v>
          </cell>
          <cell r="FG236">
            <v>0</v>
          </cell>
          <cell r="FH236">
            <v>0</v>
          </cell>
          <cell r="FI236">
            <v>0</v>
          </cell>
          <cell r="FJ236">
            <v>0</v>
          </cell>
          <cell r="FK236">
            <v>0</v>
          </cell>
          <cell r="FL236">
            <v>0</v>
          </cell>
          <cell r="FM236">
            <v>0</v>
          </cell>
          <cell r="FN236">
            <v>0</v>
          </cell>
          <cell r="FO236">
            <v>0</v>
          </cell>
          <cell r="FP236">
            <v>0</v>
          </cell>
          <cell r="FQ236">
            <v>0</v>
          </cell>
          <cell r="FR236">
            <v>0</v>
          </cell>
          <cell r="FS236">
            <v>0</v>
          </cell>
          <cell r="FT236">
            <v>0</v>
          </cell>
          <cell r="FU236">
            <v>0</v>
          </cell>
          <cell r="FV236">
            <v>0</v>
          </cell>
          <cell r="FW236">
            <v>0</v>
          </cell>
          <cell r="FX236">
            <v>0</v>
          </cell>
          <cell r="FY236">
            <v>0</v>
          </cell>
          <cell r="FZ236">
            <v>0</v>
          </cell>
          <cell r="GA236">
            <v>0</v>
          </cell>
          <cell r="GB236">
            <v>0</v>
          </cell>
          <cell r="GC236">
            <v>0</v>
          </cell>
          <cell r="GD236">
            <v>0</v>
          </cell>
          <cell r="GE236">
            <v>0</v>
          </cell>
          <cell r="GF236">
            <v>0</v>
          </cell>
          <cell r="GG236">
            <v>0</v>
          </cell>
          <cell r="GH236">
            <v>0</v>
          </cell>
          <cell r="GI236">
            <v>0</v>
          </cell>
          <cell r="GJ236">
            <v>0</v>
          </cell>
          <cell r="GK236">
            <v>0</v>
          </cell>
          <cell r="GL236">
            <v>0</v>
          </cell>
          <cell r="GM236">
            <v>0</v>
          </cell>
          <cell r="GN236">
            <v>0</v>
          </cell>
          <cell r="GO236">
            <v>0</v>
          </cell>
          <cell r="GP236">
            <v>0</v>
          </cell>
          <cell r="GQ236">
            <v>481382.46</v>
          </cell>
          <cell r="GR236">
            <v>0</v>
          </cell>
          <cell r="GS236">
            <v>0</v>
          </cell>
          <cell r="GT236">
            <v>0</v>
          </cell>
          <cell r="GU236">
            <v>0</v>
          </cell>
          <cell r="GV236">
            <v>0</v>
          </cell>
          <cell r="GW236">
            <v>0</v>
          </cell>
          <cell r="GX236">
            <v>0</v>
          </cell>
          <cell r="GY236">
            <v>0</v>
          </cell>
          <cell r="GZ236">
            <v>0</v>
          </cell>
          <cell r="HA236">
            <v>0</v>
          </cell>
          <cell r="HB236">
            <v>0</v>
          </cell>
          <cell r="HC236">
            <v>0</v>
          </cell>
          <cell r="HD236">
            <v>0</v>
          </cell>
          <cell r="HE236">
            <v>0</v>
          </cell>
          <cell r="HF236">
            <v>0</v>
          </cell>
          <cell r="HG236">
            <v>0</v>
          </cell>
          <cell r="HH236">
            <v>0</v>
          </cell>
          <cell r="HI236">
            <v>0</v>
          </cell>
          <cell r="HJ236">
            <v>0</v>
          </cell>
          <cell r="HK236">
            <v>0</v>
          </cell>
          <cell r="HL236">
            <v>0</v>
          </cell>
          <cell r="HM236">
            <v>0</v>
          </cell>
          <cell r="HN236">
            <v>0</v>
          </cell>
          <cell r="HO236">
            <v>0</v>
          </cell>
          <cell r="HP236">
            <v>0</v>
          </cell>
          <cell r="HQ236">
            <v>0</v>
          </cell>
          <cell r="HR236">
            <v>0</v>
          </cell>
          <cell r="HS236">
            <v>0</v>
          </cell>
        </row>
        <row r="237">
          <cell r="E237">
            <v>0</v>
          </cell>
          <cell r="F237">
            <v>0</v>
          </cell>
          <cell r="G237">
            <v>0</v>
          </cell>
          <cell r="H237">
            <v>0</v>
          </cell>
          <cell r="I237">
            <v>0</v>
          </cell>
          <cell r="J237">
            <v>0</v>
          </cell>
          <cell r="K237">
            <v>0</v>
          </cell>
          <cell r="L237">
            <v>0</v>
          </cell>
          <cell r="M237">
            <v>0</v>
          </cell>
          <cell r="N237">
            <v>0</v>
          </cell>
          <cell r="O237">
            <v>0</v>
          </cell>
          <cell r="P237">
            <v>0</v>
          </cell>
          <cell r="Q237">
            <v>0</v>
          </cell>
          <cell r="R237">
            <v>0</v>
          </cell>
          <cell r="S237">
            <v>0</v>
          </cell>
          <cell r="T237">
            <v>0</v>
          </cell>
          <cell r="U237">
            <v>0</v>
          </cell>
          <cell r="V237">
            <v>0</v>
          </cell>
          <cell r="W237">
            <v>0</v>
          </cell>
          <cell r="X237">
            <v>0</v>
          </cell>
          <cell r="Y237">
            <v>0</v>
          </cell>
          <cell r="Z237">
            <v>0</v>
          </cell>
          <cell r="AA237">
            <v>0</v>
          </cell>
          <cell r="AB237">
            <v>0</v>
          </cell>
          <cell r="AC237">
            <v>0</v>
          </cell>
          <cell r="AD237">
            <v>0</v>
          </cell>
          <cell r="AE237">
            <v>0</v>
          </cell>
          <cell r="AF237">
            <v>0</v>
          </cell>
          <cell r="AG237">
            <v>0</v>
          </cell>
          <cell r="AH237">
            <v>0</v>
          </cell>
          <cell r="AI237">
            <v>0</v>
          </cell>
          <cell r="AJ237">
            <v>0</v>
          </cell>
          <cell r="AK237">
            <v>0</v>
          </cell>
          <cell r="AL237">
            <v>0</v>
          </cell>
          <cell r="AM237">
            <v>0</v>
          </cell>
          <cell r="AN237">
            <v>0</v>
          </cell>
          <cell r="AO237">
            <v>0</v>
          </cell>
          <cell r="AP237">
            <v>0</v>
          </cell>
          <cell r="AQ237">
            <v>0</v>
          </cell>
          <cell r="AR237">
            <v>0</v>
          </cell>
          <cell r="AS237">
            <v>0</v>
          </cell>
          <cell r="AT237">
            <v>0</v>
          </cell>
          <cell r="AU237">
            <v>0</v>
          </cell>
          <cell r="AV237">
            <v>0</v>
          </cell>
          <cell r="AW237">
            <v>0</v>
          </cell>
          <cell r="AX237">
            <v>0</v>
          </cell>
          <cell r="AY237">
            <v>0</v>
          </cell>
          <cell r="AZ237">
            <v>0</v>
          </cell>
          <cell r="BA237">
            <v>0</v>
          </cell>
          <cell r="BB237">
            <v>0</v>
          </cell>
          <cell r="BC237">
            <v>0</v>
          </cell>
          <cell r="BD237">
            <v>0</v>
          </cell>
          <cell r="BE237">
            <v>0</v>
          </cell>
          <cell r="BF237">
            <v>0</v>
          </cell>
          <cell r="BG237">
            <v>0</v>
          </cell>
          <cell r="BH237">
            <v>0</v>
          </cell>
          <cell r="BI237">
            <v>0</v>
          </cell>
          <cell r="BJ237">
            <v>0</v>
          </cell>
          <cell r="BK237">
            <v>0</v>
          </cell>
          <cell r="BL237">
            <v>0</v>
          </cell>
          <cell r="BM237">
            <v>0</v>
          </cell>
          <cell r="BN237">
            <v>0</v>
          </cell>
          <cell r="BO237">
            <v>0</v>
          </cell>
          <cell r="BP237">
            <v>0</v>
          </cell>
          <cell r="BQ237">
            <v>0</v>
          </cell>
          <cell r="BR237">
            <v>0</v>
          </cell>
          <cell r="BS237">
            <v>0</v>
          </cell>
          <cell r="BT237">
            <v>0</v>
          </cell>
          <cell r="BU237">
            <v>0</v>
          </cell>
          <cell r="BV237">
            <v>0</v>
          </cell>
          <cell r="BW237">
            <v>0</v>
          </cell>
          <cell r="BX237">
            <v>0</v>
          </cell>
          <cell r="BY237">
            <v>0</v>
          </cell>
          <cell r="BZ237">
            <v>0</v>
          </cell>
          <cell r="CA237">
            <v>0</v>
          </cell>
          <cell r="CB237">
            <v>0</v>
          </cell>
          <cell r="CC237">
            <v>0</v>
          </cell>
          <cell r="CD237">
            <v>0</v>
          </cell>
          <cell r="CE237">
            <v>0</v>
          </cell>
          <cell r="CF237">
            <v>0</v>
          </cell>
          <cell r="CG237">
            <v>0</v>
          </cell>
          <cell r="CH237">
            <v>0</v>
          </cell>
          <cell r="CI237">
            <v>0</v>
          </cell>
          <cell r="CJ237">
            <v>0</v>
          </cell>
          <cell r="CK237">
            <v>0</v>
          </cell>
          <cell r="CL237">
            <v>0</v>
          </cell>
          <cell r="CM237">
            <v>0</v>
          </cell>
          <cell r="CN237">
            <v>0</v>
          </cell>
          <cell r="CO237">
            <v>0</v>
          </cell>
          <cell r="CP237">
            <v>0</v>
          </cell>
          <cell r="CQ237">
            <v>0</v>
          </cell>
          <cell r="CR237">
            <v>0</v>
          </cell>
          <cell r="CS237">
            <v>0</v>
          </cell>
          <cell r="CT237">
            <v>0</v>
          </cell>
          <cell r="CU237">
            <v>0</v>
          </cell>
          <cell r="CV237">
            <v>0</v>
          </cell>
          <cell r="CW237">
            <v>0</v>
          </cell>
          <cell r="CX237">
            <v>0</v>
          </cell>
          <cell r="CY237">
            <v>0</v>
          </cell>
          <cell r="CZ237">
            <v>0</v>
          </cell>
          <cell r="DA237">
            <v>0</v>
          </cell>
          <cell r="DB237">
            <v>0</v>
          </cell>
          <cell r="DC237">
            <v>0</v>
          </cell>
          <cell r="DD237">
            <v>0</v>
          </cell>
          <cell r="DE237">
            <v>0</v>
          </cell>
          <cell r="DF237">
            <v>0</v>
          </cell>
          <cell r="DG237">
            <v>0</v>
          </cell>
          <cell r="DH237">
            <v>0</v>
          </cell>
          <cell r="DI237">
            <v>0</v>
          </cell>
          <cell r="DJ237">
            <v>0</v>
          </cell>
          <cell r="DK237">
            <v>0</v>
          </cell>
          <cell r="DL237">
            <v>0</v>
          </cell>
          <cell r="DM237">
            <v>0</v>
          </cell>
          <cell r="DN237">
            <v>0</v>
          </cell>
          <cell r="DO237">
            <v>0</v>
          </cell>
          <cell r="DP237">
            <v>0</v>
          </cell>
          <cell r="DQ237">
            <v>0</v>
          </cell>
          <cell r="DR237">
            <v>0</v>
          </cell>
          <cell r="DS237">
            <v>0</v>
          </cell>
          <cell r="DT237">
            <v>0</v>
          </cell>
          <cell r="DU237">
            <v>0</v>
          </cell>
          <cell r="DV237">
            <v>0</v>
          </cell>
          <cell r="DW237">
            <v>0</v>
          </cell>
          <cell r="DX237">
            <v>0</v>
          </cell>
          <cell r="DY237">
            <v>0</v>
          </cell>
          <cell r="DZ237">
            <v>0</v>
          </cell>
          <cell r="EA237">
            <v>0</v>
          </cell>
          <cell r="EB237">
            <v>0</v>
          </cell>
          <cell r="EC237">
            <v>0</v>
          </cell>
          <cell r="ED237">
            <v>0</v>
          </cell>
          <cell r="EE237">
            <v>0</v>
          </cell>
          <cell r="EF237">
            <v>0</v>
          </cell>
          <cell r="EG237">
            <v>0</v>
          </cell>
          <cell r="EH237">
            <v>0</v>
          </cell>
          <cell r="EI237">
            <v>0</v>
          </cell>
          <cell r="EJ237">
            <v>0</v>
          </cell>
          <cell r="EK237">
            <v>0</v>
          </cell>
          <cell r="EL237">
            <v>0</v>
          </cell>
          <cell r="EM237">
            <v>0</v>
          </cell>
          <cell r="EN237">
            <v>0</v>
          </cell>
          <cell r="EO237">
            <v>0</v>
          </cell>
          <cell r="EP237">
            <v>0</v>
          </cell>
          <cell r="EQ237">
            <v>0</v>
          </cell>
          <cell r="ER237">
            <v>0</v>
          </cell>
          <cell r="ES237">
            <v>0</v>
          </cell>
          <cell r="ET237">
            <v>0</v>
          </cell>
          <cell r="EU237">
            <v>0</v>
          </cell>
          <cell r="EV237">
            <v>0</v>
          </cell>
          <cell r="EW237">
            <v>0</v>
          </cell>
          <cell r="EX237">
            <v>0</v>
          </cell>
          <cell r="EY237">
            <v>0</v>
          </cell>
          <cell r="EZ237">
            <v>0</v>
          </cell>
          <cell r="FA237">
            <v>0</v>
          </cell>
          <cell r="FB237">
            <v>0</v>
          </cell>
          <cell r="FC237">
            <v>0</v>
          </cell>
          <cell r="FD237">
            <v>0</v>
          </cell>
          <cell r="FE237">
            <v>0</v>
          </cell>
          <cell r="FF237">
            <v>0</v>
          </cell>
          <cell r="FG237">
            <v>0</v>
          </cell>
          <cell r="FH237">
            <v>0</v>
          </cell>
          <cell r="FI237">
            <v>0</v>
          </cell>
          <cell r="FJ237">
            <v>0</v>
          </cell>
          <cell r="FK237">
            <v>0</v>
          </cell>
          <cell r="FL237">
            <v>0</v>
          </cell>
          <cell r="FM237">
            <v>0</v>
          </cell>
          <cell r="FN237">
            <v>0</v>
          </cell>
          <cell r="FO237">
            <v>0</v>
          </cell>
          <cell r="FP237">
            <v>0</v>
          </cell>
          <cell r="FQ237">
            <v>0</v>
          </cell>
          <cell r="FR237">
            <v>0</v>
          </cell>
          <cell r="FS237">
            <v>0</v>
          </cell>
          <cell r="FT237">
            <v>0</v>
          </cell>
          <cell r="FU237">
            <v>0</v>
          </cell>
          <cell r="FV237">
            <v>0</v>
          </cell>
          <cell r="FW237">
            <v>0</v>
          </cell>
          <cell r="FX237">
            <v>0</v>
          </cell>
          <cell r="FY237">
            <v>0</v>
          </cell>
          <cell r="FZ237">
            <v>0</v>
          </cell>
          <cell r="GA237">
            <v>0</v>
          </cell>
          <cell r="GB237">
            <v>0</v>
          </cell>
          <cell r="GC237">
            <v>0</v>
          </cell>
          <cell r="GD237">
            <v>0</v>
          </cell>
          <cell r="GE237">
            <v>0</v>
          </cell>
          <cell r="GF237">
            <v>0</v>
          </cell>
          <cell r="GG237">
            <v>0</v>
          </cell>
          <cell r="GH237">
            <v>0</v>
          </cell>
          <cell r="GI237">
            <v>0</v>
          </cell>
          <cell r="GJ237">
            <v>0</v>
          </cell>
          <cell r="GK237">
            <v>0</v>
          </cell>
          <cell r="GL237">
            <v>0</v>
          </cell>
          <cell r="GM237">
            <v>0</v>
          </cell>
          <cell r="GN237">
            <v>0</v>
          </cell>
          <cell r="GO237">
            <v>0</v>
          </cell>
          <cell r="GP237">
            <v>0</v>
          </cell>
          <cell r="GQ237">
            <v>30726.54</v>
          </cell>
          <cell r="GR237">
            <v>0</v>
          </cell>
          <cell r="GS237">
            <v>0</v>
          </cell>
          <cell r="GT237">
            <v>0</v>
          </cell>
          <cell r="GU237">
            <v>0</v>
          </cell>
          <cell r="GV237">
            <v>0</v>
          </cell>
          <cell r="GW237">
            <v>0</v>
          </cell>
          <cell r="GX237">
            <v>0</v>
          </cell>
          <cell r="GY237">
            <v>0</v>
          </cell>
          <cell r="GZ237">
            <v>0</v>
          </cell>
          <cell r="HA237">
            <v>0</v>
          </cell>
          <cell r="HB237">
            <v>0</v>
          </cell>
          <cell r="HC237">
            <v>0</v>
          </cell>
          <cell r="HD237">
            <v>0</v>
          </cell>
          <cell r="HE237">
            <v>0</v>
          </cell>
          <cell r="HF237">
            <v>0</v>
          </cell>
          <cell r="HG237">
            <v>0</v>
          </cell>
          <cell r="HH237">
            <v>0</v>
          </cell>
          <cell r="HI237">
            <v>0</v>
          </cell>
          <cell r="HJ237">
            <v>0</v>
          </cell>
          <cell r="HK237">
            <v>0</v>
          </cell>
          <cell r="HL237">
            <v>0</v>
          </cell>
          <cell r="HM237">
            <v>0</v>
          </cell>
          <cell r="HN237">
            <v>0</v>
          </cell>
          <cell r="HO237">
            <v>0</v>
          </cell>
          <cell r="HP237">
            <v>0</v>
          </cell>
          <cell r="HQ237">
            <v>0</v>
          </cell>
          <cell r="HR237">
            <v>0</v>
          </cell>
          <cell r="HS237">
            <v>0</v>
          </cell>
        </row>
        <row r="238">
          <cell r="E238">
            <v>0</v>
          </cell>
          <cell r="F238">
            <v>0</v>
          </cell>
          <cell r="G238">
            <v>0</v>
          </cell>
          <cell r="H238">
            <v>0</v>
          </cell>
          <cell r="I238">
            <v>0</v>
          </cell>
          <cell r="J238">
            <v>0</v>
          </cell>
          <cell r="K238">
            <v>0</v>
          </cell>
          <cell r="L238">
            <v>0</v>
          </cell>
          <cell r="M238">
            <v>0</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0</v>
          </cell>
          <cell r="BZ238">
            <v>0</v>
          </cell>
          <cell r="CA238">
            <v>0</v>
          </cell>
          <cell r="CB238">
            <v>0</v>
          </cell>
          <cell r="CC238">
            <v>0</v>
          </cell>
          <cell r="CD238">
            <v>0</v>
          </cell>
          <cell r="CE238">
            <v>0</v>
          </cell>
          <cell r="CF238">
            <v>0</v>
          </cell>
          <cell r="CG238">
            <v>0</v>
          </cell>
          <cell r="CH238">
            <v>0</v>
          </cell>
          <cell r="CI238">
            <v>0</v>
          </cell>
          <cell r="CJ238">
            <v>0</v>
          </cell>
          <cell r="CK238">
            <v>0</v>
          </cell>
          <cell r="CL238">
            <v>0</v>
          </cell>
          <cell r="CM238">
            <v>0</v>
          </cell>
          <cell r="CN238">
            <v>0</v>
          </cell>
          <cell r="CO238">
            <v>0</v>
          </cell>
          <cell r="CP238">
            <v>0</v>
          </cell>
          <cell r="CQ238">
            <v>0</v>
          </cell>
          <cell r="CR238">
            <v>0</v>
          </cell>
          <cell r="CS238">
            <v>0</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0</v>
          </cell>
          <cell r="DH238">
            <v>0</v>
          </cell>
          <cell r="DI238">
            <v>0</v>
          </cell>
          <cell r="DJ238">
            <v>0</v>
          </cell>
          <cell r="DK238">
            <v>0</v>
          </cell>
          <cell r="DL238">
            <v>0</v>
          </cell>
          <cell r="DM238">
            <v>0</v>
          </cell>
          <cell r="DN238">
            <v>0</v>
          </cell>
          <cell r="DO238">
            <v>0</v>
          </cell>
          <cell r="DP238">
            <v>0</v>
          </cell>
          <cell r="DQ238">
            <v>0</v>
          </cell>
          <cell r="DR238">
            <v>0</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0</v>
          </cell>
          <cell r="EN238">
            <v>0</v>
          </cell>
          <cell r="EO238">
            <v>0</v>
          </cell>
          <cell r="EP238">
            <v>0</v>
          </cell>
          <cell r="EQ238">
            <v>0</v>
          </cell>
          <cell r="ER238">
            <v>0</v>
          </cell>
          <cell r="ES238">
            <v>0</v>
          </cell>
          <cell r="ET238">
            <v>0</v>
          </cell>
          <cell r="EU238">
            <v>0</v>
          </cell>
          <cell r="EV238">
            <v>0</v>
          </cell>
          <cell r="EW238">
            <v>0</v>
          </cell>
          <cell r="EX238">
            <v>0</v>
          </cell>
          <cell r="EY238">
            <v>0</v>
          </cell>
          <cell r="EZ238">
            <v>0</v>
          </cell>
          <cell r="FA238">
            <v>0</v>
          </cell>
          <cell r="FB238">
            <v>0</v>
          </cell>
          <cell r="FC238">
            <v>0</v>
          </cell>
          <cell r="FD238">
            <v>0</v>
          </cell>
          <cell r="FE238">
            <v>0</v>
          </cell>
          <cell r="FF238">
            <v>0</v>
          </cell>
          <cell r="FG238">
            <v>0</v>
          </cell>
          <cell r="FH238">
            <v>0</v>
          </cell>
          <cell r="FI238">
            <v>0</v>
          </cell>
          <cell r="FJ238">
            <v>0</v>
          </cell>
          <cell r="FK238">
            <v>0</v>
          </cell>
          <cell r="FL238">
            <v>0</v>
          </cell>
          <cell r="FM238">
            <v>0</v>
          </cell>
          <cell r="FN238">
            <v>0</v>
          </cell>
          <cell r="FO238">
            <v>68368.95</v>
          </cell>
          <cell r="FP238">
            <v>0</v>
          </cell>
          <cell r="FQ238">
            <v>0</v>
          </cell>
          <cell r="FR238">
            <v>0</v>
          </cell>
          <cell r="FS238">
            <v>0</v>
          </cell>
          <cell r="FT238">
            <v>0</v>
          </cell>
          <cell r="FU238">
            <v>0</v>
          </cell>
          <cell r="FV238">
            <v>0</v>
          </cell>
          <cell r="FW238">
            <v>0</v>
          </cell>
          <cell r="FX238">
            <v>0</v>
          </cell>
          <cell r="FY238">
            <v>0</v>
          </cell>
          <cell r="FZ238">
            <v>0</v>
          </cell>
          <cell r="GA238">
            <v>0</v>
          </cell>
          <cell r="GB238">
            <v>0</v>
          </cell>
          <cell r="GC238">
            <v>0</v>
          </cell>
          <cell r="GD238">
            <v>0</v>
          </cell>
          <cell r="GE238">
            <v>0</v>
          </cell>
          <cell r="GF238">
            <v>0</v>
          </cell>
          <cell r="GG238">
            <v>0</v>
          </cell>
          <cell r="GH238">
            <v>0</v>
          </cell>
          <cell r="GI238">
            <v>0</v>
          </cell>
          <cell r="GJ238">
            <v>0</v>
          </cell>
          <cell r="GK238">
            <v>0</v>
          </cell>
          <cell r="GL238">
            <v>0</v>
          </cell>
          <cell r="GM238">
            <v>0</v>
          </cell>
          <cell r="GN238">
            <v>0</v>
          </cell>
          <cell r="GO238">
            <v>0</v>
          </cell>
          <cell r="GP238">
            <v>0</v>
          </cell>
          <cell r="GQ238">
            <v>0</v>
          </cell>
          <cell r="GR238">
            <v>0</v>
          </cell>
          <cell r="GS238">
            <v>0</v>
          </cell>
          <cell r="GT238">
            <v>0</v>
          </cell>
          <cell r="GU238">
            <v>0</v>
          </cell>
          <cell r="GV238">
            <v>0</v>
          </cell>
          <cell r="GW238">
            <v>0</v>
          </cell>
          <cell r="GX238">
            <v>0</v>
          </cell>
          <cell r="GY238">
            <v>0</v>
          </cell>
          <cell r="GZ238">
            <v>0</v>
          </cell>
          <cell r="HA238">
            <v>0</v>
          </cell>
          <cell r="HB238">
            <v>0</v>
          </cell>
          <cell r="HC238">
            <v>0</v>
          </cell>
          <cell r="HD238">
            <v>0</v>
          </cell>
          <cell r="HE238">
            <v>0</v>
          </cell>
          <cell r="HF238">
            <v>0</v>
          </cell>
          <cell r="HG238">
            <v>0</v>
          </cell>
          <cell r="HH238">
            <v>0</v>
          </cell>
          <cell r="HI238">
            <v>0</v>
          </cell>
          <cell r="HJ238">
            <v>0</v>
          </cell>
          <cell r="HK238">
            <v>0</v>
          </cell>
          <cell r="HL238">
            <v>0</v>
          </cell>
          <cell r="HM238">
            <v>0</v>
          </cell>
          <cell r="HN238">
            <v>0</v>
          </cell>
          <cell r="HO238">
            <v>0</v>
          </cell>
          <cell r="HP238">
            <v>0</v>
          </cell>
          <cell r="HQ238">
            <v>0</v>
          </cell>
          <cell r="HR238">
            <v>0</v>
          </cell>
          <cell r="HS238">
            <v>0</v>
          </cell>
        </row>
        <row r="239">
          <cell r="E239">
            <v>0</v>
          </cell>
          <cell r="F239">
            <v>0</v>
          </cell>
          <cell r="G239">
            <v>0</v>
          </cell>
          <cell r="H239">
            <v>0</v>
          </cell>
          <cell r="I239">
            <v>0</v>
          </cell>
          <cell r="J239">
            <v>0</v>
          </cell>
          <cell r="K239">
            <v>0</v>
          </cell>
          <cell r="L239">
            <v>0</v>
          </cell>
          <cell r="M239">
            <v>0</v>
          </cell>
          <cell r="N239">
            <v>0</v>
          </cell>
          <cell r="O239">
            <v>0</v>
          </cell>
          <cell r="P239">
            <v>0</v>
          </cell>
          <cell r="Q239">
            <v>0</v>
          </cell>
          <cell r="R239">
            <v>0</v>
          </cell>
          <cell r="S239">
            <v>0</v>
          </cell>
          <cell r="T239">
            <v>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0</v>
          </cell>
          <cell r="BG239">
            <v>0</v>
          </cell>
          <cell r="BH239">
            <v>0</v>
          </cell>
          <cell r="BI239">
            <v>0</v>
          </cell>
          <cell r="BJ239">
            <v>0</v>
          </cell>
          <cell r="BK239">
            <v>0</v>
          </cell>
          <cell r="BL239">
            <v>0</v>
          </cell>
          <cell r="BM239">
            <v>0</v>
          </cell>
          <cell r="BN239">
            <v>0</v>
          </cell>
          <cell r="BO239">
            <v>0</v>
          </cell>
          <cell r="BP239">
            <v>0</v>
          </cell>
          <cell r="BQ239">
            <v>0</v>
          </cell>
          <cell r="BR239">
            <v>0</v>
          </cell>
          <cell r="BS239">
            <v>0</v>
          </cell>
          <cell r="BT239">
            <v>0</v>
          </cell>
          <cell r="BU239">
            <v>0</v>
          </cell>
          <cell r="BV239">
            <v>0</v>
          </cell>
          <cell r="BW239">
            <v>0</v>
          </cell>
          <cell r="BX239">
            <v>0</v>
          </cell>
          <cell r="BY239">
            <v>0</v>
          </cell>
          <cell r="BZ239">
            <v>0</v>
          </cell>
          <cell r="CA239">
            <v>0</v>
          </cell>
          <cell r="CB239">
            <v>0</v>
          </cell>
          <cell r="CC239">
            <v>0</v>
          </cell>
          <cell r="CD239">
            <v>0</v>
          </cell>
          <cell r="CE239">
            <v>0</v>
          </cell>
          <cell r="CF239">
            <v>0</v>
          </cell>
          <cell r="CG239">
            <v>0</v>
          </cell>
          <cell r="CH239">
            <v>0</v>
          </cell>
          <cell r="CI239">
            <v>0</v>
          </cell>
          <cell r="CJ239">
            <v>0</v>
          </cell>
          <cell r="CK239">
            <v>0</v>
          </cell>
          <cell r="CL239">
            <v>0</v>
          </cell>
          <cell r="CM239">
            <v>0</v>
          </cell>
          <cell r="CN239">
            <v>0</v>
          </cell>
          <cell r="CO239">
            <v>0</v>
          </cell>
          <cell r="CP239">
            <v>0</v>
          </cell>
          <cell r="CQ239">
            <v>0</v>
          </cell>
          <cell r="CR239">
            <v>0</v>
          </cell>
          <cell r="CS239">
            <v>0</v>
          </cell>
          <cell r="CT239">
            <v>0</v>
          </cell>
          <cell r="CU239">
            <v>0</v>
          </cell>
          <cell r="CV239">
            <v>0</v>
          </cell>
          <cell r="CW239">
            <v>0</v>
          </cell>
          <cell r="CX239">
            <v>0</v>
          </cell>
          <cell r="CY239">
            <v>0</v>
          </cell>
          <cell r="CZ239">
            <v>0</v>
          </cell>
          <cell r="DA239">
            <v>0</v>
          </cell>
          <cell r="DB239">
            <v>0</v>
          </cell>
          <cell r="DC239">
            <v>0</v>
          </cell>
          <cell r="DD239">
            <v>0</v>
          </cell>
          <cell r="DE239">
            <v>0</v>
          </cell>
          <cell r="DF239">
            <v>0</v>
          </cell>
          <cell r="DG239">
            <v>0</v>
          </cell>
          <cell r="DH239">
            <v>0</v>
          </cell>
          <cell r="DI239">
            <v>0</v>
          </cell>
          <cell r="DJ239">
            <v>0</v>
          </cell>
          <cell r="DK239">
            <v>0</v>
          </cell>
          <cell r="DL239">
            <v>0</v>
          </cell>
          <cell r="DM239">
            <v>0</v>
          </cell>
          <cell r="DN239">
            <v>0</v>
          </cell>
          <cell r="DO239">
            <v>0</v>
          </cell>
          <cell r="DP239">
            <v>0</v>
          </cell>
          <cell r="DQ239">
            <v>0</v>
          </cell>
          <cell r="DR239">
            <v>0</v>
          </cell>
          <cell r="DS239">
            <v>0</v>
          </cell>
          <cell r="DT239">
            <v>0</v>
          </cell>
          <cell r="DU239">
            <v>0</v>
          </cell>
          <cell r="DV239">
            <v>0</v>
          </cell>
          <cell r="DW239">
            <v>0</v>
          </cell>
          <cell r="DX239">
            <v>0</v>
          </cell>
          <cell r="DY239">
            <v>0</v>
          </cell>
          <cell r="DZ239">
            <v>0</v>
          </cell>
          <cell r="EA239">
            <v>0</v>
          </cell>
          <cell r="EB239">
            <v>0</v>
          </cell>
          <cell r="EC239">
            <v>0</v>
          </cell>
          <cell r="ED239">
            <v>0</v>
          </cell>
          <cell r="EE239">
            <v>0</v>
          </cell>
          <cell r="EF239">
            <v>0</v>
          </cell>
          <cell r="EG239">
            <v>0</v>
          </cell>
          <cell r="EH239">
            <v>0</v>
          </cell>
          <cell r="EI239">
            <v>0</v>
          </cell>
          <cell r="EJ239">
            <v>0</v>
          </cell>
          <cell r="EK239">
            <v>0</v>
          </cell>
          <cell r="EL239">
            <v>0</v>
          </cell>
          <cell r="EM239">
            <v>0</v>
          </cell>
          <cell r="EN239">
            <v>0</v>
          </cell>
          <cell r="EO239">
            <v>0</v>
          </cell>
          <cell r="EP239">
            <v>0</v>
          </cell>
          <cell r="EQ239">
            <v>0</v>
          </cell>
          <cell r="ER239">
            <v>0</v>
          </cell>
          <cell r="ES239">
            <v>0</v>
          </cell>
          <cell r="ET239">
            <v>0</v>
          </cell>
          <cell r="EU239">
            <v>0</v>
          </cell>
          <cell r="EV239">
            <v>0</v>
          </cell>
          <cell r="EW239">
            <v>0</v>
          </cell>
          <cell r="EX239">
            <v>0</v>
          </cell>
          <cell r="EY239">
            <v>0</v>
          </cell>
          <cell r="EZ239">
            <v>0</v>
          </cell>
          <cell r="FA239">
            <v>0</v>
          </cell>
          <cell r="FB239">
            <v>0</v>
          </cell>
          <cell r="FC239">
            <v>0</v>
          </cell>
          <cell r="FD239">
            <v>0</v>
          </cell>
          <cell r="FE239">
            <v>0</v>
          </cell>
          <cell r="FF239">
            <v>0</v>
          </cell>
          <cell r="FG239">
            <v>0</v>
          </cell>
          <cell r="FH239">
            <v>0</v>
          </cell>
          <cell r="FI239">
            <v>0</v>
          </cell>
          <cell r="FJ239">
            <v>0</v>
          </cell>
          <cell r="FK239">
            <v>0</v>
          </cell>
          <cell r="FL239">
            <v>0</v>
          </cell>
          <cell r="FM239">
            <v>0</v>
          </cell>
          <cell r="FN239">
            <v>64.349999999999994</v>
          </cell>
          <cell r="FO239">
            <v>5146.05</v>
          </cell>
          <cell r="FP239">
            <v>0</v>
          </cell>
          <cell r="FQ239">
            <v>0</v>
          </cell>
          <cell r="FR239">
            <v>0</v>
          </cell>
          <cell r="FS239">
            <v>0</v>
          </cell>
          <cell r="FT239">
            <v>0</v>
          </cell>
          <cell r="FU239">
            <v>0</v>
          </cell>
          <cell r="FV239">
            <v>0</v>
          </cell>
          <cell r="FW239">
            <v>0</v>
          </cell>
          <cell r="FX239">
            <v>0</v>
          </cell>
          <cell r="FY239">
            <v>0</v>
          </cell>
          <cell r="FZ239">
            <v>0</v>
          </cell>
          <cell r="GA239">
            <v>0</v>
          </cell>
          <cell r="GB239">
            <v>0</v>
          </cell>
          <cell r="GC239">
            <v>0</v>
          </cell>
          <cell r="GD239">
            <v>0</v>
          </cell>
          <cell r="GE239">
            <v>0</v>
          </cell>
          <cell r="GF239">
            <v>0</v>
          </cell>
          <cell r="GG239">
            <v>0</v>
          </cell>
          <cell r="GH239">
            <v>0</v>
          </cell>
          <cell r="GI239">
            <v>0</v>
          </cell>
          <cell r="GJ239">
            <v>0</v>
          </cell>
          <cell r="GK239">
            <v>0</v>
          </cell>
          <cell r="GL239">
            <v>0</v>
          </cell>
          <cell r="GM239">
            <v>0</v>
          </cell>
          <cell r="GN239">
            <v>0</v>
          </cell>
          <cell r="GO239">
            <v>0</v>
          </cell>
          <cell r="GP239">
            <v>0</v>
          </cell>
          <cell r="GQ239">
            <v>0</v>
          </cell>
          <cell r="GR239">
            <v>0</v>
          </cell>
          <cell r="GS239">
            <v>0</v>
          </cell>
          <cell r="GT239">
            <v>0</v>
          </cell>
          <cell r="GU239">
            <v>0</v>
          </cell>
          <cell r="GV239">
            <v>0</v>
          </cell>
          <cell r="GW239">
            <v>0</v>
          </cell>
          <cell r="GX239">
            <v>0</v>
          </cell>
          <cell r="GY239">
            <v>0</v>
          </cell>
          <cell r="GZ239">
            <v>0</v>
          </cell>
          <cell r="HA239">
            <v>0</v>
          </cell>
          <cell r="HB239">
            <v>0</v>
          </cell>
          <cell r="HC239">
            <v>0</v>
          </cell>
          <cell r="HD239">
            <v>0</v>
          </cell>
          <cell r="HE239">
            <v>0</v>
          </cell>
          <cell r="HF239">
            <v>0</v>
          </cell>
          <cell r="HG239">
            <v>0</v>
          </cell>
          <cell r="HH239">
            <v>0</v>
          </cell>
          <cell r="HI239">
            <v>0</v>
          </cell>
          <cell r="HJ239">
            <v>0</v>
          </cell>
          <cell r="HK239">
            <v>1195.25</v>
          </cell>
          <cell r="HL239">
            <v>0</v>
          </cell>
          <cell r="HM239">
            <v>0</v>
          </cell>
          <cell r="HN239">
            <v>496.8</v>
          </cell>
          <cell r="HO239">
            <v>533.54999999999995</v>
          </cell>
          <cell r="HP239">
            <v>0</v>
          </cell>
          <cell r="HQ239">
            <v>0</v>
          </cell>
          <cell r="HR239">
            <v>0</v>
          </cell>
          <cell r="HS239">
            <v>0</v>
          </cell>
        </row>
        <row r="240">
          <cell r="E240">
            <v>0</v>
          </cell>
          <cell r="F240">
            <v>0</v>
          </cell>
          <cell r="G240">
            <v>0</v>
          </cell>
          <cell r="H240">
            <v>0</v>
          </cell>
          <cell r="I240">
            <v>0</v>
          </cell>
          <cell r="J240">
            <v>0</v>
          </cell>
          <cell r="K240">
            <v>0</v>
          </cell>
          <cell r="L240">
            <v>0</v>
          </cell>
          <cell r="M240">
            <v>0</v>
          </cell>
          <cell r="N240">
            <v>0</v>
          </cell>
          <cell r="O240">
            <v>0</v>
          </cell>
          <cell r="P240">
            <v>0</v>
          </cell>
          <cell r="Q240">
            <v>0</v>
          </cell>
          <cell r="R240">
            <v>0</v>
          </cell>
          <cell r="S240">
            <v>0</v>
          </cell>
          <cell r="T240">
            <v>0</v>
          </cell>
          <cell r="U240">
            <v>0</v>
          </cell>
          <cell r="V240">
            <v>0</v>
          </cell>
          <cell r="W240">
            <v>0</v>
          </cell>
          <cell r="X240">
            <v>0</v>
          </cell>
          <cell r="Y240">
            <v>0</v>
          </cell>
          <cell r="Z240">
            <v>0</v>
          </cell>
          <cell r="AA240">
            <v>0</v>
          </cell>
          <cell r="AB240">
            <v>0</v>
          </cell>
          <cell r="AC240">
            <v>0</v>
          </cell>
          <cell r="AD240">
            <v>0</v>
          </cell>
          <cell r="AE240">
            <v>0</v>
          </cell>
          <cell r="AF240">
            <v>0</v>
          </cell>
          <cell r="AG240">
            <v>0</v>
          </cell>
          <cell r="AH240">
            <v>0</v>
          </cell>
          <cell r="AI240">
            <v>0</v>
          </cell>
          <cell r="AJ240">
            <v>0</v>
          </cell>
          <cell r="AK240">
            <v>0</v>
          </cell>
          <cell r="AL240">
            <v>0</v>
          </cell>
          <cell r="AM240">
            <v>0</v>
          </cell>
          <cell r="AN240">
            <v>0</v>
          </cell>
          <cell r="AO240">
            <v>0</v>
          </cell>
          <cell r="AP240">
            <v>0</v>
          </cell>
          <cell r="AQ240">
            <v>0</v>
          </cell>
          <cell r="AR240">
            <v>0</v>
          </cell>
          <cell r="AS240">
            <v>0</v>
          </cell>
          <cell r="AT240">
            <v>0</v>
          </cell>
          <cell r="AU240">
            <v>0</v>
          </cell>
          <cell r="AV240">
            <v>0</v>
          </cell>
          <cell r="AW240">
            <v>0</v>
          </cell>
          <cell r="AX240">
            <v>0</v>
          </cell>
          <cell r="AY240">
            <v>0</v>
          </cell>
          <cell r="AZ240">
            <v>0</v>
          </cell>
          <cell r="BA240">
            <v>0</v>
          </cell>
          <cell r="BB240">
            <v>0</v>
          </cell>
          <cell r="BC240">
            <v>0</v>
          </cell>
          <cell r="BD240">
            <v>0</v>
          </cell>
          <cell r="BE240">
            <v>0</v>
          </cell>
          <cell r="BF240">
            <v>0</v>
          </cell>
          <cell r="BG240">
            <v>0</v>
          </cell>
          <cell r="BH240">
            <v>0</v>
          </cell>
          <cell r="BI240">
            <v>0</v>
          </cell>
          <cell r="BJ240">
            <v>0</v>
          </cell>
          <cell r="BK240">
            <v>0</v>
          </cell>
          <cell r="BL240">
            <v>0</v>
          </cell>
          <cell r="BM240">
            <v>0</v>
          </cell>
          <cell r="BN240">
            <v>0</v>
          </cell>
          <cell r="BO240">
            <v>0</v>
          </cell>
          <cell r="BP240">
            <v>0</v>
          </cell>
          <cell r="BQ240">
            <v>0</v>
          </cell>
          <cell r="BR240">
            <v>0</v>
          </cell>
          <cell r="BS240">
            <v>0</v>
          </cell>
          <cell r="BT240">
            <v>0</v>
          </cell>
          <cell r="BU240">
            <v>0</v>
          </cell>
          <cell r="BV240">
            <v>0</v>
          </cell>
          <cell r="BW240">
            <v>0</v>
          </cell>
          <cell r="BX240">
            <v>0</v>
          </cell>
          <cell r="BY240">
            <v>0</v>
          </cell>
          <cell r="BZ240">
            <v>0</v>
          </cell>
          <cell r="CA240">
            <v>0</v>
          </cell>
          <cell r="CB240">
            <v>0</v>
          </cell>
          <cell r="CC240">
            <v>0</v>
          </cell>
          <cell r="CD240">
            <v>0</v>
          </cell>
          <cell r="CE240">
            <v>0</v>
          </cell>
          <cell r="CF240">
            <v>0</v>
          </cell>
          <cell r="CG240">
            <v>0</v>
          </cell>
          <cell r="CH240">
            <v>0</v>
          </cell>
          <cell r="CI240">
            <v>0</v>
          </cell>
          <cell r="CJ240">
            <v>0</v>
          </cell>
          <cell r="CK240">
            <v>0</v>
          </cell>
          <cell r="CL240">
            <v>0</v>
          </cell>
          <cell r="CM240">
            <v>0</v>
          </cell>
          <cell r="CN240">
            <v>0</v>
          </cell>
          <cell r="CO240">
            <v>0</v>
          </cell>
          <cell r="CP240">
            <v>0</v>
          </cell>
          <cell r="CQ240">
            <v>0</v>
          </cell>
          <cell r="CR240">
            <v>0</v>
          </cell>
          <cell r="CS240">
            <v>0</v>
          </cell>
          <cell r="CT240">
            <v>0</v>
          </cell>
          <cell r="CU240">
            <v>0</v>
          </cell>
          <cell r="CV240">
            <v>0</v>
          </cell>
          <cell r="CW240">
            <v>0</v>
          </cell>
          <cell r="CX240">
            <v>0</v>
          </cell>
          <cell r="CY240">
            <v>0</v>
          </cell>
          <cell r="CZ240">
            <v>0</v>
          </cell>
          <cell r="DA240">
            <v>0</v>
          </cell>
          <cell r="DB240">
            <v>0</v>
          </cell>
          <cell r="DC240">
            <v>0</v>
          </cell>
          <cell r="DD240">
            <v>0</v>
          </cell>
          <cell r="DE240">
            <v>0</v>
          </cell>
          <cell r="DF240">
            <v>0</v>
          </cell>
          <cell r="DG240">
            <v>0</v>
          </cell>
          <cell r="DH240">
            <v>0</v>
          </cell>
          <cell r="DI240">
            <v>0</v>
          </cell>
          <cell r="DJ240">
            <v>0</v>
          </cell>
          <cell r="DK240">
            <v>0</v>
          </cell>
          <cell r="DL240">
            <v>0</v>
          </cell>
          <cell r="DM240">
            <v>0</v>
          </cell>
          <cell r="DN240">
            <v>0</v>
          </cell>
          <cell r="DO240">
            <v>0</v>
          </cell>
          <cell r="DP240">
            <v>0</v>
          </cell>
          <cell r="DQ240">
            <v>0</v>
          </cell>
          <cell r="DR240">
            <v>0</v>
          </cell>
          <cell r="DS240">
            <v>0</v>
          </cell>
          <cell r="DT240">
            <v>0</v>
          </cell>
          <cell r="DU240">
            <v>0</v>
          </cell>
          <cell r="DV240">
            <v>0</v>
          </cell>
          <cell r="DW240">
            <v>0</v>
          </cell>
          <cell r="DX240">
            <v>0</v>
          </cell>
          <cell r="DY240">
            <v>0</v>
          </cell>
          <cell r="DZ240">
            <v>0</v>
          </cell>
          <cell r="EA240">
            <v>0</v>
          </cell>
          <cell r="EB240">
            <v>0</v>
          </cell>
          <cell r="EC240">
            <v>0</v>
          </cell>
          <cell r="ED240">
            <v>0</v>
          </cell>
          <cell r="EE240">
            <v>0</v>
          </cell>
          <cell r="EF240">
            <v>0</v>
          </cell>
          <cell r="EG240">
            <v>0</v>
          </cell>
          <cell r="EH240">
            <v>0</v>
          </cell>
          <cell r="EI240">
            <v>0</v>
          </cell>
          <cell r="EJ240">
            <v>0</v>
          </cell>
          <cell r="EK240">
            <v>0</v>
          </cell>
          <cell r="EL240">
            <v>0</v>
          </cell>
          <cell r="EM240">
            <v>0</v>
          </cell>
          <cell r="EN240">
            <v>0</v>
          </cell>
          <cell r="EO240">
            <v>0</v>
          </cell>
          <cell r="EP240">
            <v>0</v>
          </cell>
          <cell r="EQ240">
            <v>0</v>
          </cell>
          <cell r="ER240">
            <v>0</v>
          </cell>
          <cell r="ES240">
            <v>0</v>
          </cell>
          <cell r="ET240">
            <v>0</v>
          </cell>
          <cell r="EU240">
            <v>0</v>
          </cell>
          <cell r="EV240">
            <v>0</v>
          </cell>
          <cell r="EW240">
            <v>0</v>
          </cell>
          <cell r="EX240">
            <v>0</v>
          </cell>
          <cell r="EY240">
            <v>0</v>
          </cell>
          <cell r="EZ240">
            <v>0</v>
          </cell>
          <cell r="FA240">
            <v>0</v>
          </cell>
          <cell r="FB240">
            <v>0</v>
          </cell>
          <cell r="FC240">
            <v>0</v>
          </cell>
          <cell r="FD240">
            <v>0</v>
          </cell>
          <cell r="FE240">
            <v>0</v>
          </cell>
          <cell r="FF240">
            <v>0</v>
          </cell>
          <cell r="FG240">
            <v>0</v>
          </cell>
          <cell r="FH240">
            <v>0</v>
          </cell>
          <cell r="FI240">
            <v>0</v>
          </cell>
          <cell r="FJ240">
            <v>0</v>
          </cell>
          <cell r="FK240">
            <v>0</v>
          </cell>
          <cell r="FL240">
            <v>0</v>
          </cell>
          <cell r="FM240">
            <v>0</v>
          </cell>
          <cell r="FN240">
            <v>0</v>
          </cell>
          <cell r="FO240">
            <v>0</v>
          </cell>
          <cell r="FP240">
            <v>0</v>
          </cell>
          <cell r="FQ240">
            <v>0</v>
          </cell>
          <cell r="FR240">
            <v>0</v>
          </cell>
          <cell r="FS240">
            <v>0</v>
          </cell>
          <cell r="FT240">
            <v>0</v>
          </cell>
          <cell r="FU240">
            <v>0</v>
          </cell>
          <cell r="FV240">
            <v>0</v>
          </cell>
          <cell r="FW240">
            <v>0</v>
          </cell>
          <cell r="FX240">
            <v>0</v>
          </cell>
          <cell r="FY240">
            <v>0</v>
          </cell>
          <cell r="FZ240">
            <v>0</v>
          </cell>
          <cell r="GA240">
            <v>0</v>
          </cell>
          <cell r="GB240">
            <v>0</v>
          </cell>
          <cell r="GC240">
            <v>0</v>
          </cell>
          <cell r="GD240">
            <v>0</v>
          </cell>
          <cell r="GE240">
            <v>0</v>
          </cell>
          <cell r="GF240">
            <v>0</v>
          </cell>
          <cell r="GG240">
            <v>0</v>
          </cell>
          <cell r="GH240">
            <v>0</v>
          </cell>
          <cell r="GI240">
            <v>0</v>
          </cell>
          <cell r="GJ240">
            <v>0</v>
          </cell>
          <cell r="GK240">
            <v>0</v>
          </cell>
          <cell r="GL240">
            <v>0</v>
          </cell>
          <cell r="GM240">
            <v>0</v>
          </cell>
          <cell r="GN240">
            <v>0</v>
          </cell>
          <cell r="GO240">
            <v>0</v>
          </cell>
          <cell r="GP240">
            <v>0</v>
          </cell>
          <cell r="GQ240">
            <v>0</v>
          </cell>
          <cell r="GR240">
            <v>100198.85</v>
          </cell>
          <cell r="GS240">
            <v>0</v>
          </cell>
          <cell r="GT240">
            <v>0</v>
          </cell>
          <cell r="GU240">
            <v>0</v>
          </cell>
          <cell r="GV240">
            <v>0</v>
          </cell>
          <cell r="GW240">
            <v>0</v>
          </cell>
          <cell r="GX240">
            <v>0</v>
          </cell>
          <cell r="GY240">
            <v>0</v>
          </cell>
          <cell r="GZ240">
            <v>0</v>
          </cell>
          <cell r="HA240">
            <v>0</v>
          </cell>
          <cell r="HB240">
            <v>0</v>
          </cell>
          <cell r="HC240">
            <v>0</v>
          </cell>
          <cell r="HD240">
            <v>0</v>
          </cell>
          <cell r="HE240">
            <v>0</v>
          </cell>
          <cell r="HF240">
            <v>0</v>
          </cell>
          <cell r="HG240">
            <v>0</v>
          </cell>
          <cell r="HH240">
            <v>0</v>
          </cell>
          <cell r="HI240">
            <v>0</v>
          </cell>
          <cell r="HJ240">
            <v>0</v>
          </cell>
          <cell r="HK240">
            <v>0</v>
          </cell>
          <cell r="HL240">
            <v>0</v>
          </cell>
          <cell r="HM240">
            <v>0</v>
          </cell>
          <cell r="HN240">
            <v>0</v>
          </cell>
          <cell r="HO240">
            <v>0</v>
          </cell>
          <cell r="HP240">
            <v>0</v>
          </cell>
          <cell r="HQ240">
            <v>0</v>
          </cell>
          <cell r="HR240">
            <v>0</v>
          </cell>
          <cell r="HS240">
            <v>0</v>
          </cell>
        </row>
        <row r="241">
          <cell r="E241">
            <v>0</v>
          </cell>
          <cell r="F241">
            <v>0</v>
          </cell>
          <cell r="G241">
            <v>0</v>
          </cell>
          <cell r="H241">
            <v>0</v>
          </cell>
          <cell r="I241">
            <v>0</v>
          </cell>
          <cell r="J241">
            <v>0</v>
          </cell>
          <cell r="K241">
            <v>0</v>
          </cell>
          <cell r="L241">
            <v>0</v>
          </cell>
          <cell r="M241">
            <v>0</v>
          </cell>
          <cell r="N241">
            <v>0</v>
          </cell>
          <cell r="O241">
            <v>0</v>
          </cell>
          <cell r="P241">
            <v>0</v>
          </cell>
          <cell r="Q241">
            <v>0</v>
          </cell>
          <cell r="R241">
            <v>0</v>
          </cell>
          <cell r="S241">
            <v>0</v>
          </cell>
          <cell r="T241">
            <v>0</v>
          </cell>
          <cell r="U241">
            <v>0</v>
          </cell>
          <cell r="V241">
            <v>0</v>
          </cell>
          <cell r="W241">
            <v>0</v>
          </cell>
          <cell r="X241">
            <v>0</v>
          </cell>
          <cell r="Y241">
            <v>0</v>
          </cell>
          <cell r="Z241">
            <v>0</v>
          </cell>
          <cell r="AA241">
            <v>0</v>
          </cell>
          <cell r="AB241">
            <v>0</v>
          </cell>
          <cell r="AC241">
            <v>0</v>
          </cell>
          <cell r="AD241">
            <v>0</v>
          </cell>
          <cell r="AE241">
            <v>0</v>
          </cell>
          <cell r="AF241">
            <v>0</v>
          </cell>
          <cell r="AG241">
            <v>0</v>
          </cell>
          <cell r="AH241">
            <v>0</v>
          </cell>
          <cell r="AI241">
            <v>0</v>
          </cell>
          <cell r="AJ241">
            <v>0</v>
          </cell>
          <cell r="AK241">
            <v>0</v>
          </cell>
          <cell r="AL241">
            <v>0</v>
          </cell>
          <cell r="AM241">
            <v>0</v>
          </cell>
          <cell r="AN241">
            <v>0</v>
          </cell>
          <cell r="AO241">
            <v>0</v>
          </cell>
          <cell r="AP241">
            <v>0</v>
          </cell>
          <cell r="AQ241">
            <v>0</v>
          </cell>
          <cell r="AR241">
            <v>0</v>
          </cell>
          <cell r="AS241">
            <v>0</v>
          </cell>
          <cell r="AT241">
            <v>0</v>
          </cell>
          <cell r="AU241">
            <v>0</v>
          </cell>
          <cell r="AV241">
            <v>0</v>
          </cell>
          <cell r="AW241">
            <v>0</v>
          </cell>
          <cell r="AX241">
            <v>0</v>
          </cell>
          <cell r="AY241">
            <v>0</v>
          </cell>
          <cell r="AZ241">
            <v>0</v>
          </cell>
          <cell r="BA241">
            <v>0</v>
          </cell>
          <cell r="BB241">
            <v>0</v>
          </cell>
          <cell r="BC241">
            <v>0</v>
          </cell>
          <cell r="BD241">
            <v>0</v>
          </cell>
          <cell r="BE241">
            <v>0</v>
          </cell>
          <cell r="BF241">
            <v>0</v>
          </cell>
          <cell r="BG241">
            <v>0</v>
          </cell>
          <cell r="BH241">
            <v>0</v>
          </cell>
          <cell r="BI241">
            <v>0</v>
          </cell>
          <cell r="BJ241">
            <v>0</v>
          </cell>
          <cell r="BK241">
            <v>0</v>
          </cell>
          <cell r="BL241">
            <v>0</v>
          </cell>
          <cell r="BM241">
            <v>0</v>
          </cell>
          <cell r="BN241">
            <v>0</v>
          </cell>
          <cell r="BO241">
            <v>0</v>
          </cell>
          <cell r="BP241">
            <v>0</v>
          </cell>
          <cell r="BQ241">
            <v>0</v>
          </cell>
          <cell r="BR241">
            <v>0</v>
          </cell>
          <cell r="BS241">
            <v>0</v>
          </cell>
          <cell r="BT241">
            <v>0</v>
          </cell>
          <cell r="BU241">
            <v>0</v>
          </cell>
          <cell r="BV241">
            <v>0</v>
          </cell>
          <cell r="BW241">
            <v>0</v>
          </cell>
          <cell r="BX241">
            <v>0</v>
          </cell>
          <cell r="BY241">
            <v>0</v>
          </cell>
          <cell r="BZ241">
            <v>0</v>
          </cell>
          <cell r="CA241">
            <v>0</v>
          </cell>
          <cell r="CB241">
            <v>0</v>
          </cell>
          <cell r="CC241">
            <v>0</v>
          </cell>
          <cell r="CD241">
            <v>0</v>
          </cell>
          <cell r="CE241">
            <v>0</v>
          </cell>
          <cell r="CF241">
            <v>0</v>
          </cell>
          <cell r="CG241">
            <v>0</v>
          </cell>
          <cell r="CH241">
            <v>0</v>
          </cell>
          <cell r="CI241">
            <v>0</v>
          </cell>
          <cell r="CJ241">
            <v>0</v>
          </cell>
          <cell r="CK241">
            <v>0</v>
          </cell>
          <cell r="CL241">
            <v>0</v>
          </cell>
          <cell r="CM241">
            <v>0</v>
          </cell>
          <cell r="CN241">
            <v>0</v>
          </cell>
          <cell r="CO241">
            <v>0</v>
          </cell>
          <cell r="CP241">
            <v>0</v>
          </cell>
          <cell r="CQ241">
            <v>0</v>
          </cell>
          <cell r="CR241">
            <v>0</v>
          </cell>
          <cell r="CS241">
            <v>0</v>
          </cell>
          <cell r="CT241">
            <v>0</v>
          </cell>
          <cell r="CU241">
            <v>0</v>
          </cell>
          <cell r="CV241">
            <v>0</v>
          </cell>
          <cell r="CW241">
            <v>0</v>
          </cell>
          <cell r="CX241">
            <v>0</v>
          </cell>
          <cell r="CY241">
            <v>0</v>
          </cell>
          <cell r="CZ241">
            <v>0</v>
          </cell>
          <cell r="DA241">
            <v>0</v>
          </cell>
          <cell r="DB241">
            <v>0</v>
          </cell>
          <cell r="DC241">
            <v>0</v>
          </cell>
          <cell r="DD241">
            <v>0</v>
          </cell>
          <cell r="DE241">
            <v>0</v>
          </cell>
          <cell r="DF241">
            <v>0</v>
          </cell>
          <cell r="DG241">
            <v>0</v>
          </cell>
          <cell r="DH241">
            <v>0</v>
          </cell>
          <cell r="DI241">
            <v>0</v>
          </cell>
          <cell r="DJ241">
            <v>0</v>
          </cell>
          <cell r="DK241">
            <v>0</v>
          </cell>
          <cell r="DL241">
            <v>0</v>
          </cell>
          <cell r="DM241">
            <v>0</v>
          </cell>
          <cell r="DN241">
            <v>0</v>
          </cell>
          <cell r="DO241">
            <v>0</v>
          </cell>
          <cell r="DP241">
            <v>0</v>
          </cell>
          <cell r="DQ241">
            <v>0</v>
          </cell>
          <cell r="DR241">
            <v>0</v>
          </cell>
          <cell r="DS241">
            <v>0</v>
          </cell>
          <cell r="DT241">
            <v>0</v>
          </cell>
          <cell r="DU241">
            <v>0</v>
          </cell>
          <cell r="DV241">
            <v>0</v>
          </cell>
          <cell r="DW241">
            <v>0</v>
          </cell>
          <cell r="DX241">
            <v>0</v>
          </cell>
          <cell r="DY241">
            <v>0</v>
          </cell>
          <cell r="DZ241">
            <v>0</v>
          </cell>
          <cell r="EA241">
            <v>0</v>
          </cell>
          <cell r="EB241">
            <v>0</v>
          </cell>
          <cell r="EC241">
            <v>0</v>
          </cell>
          <cell r="ED241">
            <v>2006.89</v>
          </cell>
          <cell r="EE241">
            <v>0</v>
          </cell>
          <cell r="EF241">
            <v>0</v>
          </cell>
          <cell r="EG241">
            <v>0</v>
          </cell>
          <cell r="EH241">
            <v>0</v>
          </cell>
          <cell r="EI241">
            <v>0</v>
          </cell>
          <cell r="EJ241">
            <v>0</v>
          </cell>
          <cell r="EK241">
            <v>0</v>
          </cell>
          <cell r="EL241">
            <v>0</v>
          </cell>
          <cell r="EM241">
            <v>0</v>
          </cell>
          <cell r="EN241">
            <v>0</v>
          </cell>
          <cell r="EO241">
            <v>0</v>
          </cell>
          <cell r="EP241">
            <v>0</v>
          </cell>
          <cell r="EQ241">
            <v>0</v>
          </cell>
          <cell r="ER241">
            <v>0</v>
          </cell>
          <cell r="ES241">
            <v>0</v>
          </cell>
          <cell r="ET241">
            <v>0</v>
          </cell>
          <cell r="EU241">
            <v>0</v>
          </cell>
          <cell r="EV241">
            <v>0</v>
          </cell>
          <cell r="EW241">
            <v>0</v>
          </cell>
          <cell r="EX241">
            <v>0</v>
          </cell>
          <cell r="EY241">
            <v>0</v>
          </cell>
          <cell r="EZ241">
            <v>0</v>
          </cell>
          <cell r="FA241">
            <v>0</v>
          </cell>
          <cell r="FB241">
            <v>0</v>
          </cell>
          <cell r="FC241">
            <v>0</v>
          </cell>
          <cell r="FD241">
            <v>0</v>
          </cell>
          <cell r="FE241">
            <v>0</v>
          </cell>
          <cell r="FF241">
            <v>0</v>
          </cell>
          <cell r="FG241">
            <v>0</v>
          </cell>
          <cell r="FH241">
            <v>0</v>
          </cell>
          <cell r="FI241">
            <v>0</v>
          </cell>
          <cell r="FJ241">
            <v>0</v>
          </cell>
          <cell r="FK241">
            <v>0</v>
          </cell>
          <cell r="FL241">
            <v>0</v>
          </cell>
          <cell r="FM241">
            <v>0</v>
          </cell>
          <cell r="FN241">
            <v>0</v>
          </cell>
          <cell r="FO241">
            <v>0</v>
          </cell>
          <cell r="FP241">
            <v>0</v>
          </cell>
          <cell r="FQ241">
            <v>0</v>
          </cell>
          <cell r="FR241">
            <v>0</v>
          </cell>
          <cell r="FS241">
            <v>0</v>
          </cell>
          <cell r="FT241">
            <v>0</v>
          </cell>
          <cell r="FU241">
            <v>0</v>
          </cell>
          <cell r="FV241">
            <v>0</v>
          </cell>
          <cell r="FW241">
            <v>0</v>
          </cell>
          <cell r="FX241">
            <v>0</v>
          </cell>
          <cell r="FY241">
            <v>0</v>
          </cell>
          <cell r="FZ241">
            <v>0</v>
          </cell>
          <cell r="GA241">
            <v>0</v>
          </cell>
          <cell r="GB241">
            <v>0</v>
          </cell>
          <cell r="GC241">
            <v>0</v>
          </cell>
          <cell r="GD241">
            <v>0</v>
          </cell>
          <cell r="GE241">
            <v>0</v>
          </cell>
          <cell r="GF241">
            <v>0</v>
          </cell>
          <cell r="GG241">
            <v>0</v>
          </cell>
          <cell r="GH241">
            <v>0</v>
          </cell>
          <cell r="GI241">
            <v>0</v>
          </cell>
          <cell r="GJ241">
            <v>0</v>
          </cell>
          <cell r="GK241">
            <v>0</v>
          </cell>
          <cell r="GL241">
            <v>0</v>
          </cell>
          <cell r="GM241">
            <v>0</v>
          </cell>
          <cell r="GN241">
            <v>0</v>
          </cell>
          <cell r="GO241">
            <v>0</v>
          </cell>
          <cell r="GP241">
            <v>0</v>
          </cell>
          <cell r="GQ241">
            <v>0</v>
          </cell>
          <cell r="GR241">
            <v>11788.1</v>
          </cell>
          <cell r="GS241">
            <v>0</v>
          </cell>
          <cell r="GT241">
            <v>0</v>
          </cell>
          <cell r="GU241">
            <v>0</v>
          </cell>
          <cell r="GV241">
            <v>0</v>
          </cell>
          <cell r="GW241">
            <v>0</v>
          </cell>
          <cell r="GX241">
            <v>0</v>
          </cell>
          <cell r="GY241">
            <v>0</v>
          </cell>
          <cell r="GZ241">
            <v>0</v>
          </cell>
          <cell r="HA241">
            <v>0</v>
          </cell>
          <cell r="HB241">
            <v>0</v>
          </cell>
          <cell r="HC241">
            <v>0</v>
          </cell>
          <cell r="HD241">
            <v>0</v>
          </cell>
          <cell r="HE241">
            <v>0</v>
          </cell>
          <cell r="HF241">
            <v>0</v>
          </cell>
          <cell r="HG241">
            <v>0</v>
          </cell>
          <cell r="HH241">
            <v>0</v>
          </cell>
          <cell r="HI241">
            <v>0</v>
          </cell>
          <cell r="HJ241">
            <v>0</v>
          </cell>
          <cell r="HK241">
            <v>0</v>
          </cell>
          <cell r="HL241">
            <v>0</v>
          </cell>
          <cell r="HM241">
            <v>0</v>
          </cell>
          <cell r="HN241">
            <v>0</v>
          </cell>
          <cell r="HO241">
            <v>0</v>
          </cell>
          <cell r="HP241">
            <v>0</v>
          </cell>
          <cell r="HQ241">
            <v>0</v>
          </cell>
          <cell r="HR241">
            <v>0</v>
          </cell>
          <cell r="HS241">
            <v>0</v>
          </cell>
        </row>
        <row r="242">
          <cell r="E242">
            <v>0</v>
          </cell>
          <cell r="F242">
            <v>0</v>
          </cell>
          <cell r="G242">
            <v>0</v>
          </cell>
          <cell r="H242">
            <v>0</v>
          </cell>
          <cell r="I242">
            <v>0</v>
          </cell>
          <cell r="J242">
            <v>0</v>
          </cell>
          <cell r="K242">
            <v>0</v>
          </cell>
          <cell r="L242">
            <v>0</v>
          </cell>
          <cell r="M242">
            <v>0</v>
          </cell>
          <cell r="N242">
            <v>0</v>
          </cell>
          <cell r="O242">
            <v>0</v>
          </cell>
          <cell r="P242">
            <v>0</v>
          </cell>
          <cell r="Q242">
            <v>0</v>
          </cell>
          <cell r="R242">
            <v>0</v>
          </cell>
          <cell r="S242">
            <v>0</v>
          </cell>
          <cell r="T242">
            <v>0</v>
          </cell>
          <cell r="U242">
            <v>0</v>
          </cell>
          <cell r="V242">
            <v>0</v>
          </cell>
          <cell r="W242">
            <v>0</v>
          </cell>
          <cell r="X242">
            <v>0</v>
          </cell>
          <cell r="Y242">
            <v>0</v>
          </cell>
          <cell r="Z242">
            <v>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cell r="CC242">
            <v>0</v>
          </cell>
          <cell r="CD242">
            <v>0</v>
          </cell>
          <cell r="CE242">
            <v>0</v>
          </cell>
          <cell r="CF242">
            <v>0</v>
          </cell>
          <cell r="CG242">
            <v>0</v>
          </cell>
          <cell r="CH242">
            <v>0</v>
          </cell>
          <cell r="CI242">
            <v>0</v>
          </cell>
          <cell r="CJ242">
            <v>0</v>
          </cell>
          <cell r="CK242">
            <v>0</v>
          </cell>
          <cell r="CL242">
            <v>0</v>
          </cell>
          <cell r="CM242">
            <v>0</v>
          </cell>
          <cell r="CN242">
            <v>0</v>
          </cell>
          <cell r="CO242">
            <v>0</v>
          </cell>
          <cell r="CP242">
            <v>0</v>
          </cell>
          <cell r="CQ242">
            <v>0</v>
          </cell>
          <cell r="CR242">
            <v>0</v>
          </cell>
          <cell r="CS242">
            <v>0</v>
          </cell>
          <cell r="CT242">
            <v>0</v>
          </cell>
          <cell r="CU242">
            <v>0</v>
          </cell>
          <cell r="CV242">
            <v>0</v>
          </cell>
          <cell r="CW242">
            <v>0</v>
          </cell>
          <cell r="CX242">
            <v>0</v>
          </cell>
          <cell r="CY242">
            <v>0</v>
          </cell>
          <cell r="CZ242">
            <v>0</v>
          </cell>
          <cell r="DA242">
            <v>0</v>
          </cell>
          <cell r="DB242">
            <v>0</v>
          </cell>
          <cell r="DC242">
            <v>0</v>
          </cell>
          <cell r="DD242">
            <v>0</v>
          </cell>
          <cell r="DE242">
            <v>0</v>
          </cell>
          <cell r="DF242">
            <v>0</v>
          </cell>
          <cell r="DG242">
            <v>0</v>
          </cell>
          <cell r="DH242">
            <v>0</v>
          </cell>
          <cell r="DI242">
            <v>0</v>
          </cell>
          <cell r="DJ242">
            <v>0</v>
          </cell>
          <cell r="DK242">
            <v>0</v>
          </cell>
          <cell r="DL242">
            <v>0</v>
          </cell>
          <cell r="DM242">
            <v>0</v>
          </cell>
          <cell r="DN242">
            <v>0</v>
          </cell>
          <cell r="DO242">
            <v>0</v>
          </cell>
          <cell r="DP242">
            <v>0</v>
          </cell>
          <cell r="DQ242">
            <v>0</v>
          </cell>
          <cell r="DR242">
            <v>0</v>
          </cell>
          <cell r="DS242">
            <v>0</v>
          </cell>
          <cell r="DT242">
            <v>0</v>
          </cell>
          <cell r="DU242">
            <v>0</v>
          </cell>
          <cell r="DV242">
            <v>0</v>
          </cell>
          <cell r="DW242">
            <v>0</v>
          </cell>
          <cell r="DX242">
            <v>0</v>
          </cell>
          <cell r="DY242">
            <v>0</v>
          </cell>
          <cell r="DZ242">
            <v>0</v>
          </cell>
          <cell r="EA242">
            <v>0</v>
          </cell>
          <cell r="EB242">
            <v>0</v>
          </cell>
          <cell r="EC242">
            <v>0</v>
          </cell>
          <cell r="ED242">
            <v>0</v>
          </cell>
          <cell r="EE242">
            <v>0</v>
          </cell>
          <cell r="EF242">
            <v>0</v>
          </cell>
          <cell r="EG242">
            <v>0</v>
          </cell>
          <cell r="EH242">
            <v>0</v>
          </cell>
          <cell r="EI242">
            <v>0</v>
          </cell>
          <cell r="EJ242">
            <v>0</v>
          </cell>
          <cell r="EK242">
            <v>0</v>
          </cell>
          <cell r="EL242">
            <v>0</v>
          </cell>
          <cell r="EM242">
            <v>0</v>
          </cell>
          <cell r="EN242">
            <v>0</v>
          </cell>
          <cell r="EO242">
            <v>0</v>
          </cell>
          <cell r="EP242">
            <v>0</v>
          </cell>
          <cell r="EQ242">
            <v>0</v>
          </cell>
          <cell r="ER242">
            <v>0</v>
          </cell>
          <cell r="ES242">
            <v>0</v>
          </cell>
          <cell r="ET242">
            <v>0</v>
          </cell>
          <cell r="EU242">
            <v>0</v>
          </cell>
          <cell r="EV242">
            <v>0</v>
          </cell>
          <cell r="EW242">
            <v>0</v>
          </cell>
          <cell r="EX242">
            <v>0</v>
          </cell>
          <cell r="EY242">
            <v>0</v>
          </cell>
          <cell r="EZ242">
            <v>0</v>
          </cell>
          <cell r="FA242">
            <v>0</v>
          </cell>
          <cell r="FB242">
            <v>0</v>
          </cell>
          <cell r="FC242">
            <v>0</v>
          </cell>
          <cell r="FD242">
            <v>0</v>
          </cell>
          <cell r="FE242">
            <v>0</v>
          </cell>
          <cell r="FF242">
            <v>0</v>
          </cell>
          <cell r="FG242">
            <v>0</v>
          </cell>
          <cell r="FH242">
            <v>0</v>
          </cell>
          <cell r="FI242">
            <v>0</v>
          </cell>
          <cell r="FJ242">
            <v>0</v>
          </cell>
          <cell r="FK242">
            <v>0</v>
          </cell>
          <cell r="FL242">
            <v>0</v>
          </cell>
          <cell r="FM242">
            <v>0</v>
          </cell>
          <cell r="FN242">
            <v>0</v>
          </cell>
          <cell r="FO242">
            <v>0</v>
          </cell>
          <cell r="FP242">
            <v>0</v>
          </cell>
          <cell r="FQ242">
            <v>0</v>
          </cell>
          <cell r="FR242">
            <v>0</v>
          </cell>
          <cell r="FS242">
            <v>0</v>
          </cell>
          <cell r="FT242">
            <v>0</v>
          </cell>
          <cell r="FU242">
            <v>0</v>
          </cell>
          <cell r="FV242">
            <v>0</v>
          </cell>
          <cell r="FW242">
            <v>0</v>
          </cell>
          <cell r="FX242">
            <v>0</v>
          </cell>
          <cell r="FY242">
            <v>0</v>
          </cell>
          <cell r="FZ242">
            <v>0</v>
          </cell>
          <cell r="GA242">
            <v>0</v>
          </cell>
          <cell r="GB242">
            <v>0</v>
          </cell>
          <cell r="GC242">
            <v>0</v>
          </cell>
          <cell r="GD242">
            <v>0</v>
          </cell>
          <cell r="GE242">
            <v>0</v>
          </cell>
          <cell r="GF242">
            <v>0</v>
          </cell>
          <cell r="GG242">
            <v>0</v>
          </cell>
          <cell r="GH242">
            <v>0</v>
          </cell>
          <cell r="GI242">
            <v>0</v>
          </cell>
          <cell r="GJ242">
            <v>0</v>
          </cell>
          <cell r="GK242">
            <v>0</v>
          </cell>
          <cell r="GL242">
            <v>0</v>
          </cell>
          <cell r="GM242">
            <v>0</v>
          </cell>
          <cell r="GN242">
            <v>0</v>
          </cell>
          <cell r="GO242">
            <v>0</v>
          </cell>
          <cell r="GP242">
            <v>0</v>
          </cell>
          <cell r="GQ242">
            <v>0</v>
          </cell>
          <cell r="GR242">
            <v>3398</v>
          </cell>
          <cell r="GS242">
            <v>0</v>
          </cell>
          <cell r="GT242">
            <v>0</v>
          </cell>
          <cell r="GU242">
            <v>0</v>
          </cell>
          <cell r="GV242">
            <v>0</v>
          </cell>
          <cell r="GW242">
            <v>0</v>
          </cell>
          <cell r="GX242">
            <v>0</v>
          </cell>
          <cell r="GY242">
            <v>0</v>
          </cell>
          <cell r="GZ242">
            <v>0</v>
          </cell>
          <cell r="HA242">
            <v>0</v>
          </cell>
          <cell r="HB242">
            <v>0</v>
          </cell>
          <cell r="HC242">
            <v>0</v>
          </cell>
          <cell r="HD242">
            <v>0</v>
          </cell>
          <cell r="HE242">
            <v>0</v>
          </cell>
          <cell r="HF242">
            <v>0</v>
          </cell>
          <cell r="HG242">
            <v>0</v>
          </cell>
          <cell r="HH242">
            <v>0</v>
          </cell>
          <cell r="HI242">
            <v>0</v>
          </cell>
          <cell r="HJ242">
            <v>0</v>
          </cell>
          <cell r="HK242">
            <v>0</v>
          </cell>
          <cell r="HL242">
            <v>0</v>
          </cell>
          <cell r="HM242">
            <v>0</v>
          </cell>
          <cell r="HN242">
            <v>0</v>
          </cell>
          <cell r="HO242">
            <v>0</v>
          </cell>
          <cell r="HP242">
            <v>0</v>
          </cell>
          <cell r="HQ242">
            <v>0</v>
          </cell>
          <cell r="HR242">
            <v>0</v>
          </cell>
          <cell r="HS242">
            <v>0</v>
          </cell>
        </row>
        <row r="243">
          <cell r="E243">
            <v>0</v>
          </cell>
          <cell r="F243">
            <v>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0</v>
          </cell>
          <cell r="V243">
            <v>0</v>
          </cell>
          <cell r="W243">
            <v>0</v>
          </cell>
          <cell r="X243">
            <v>0</v>
          </cell>
          <cell r="Y243">
            <v>0</v>
          </cell>
          <cell r="Z243">
            <v>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0</v>
          </cell>
          <cell r="BE243">
            <v>0</v>
          </cell>
          <cell r="BF243">
            <v>0</v>
          </cell>
          <cell r="BG243">
            <v>0</v>
          </cell>
          <cell r="BH243">
            <v>0</v>
          </cell>
          <cell r="BI243">
            <v>0</v>
          </cell>
          <cell r="BJ243">
            <v>0</v>
          </cell>
          <cell r="BK243">
            <v>0</v>
          </cell>
          <cell r="BL243">
            <v>0</v>
          </cell>
          <cell r="BM243">
            <v>0</v>
          </cell>
          <cell r="BN243">
            <v>0</v>
          </cell>
          <cell r="BO243">
            <v>0</v>
          </cell>
          <cell r="BP243">
            <v>0</v>
          </cell>
          <cell r="BQ243">
            <v>0</v>
          </cell>
          <cell r="BR243">
            <v>0</v>
          </cell>
          <cell r="BS243">
            <v>0</v>
          </cell>
          <cell r="BT243">
            <v>0</v>
          </cell>
          <cell r="BU243">
            <v>0</v>
          </cell>
          <cell r="BV243">
            <v>0</v>
          </cell>
          <cell r="BW243">
            <v>0</v>
          </cell>
          <cell r="BX243">
            <v>0</v>
          </cell>
          <cell r="BY243">
            <v>0</v>
          </cell>
          <cell r="BZ243">
            <v>0</v>
          </cell>
          <cell r="CA243">
            <v>0</v>
          </cell>
          <cell r="CB243">
            <v>0</v>
          </cell>
          <cell r="CC243">
            <v>0</v>
          </cell>
          <cell r="CD243">
            <v>0</v>
          </cell>
          <cell r="CE243">
            <v>0</v>
          </cell>
          <cell r="CF243">
            <v>0</v>
          </cell>
          <cell r="CG243">
            <v>0</v>
          </cell>
          <cell r="CH243">
            <v>0</v>
          </cell>
          <cell r="CI243">
            <v>0</v>
          </cell>
          <cell r="CJ243">
            <v>0</v>
          </cell>
          <cell r="CK243">
            <v>0</v>
          </cell>
          <cell r="CL243">
            <v>0</v>
          </cell>
          <cell r="CM243">
            <v>0</v>
          </cell>
          <cell r="CN243">
            <v>0</v>
          </cell>
          <cell r="CO243">
            <v>0</v>
          </cell>
          <cell r="CP243">
            <v>0</v>
          </cell>
          <cell r="CQ243">
            <v>0</v>
          </cell>
          <cell r="CR243">
            <v>0</v>
          </cell>
          <cell r="CS243">
            <v>0</v>
          </cell>
          <cell r="CT243">
            <v>0</v>
          </cell>
          <cell r="CU243">
            <v>0</v>
          </cell>
          <cell r="CV243">
            <v>0</v>
          </cell>
          <cell r="CW243">
            <v>0</v>
          </cell>
          <cell r="CX243">
            <v>0</v>
          </cell>
          <cell r="CY243">
            <v>0</v>
          </cell>
          <cell r="CZ243">
            <v>0</v>
          </cell>
          <cell r="DA243">
            <v>0</v>
          </cell>
          <cell r="DB243">
            <v>0</v>
          </cell>
          <cell r="DC243">
            <v>0</v>
          </cell>
          <cell r="DD243">
            <v>0</v>
          </cell>
          <cell r="DE243">
            <v>0</v>
          </cell>
          <cell r="DF243">
            <v>0</v>
          </cell>
          <cell r="DG243">
            <v>0</v>
          </cell>
          <cell r="DH243">
            <v>0</v>
          </cell>
          <cell r="DI243">
            <v>0</v>
          </cell>
          <cell r="DJ243">
            <v>0</v>
          </cell>
          <cell r="DK243">
            <v>0</v>
          </cell>
          <cell r="DL243">
            <v>0</v>
          </cell>
          <cell r="DM243">
            <v>0</v>
          </cell>
          <cell r="DN243">
            <v>0</v>
          </cell>
          <cell r="DO243">
            <v>0</v>
          </cell>
          <cell r="DP243">
            <v>0</v>
          </cell>
          <cell r="DQ243">
            <v>0</v>
          </cell>
          <cell r="DR243">
            <v>0</v>
          </cell>
          <cell r="DS243">
            <v>0</v>
          </cell>
          <cell r="DT243">
            <v>0</v>
          </cell>
          <cell r="DU243">
            <v>0</v>
          </cell>
          <cell r="DV243">
            <v>0</v>
          </cell>
          <cell r="DW243">
            <v>0</v>
          </cell>
          <cell r="DX243">
            <v>0</v>
          </cell>
          <cell r="DY243">
            <v>0</v>
          </cell>
          <cell r="DZ243">
            <v>0</v>
          </cell>
          <cell r="EA243">
            <v>0</v>
          </cell>
          <cell r="EB243">
            <v>0</v>
          </cell>
          <cell r="EC243">
            <v>0</v>
          </cell>
          <cell r="ED243">
            <v>0</v>
          </cell>
          <cell r="EE243">
            <v>0</v>
          </cell>
          <cell r="EF243">
            <v>0</v>
          </cell>
          <cell r="EG243">
            <v>0</v>
          </cell>
          <cell r="EH243">
            <v>0</v>
          </cell>
          <cell r="EI243">
            <v>0</v>
          </cell>
          <cell r="EJ243">
            <v>0</v>
          </cell>
          <cell r="EK243">
            <v>0</v>
          </cell>
          <cell r="EL243">
            <v>0</v>
          </cell>
          <cell r="EM243">
            <v>0</v>
          </cell>
          <cell r="EN243">
            <v>0</v>
          </cell>
          <cell r="EO243">
            <v>0</v>
          </cell>
          <cell r="EP243">
            <v>0</v>
          </cell>
          <cell r="EQ243">
            <v>0</v>
          </cell>
          <cell r="ER243">
            <v>0</v>
          </cell>
          <cell r="ES243">
            <v>0</v>
          </cell>
          <cell r="ET243">
            <v>0</v>
          </cell>
          <cell r="EU243">
            <v>0</v>
          </cell>
          <cell r="EV243">
            <v>0</v>
          </cell>
          <cell r="EW243">
            <v>0</v>
          </cell>
          <cell r="EX243">
            <v>0</v>
          </cell>
          <cell r="EY243">
            <v>0</v>
          </cell>
          <cell r="EZ243">
            <v>0</v>
          </cell>
          <cell r="FA243">
            <v>0</v>
          </cell>
          <cell r="FB243">
            <v>0</v>
          </cell>
          <cell r="FC243">
            <v>0</v>
          </cell>
          <cell r="FD243">
            <v>0</v>
          </cell>
          <cell r="FE243">
            <v>0</v>
          </cell>
          <cell r="FF243">
            <v>0</v>
          </cell>
          <cell r="FG243">
            <v>0</v>
          </cell>
          <cell r="FH243">
            <v>0</v>
          </cell>
          <cell r="FI243">
            <v>0</v>
          </cell>
          <cell r="FJ243">
            <v>0</v>
          </cell>
          <cell r="FK243">
            <v>0</v>
          </cell>
          <cell r="FL243">
            <v>0</v>
          </cell>
          <cell r="FM243">
            <v>0</v>
          </cell>
          <cell r="FN243">
            <v>0</v>
          </cell>
          <cell r="FO243">
            <v>0</v>
          </cell>
          <cell r="FP243">
            <v>0</v>
          </cell>
          <cell r="FQ243">
            <v>0</v>
          </cell>
          <cell r="FR243">
            <v>0</v>
          </cell>
          <cell r="FS243">
            <v>0</v>
          </cell>
          <cell r="FT243">
            <v>0</v>
          </cell>
          <cell r="FU243">
            <v>0</v>
          </cell>
          <cell r="FV243">
            <v>0</v>
          </cell>
          <cell r="FW243">
            <v>0</v>
          </cell>
          <cell r="FX243">
            <v>0</v>
          </cell>
          <cell r="FY243">
            <v>0</v>
          </cell>
          <cell r="FZ243">
            <v>58162.2</v>
          </cell>
          <cell r="GA243">
            <v>0</v>
          </cell>
          <cell r="GB243">
            <v>0</v>
          </cell>
          <cell r="GC243">
            <v>0</v>
          </cell>
          <cell r="GD243">
            <v>0</v>
          </cell>
          <cell r="GE243">
            <v>0</v>
          </cell>
          <cell r="GF243">
            <v>0</v>
          </cell>
          <cell r="GG243">
            <v>0</v>
          </cell>
          <cell r="GH243">
            <v>0</v>
          </cell>
          <cell r="GI243">
            <v>0</v>
          </cell>
          <cell r="GJ243">
            <v>0</v>
          </cell>
          <cell r="GK243">
            <v>0</v>
          </cell>
          <cell r="GL243">
            <v>0</v>
          </cell>
          <cell r="GM243">
            <v>0</v>
          </cell>
          <cell r="GN243">
            <v>0</v>
          </cell>
          <cell r="GO243">
            <v>0</v>
          </cell>
          <cell r="GP243">
            <v>0</v>
          </cell>
          <cell r="GQ243">
            <v>0</v>
          </cell>
          <cell r="GR243">
            <v>0</v>
          </cell>
          <cell r="GS243">
            <v>0</v>
          </cell>
          <cell r="GT243">
            <v>0</v>
          </cell>
          <cell r="GU243">
            <v>24075.200000000001</v>
          </cell>
          <cell r="GV243">
            <v>0</v>
          </cell>
          <cell r="GW243">
            <v>0</v>
          </cell>
          <cell r="GX243">
            <v>0</v>
          </cell>
          <cell r="GY243">
            <v>0</v>
          </cell>
          <cell r="GZ243">
            <v>0</v>
          </cell>
          <cell r="HA243">
            <v>0</v>
          </cell>
          <cell r="HB243">
            <v>0</v>
          </cell>
          <cell r="HC243">
            <v>0</v>
          </cell>
          <cell r="HD243">
            <v>0</v>
          </cell>
          <cell r="HE243">
            <v>0</v>
          </cell>
          <cell r="HF243">
            <v>0</v>
          </cell>
          <cell r="HG243">
            <v>0</v>
          </cell>
          <cell r="HH243">
            <v>0</v>
          </cell>
          <cell r="HI243">
            <v>0</v>
          </cell>
          <cell r="HJ243">
            <v>0</v>
          </cell>
          <cell r="HK243">
            <v>0</v>
          </cell>
          <cell r="HL243">
            <v>0</v>
          </cell>
          <cell r="HM243">
            <v>0</v>
          </cell>
          <cell r="HN243">
            <v>0</v>
          </cell>
          <cell r="HO243">
            <v>0</v>
          </cell>
          <cell r="HP243">
            <v>0</v>
          </cell>
          <cell r="HQ243">
            <v>0</v>
          </cell>
          <cell r="HR243">
            <v>0</v>
          </cell>
          <cell r="HS243">
            <v>0</v>
          </cell>
        </row>
        <row r="244">
          <cell r="E244">
            <v>0</v>
          </cell>
          <cell r="F244">
            <v>0</v>
          </cell>
          <cell r="G244">
            <v>0</v>
          </cell>
          <cell r="H244">
            <v>0</v>
          </cell>
          <cell r="I244">
            <v>0</v>
          </cell>
          <cell r="J244">
            <v>0</v>
          </cell>
          <cell r="K244">
            <v>0</v>
          </cell>
          <cell r="L244">
            <v>0</v>
          </cell>
          <cell r="M244">
            <v>0</v>
          </cell>
          <cell r="N244">
            <v>0</v>
          </cell>
          <cell r="O244">
            <v>0</v>
          </cell>
          <cell r="P244">
            <v>0</v>
          </cell>
          <cell r="Q244">
            <v>0</v>
          </cell>
          <cell r="R244">
            <v>0</v>
          </cell>
          <cell r="S244">
            <v>0</v>
          </cell>
          <cell r="T244">
            <v>0</v>
          </cell>
          <cell r="U244">
            <v>0</v>
          </cell>
          <cell r="V244">
            <v>0</v>
          </cell>
          <cell r="W244">
            <v>0</v>
          </cell>
          <cell r="X244">
            <v>0</v>
          </cell>
          <cell r="Y244">
            <v>0</v>
          </cell>
          <cell r="Z244">
            <v>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0</v>
          </cell>
          <cell r="BZ244">
            <v>0</v>
          </cell>
          <cell r="CA244">
            <v>0</v>
          </cell>
          <cell r="CB244">
            <v>0</v>
          </cell>
          <cell r="CC244">
            <v>0</v>
          </cell>
          <cell r="CD244">
            <v>0</v>
          </cell>
          <cell r="CE244">
            <v>0</v>
          </cell>
          <cell r="CF244">
            <v>0</v>
          </cell>
          <cell r="CG244">
            <v>0</v>
          </cell>
          <cell r="CH244">
            <v>0</v>
          </cell>
          <cell r="CI244">
            <v>0</v>
          </cell>
          <cell r="CJ244">
            <v>0</v>
          </cell>
          <cell r="CK244">
            <v>0</v>
          </cell>
          <cell r="CL244">
            <v>0</v>
          </cell>
          <cell r="CM244">
            <v>0</v>
          </cell>
          <cell r="CN244">
            <v>0</v>
          </cell>
          <cell r="CO244">
            <v>0</v>
          </cell>
          <cell r="CP244">
            <v>0</v>
          </cell>
          <cell r="CQ244">
            <v>0</v>
          </cell>
          <cell r="CR244">
            <v>0</v>
          </cell>
          <cell r="CS244">
            <v>0</v>
          </cell>
          <cell r="CT244">
            <v>0</v>
          </cell>
          <cell r="CU244">
            <v>0</v>
          </cell>
          <cell r="CV244">
            <v>0</v>
          </cell>
          <cell r="CW244">
            <v>0</v>
          </cell>
          <cell r="CX244">
            <v>0</v>
          </cell>
          <cell r="CY244">
            <v>0</v>
          </cell>
          <cell r="CZ244">
            <v>0</v>
          </cell>
          <cell r="DA244">
            <v>0</v>
          </cell>
          <cell r="DB244">
            <v>0</v>
          </cell>
          <cell r="DC244">
            <v>0</v>
          </cell>
          <cell r="DD244">
            <v>0</v>
          </cell>
          <cell r="DE244">
            <v>0</v>
          </cell>
          <cell r="DF244">
            <v>0</v>
          </cell>
          <cell r="DG244">
            <v>0</v>
          </cell>
          <cell r="DH244">
            <v>0</v>
          </cell>
          <cell r="DI244">
            <v>0</v>
          </cell>
          <cell r="DJ244">
            <v>0</v>
          </cell>
          <cell r="DK244">
            <v>0</v>
          </cell>
          <cell r="DL244">
            <v>0</v>
          </cell>
          <cell r="DM244">
            <v>0</v>
          </cell>
          <cell r="DN244">
            <v>0</v>
          </cell>
          <cell r="DO244">
            <v>0</v>
          </cell>
          <cell r="DP244">
            <v>0</v>
          </cell>
          <cell r="DQ244">
            <v>0</v>
          </cell>
          <cell r="DR244">
            <v>0</v>
          </cell>
          <cell r="DS244">
            <v>0</v>
          </cell>
          <cell r="DT244">
            <v>0</v>
          </cell>
          <cell r="DU244">
            <v>0</v>
          </cell>
          <cell r="DV244">
            <v>0</v>
          </cell>
          <cell r="DW244">
            <v>0</v>
          </cell>
          <cell r="DX244">
            <v>0</v>
          </cell>
          <cell r="DY244">
            <v>0</v>
          </cell>
          <cell r="DZ244">
            <v>0</v>
          </cell>
          <cell r="EA244">
            <v>0</v>
          </cell>
          <cell r="EB244">
            <v>0</v>
          </cell>
          <cell r="EC244">
            <v>0</v>
          </cell>
          <cell r="ED244">
            <v>0</v>
          </cell>
          <cell r="EE244">
            <v>0</v>
          </cell>
          <cell r="EF244">
            <v>0</v>
          </cell>
          <cell r="EG244">
            <v>0</v>
          </cell>
          <cell r="EH244">
            <v>0</v>
          </cell>
          <cell r="EI244">
            <v>0</v>
          </cell>
          <cell r="EJ244">
            <v>0</v>
          </cell>
          <cell r="EK244">
            <v>0</v>
          </cell>
          <cell r="EL244">
            <v>0</v>
          </cell>
          <cell r="EM244">
            <v>0</v>
          </cell>
          <cell r="EN244">
            <v>0</v>
          </cell>
          <cell r="EO244">
            <v>0</v>
          </cell>
          <cell r="EP244">
            <v>0</v>
          </cell>
          <cell r="EQ244">
            <v>0</v>
          </cell>
          <cell r="ER244">
            <v>0</v>
          </cell>
          <cell r="ES244">
            <v>0</v>
          </cell>
          <cell r="ET244">
            <v>0</v>
          </cell>
          <cell r="EU244">
            <v>0</v>
          </cell>
          <cell r="EV244">
            <v>0</v>
          </cell>
          <cell r="EW244">
            <v>0</v>
          </cell>
          <cell r="EX244">
            <v>0</v>
          </cell>
          <cell r="EY244">
            <v>0</v>
          </cell>
          <cell r="EZ244">
            <v>0</v>
          </cell>
          <cell r="FA244">
            <v>0</v>
          </cell>
          <cell r="FB244">
            <v>0</v>
          </cell>
          <cell r="FC244">
            <v>0</v>
          </cell>
          <cell r="FD244">
            <v>0</v>
          </cell>
          <cell r="FE244">
            <v>0</v>
          </cell>
          <cell r="FF244">
            <v>0</v>
          </cell>
          <cell r="FG244">
            <v>0</v>
          </cell>
          <cell r="FH244">
            <v>0</v>
          </cell>
          <cell r="FI244">
            <v>0</v>
          </cell>
          <cell r="FJ244">
            <v>0</v>
          </cell>
          <cell r="FK244">
            <v>0</v>
          </cell>
          <cell r="FL244">
            <v>0</v>
          </cell>
          <cell r="FM244">
            <v>0</v>
          </cell>
          <cell r="FN244">
            <v>0</v>
          </cell>
          <cell r="FO244">
            <v>0</v>
          </cell>
          <cell r="FP244">
            <v>0</v>
          </cell>
          <cell r="FQ244">
            <v>0</v>
          </cell>
          <cell r="FR244">
            <v>0</v>
          </cell>
          <cell r="FS244">
            <v>0</v>
          </cell>
          <cell r="FT244">
            <v>0</v>
          </cell>
          <cell r="FU244">
            <v>0</v>
          </cell>
          <cell r="FV244">
            <v>0</v>
          </cell>
          <cell r="FW244">
            <v>0</v>
          </cell>
          <cell r="FX244">
            <v>0</v>
          </cell>
          <cell r="FY244">
            <v>0</v>
          </cell>
          <cell r="FZ244">
            <v>0</v>
          </cell>
          <cell r="GA244">
            <v>0</v>
          </cell>
          <cell r="GB244">
            <v>0</v>
          </cell>
          <cell r="GC244">
            <v>0</v>
          </cell>
          <cell r="GD244">
            <v>0</v>
          </cell>
          <cell r="GE244">
            <v>0</v>
          </cell>
          <cell r="GF244">
            <v>0</v>
          </cell>
          <cell r="GG244">
            <v>0</v>
          </cell>
          <cell r="GH244">
            <v>0</v>
          </cell>
          <cell r="GI244">
            <v>0</v>
          </cell>
          <cell r="GJ244">
            <v>0</v>
          </cell>
          <cell r="GK244">
            <v>0</v>
          </cell>
          <cell r="GL244">
            <v>0</v>
          </cell>
          <cell r="GM244">
            <v>0</v>
          </cell>
          <cell r="GN244">
            <v>0</v>
          </cell>
          <cell r="GO244">
            <v>0</v>
          </cell>
          <cell r="GP244">
            <v>0</v>
          </cell>
          <cell r="GQ244">
            <v>0</v>
          </cell>
          <cell r="GR244">
            <v>0</v>
          </cell>
          <cell r="GS244">
            <v>355263</v>
          </cell>
          <cell r="GT244">
            <v>0</v>
          </cell>
          <cell r="GU244">
            <v>0</v>
          </cell>
          <cell r="GV244">
            <v>0</v>
          </cell>
          <cell r="GW244">
            <v>0</v>
          </cell>
          <cell r="GX244">
            <v>0</v>
          </cell>
          <cell r="GY244">
            <v>0</v>
          </cell>
          <cell r="GZ244">
            <v>0</v>
          </cell>
          <cell r="HA244">
            <v>0</v>
          </cell>
          <cell r="HB244">
            <v>0</v>
          </cell>
          <cell r="HC244">
            <v>0</v>
          </cell>
          <cell r="HD244">
            <v>0</v>
          </cell>
          <cell r="HE244">
            <v>4203.5</v>
          </cell>
          <cell r="HF244">
            <v>0</v>
          </cell>
          <cell r="HG244">
            <v>0</v>
          </cell>
          <cell r="HH244">
            <v>0</v>
          </cell>
          <cell r="HI244">
            <v>0</v>
          </cell>
          <cell r="HJ244">
            <v>0</v>
          </cell>
          <cell r="HK244">
            <v>0</v>
          </cell>
          <cell r="HL244">
            <v>0</v>
          </cell>
          <cell r="HM244">
            <v>0</v>
          </cell>
          <cell r="HN244">
            <v>0</v>
          </cell>
          <cell r="HO244">
            <v>0</v>
          </cell>
          <cell r="HP244">
            <v>0</v>
          </cell>
          <cell r="HQ244">
            <v>0</v>
          </cell>
          <cell r="HR244">
            <v>0</v>
          </cell>
          <cell r="HS244">
            <v>0</v>
          </cell>
        </row>
        <row r="245">
          <cell r="E245">
            <v>0</v>
          </cell>
          <cell r="F245">
            <v>0</v>
          </cell>
          <cell r="G245">
            <v>0</v>
          </cell>
          <cell r="H245">
            <v>88942.6</v>
          </cell>
          <cell r="I245">
            <v>0</v>
          </cell>
          <cell r="J245">
            <v>0</v>
          </cell>
          <cell r="K245">
            <v>0</v>
          </cell>
          <cell r="L245">
            <v>0</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0</v>
          </cell>
          <cell r="BZ245">
            <v>0</v>
          </cell>
          <cell r="CA245">
            <v>0</v>
          </cell>
          <cell r="CB245">
            <v>0</v>
          </cell>
          <cell r="CC245">
            <v>0</v>
          </cell>
          <cell r="CD245">
            <v>0</v>
          </cell>
          <cell r="CE245">
            <v>0</v>
          </cell>
          <cell r="CF245">
            <v>0</v>
          </cell>
          <cell r="CG245">
            <v>0</v>
          </cell>
          <cell r="CH245">
            <v>0</v>
          </cell>
          <cell r="CI245">
            <v>0</v>
          </cell>
          <cell r="CJ245">
            <v>0</v>
          </cell>
          <cell r="CK245">
            <v>0</v>
          </cell>
          <cell r="CL245">
            <v>0</v>
          </cell>
          <cell r="CM245">
            <v>0</v>
          </cell>
          <cell r="CN245">
            <v>0</v>
          </cell>
          <cell r="CO245">
            <v>0</v>
          </cell>
          <cell r="CP245">
            <v>0</v>
          </cell>
          <cell r="CQ245">
            <v>0</v>
          </cell>
          <cell r="CR245">
            <v>0</v>
          </cell>
          <cell r="CS245">
            <v>0</v>
          </cell>
          <cell r="CT245">
            <v>0</v>
          </cell>
          <cell r="CU245">
            <v>0</v>
          </cell>
          <cell r="CV245">
            <v>0</v>
          </cell>
          <cell r="CW245">
            <v>0</v>
          </cell>
          <cell r="CX245">
            <v>0</v>
          </cell>
          <cell r="CY245">
            <v>0</v>
          </cell>
          <cell r="CZ245">
            <v>0</v>
          </cell>
          <cell r="DA245">
            <v>0</v>
          </cell>
          <cell r="DB245">
            <v>0</v>
          </cell>
          <cell r="DC245">
            <v>0</v>
          </cell>
          <cell r="DD245">
            <v>0</v>
          </cell>
          <cell r="DE245">
            <v>0</v>
          </cell>
          <cell r="DF245">
            <v>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cell r="FJ245">
            <v>0</v>
          </cell>
          <cell r="FK245">
            <v>0</v>
          </cell>
          <cell r="FL245">
            <v>0</v>
          </cell>
          <cell r="FM245">
            <v>0</v>
          </cell>
          <cell r="FN245">
            <v>0</v>
          </cell>
          <cell r="FO245">
            <v>0</v>
          </cell>
          <cell r="FP245">
            <v>0</v>
          </cell>
          <cell r="FQ245">
            <v>0</v>
          </cell>
          <cell r="FR245">
            <v>0</v>
          </cell>
          <cell r="FS245">
            <v>0</v>
          </cell>
          <cell r="FT245">
            <v>0</v>
          </cell>
          <cell r="FU245">
            <v>0</v>
          </cell>
          <cell r="FV245">
            <v>0</v>
          </cell>
          <cell r="FW245">
            <v>0</v>
          </cell>
          <cell r="FX245">
            <v>0</v>
          </cell>
          <cell r="FY245">
            <v>0</v>
          </cell>
          <cell r="FZ245">
            <v>0</v>
          </cell>
          <cell r="GA245">
            <v>0</v>
          </cell>
          <cell r="GB245">
            <v>0</v>
          </cell>
          <cell r="GC245">
            <v>0</v>
          </cell>
          <cell r="GD245">
            <v>0</v>
          </cell>
          <cell r="GE245">
            <v>0</v>
          </cell>
          <cell r="GF245">
            <v>0</v>
          </cell>
          <cell r="GG245">
            <v>0</v>
          </cell>
          <cell r="GH245">
            <v>0</v>
          </cell>
          <cell r="GI245">
            <v>0</v>
          </cell>
          <cell r="GJ245">
            <v>0</v>
          </cell>
          <cell r="GK245">
            <v>0</v>
          </cell>
          <cell r="GL245">
            <v>0</v>
          </cell>
          <cell r="GM245">
            <v>0</v>
          </cell>
          <cell r="GN245">
            <v>0</v>
          </cell>
          <cell r="GO245">
            <v>0</v>
          </cell>
          <cell r="GP245">
            <v>0</v>
          </cell>
          <cell r="GQ245">
            <v>0</v>
          </cell>
          <cell r="GR245">
            <v>0</v>
          </cell>
          <cell r="GS245">
            <v>0</v>
          </cell>
          <cell r="GT245">
            <v>0</v>
          </cell>
          <cell r="GU245">
            <v>0</v>
          </cell>
          <cell r="GV245">
            <v>0</v>
          </cell>
          <cell r="GW245">
            <v>0</v>
          </cell>
          <cell r="GX245">
            <v>0</v>
          </cell>
          <cell r="GY245">
            <v>0</v>
          </cell>
          <cell r="GZ245">
            <v>0</v>
          </cell>
          <cell r="HA245">
            <v>0</v>
          </cell>
          <cell r="HB245">
            <v>0</v>
          </cell>
          <cell r="HC245">
            <v>0</v>
          </cell>
          <cell r="HD245">
            <v>0</v>
          </cell>
          <cell r="HE245">
            <v>0</v>
          </cell>
          <cell r="HF245">
            <v>0</v>
          </cell>
          <cell r="HG245">
            <v>0</v>
          </cell>
          <cell r="HH245">
            <v>0</v>
          </cell>
          <cell r="HI245">
            <v>0</v>
          </cell>
          <cell r="HJ245">
            <v>0</v>
          </cell>
          <cell r="HK245">
            <v>0</v>
          </cell>
          <cell r="HL245">
            <v>0</v>
          </cell>
          <cell r="HM245">
            <v>0</v>
          </cell>
          <cell r="HN245">
            <v>0</v>
          </cell>
          <cell r="HO245">
            <v>0</v>
          </cell>
          <cell r="HP245">
            <v>0</v>
          </cell>
          <cell r="HQ245">
            <v>0</v>
          </cell>
          <cell r="HR245">
            <v>0</v>
          </cell>
          <cell r="HS245">
            <v>0</v>
          </cell>
        </row>
        <row r="246">
          <cell r="E246">
            <v>0</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0</v>
          </cell>
          <cell r="Z246">
            <v>0</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0</v>
          </cell>
          <cell r="AW246">
            <v>0</v>
          </cell>
          <cell r="AX246">
            <v>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0</v>
          </cell>
          <cell r="BZ246">
            <v>0</v>
          </cell>
          <cell r="CA246">
            <v>0</v>
          </cell>
          <cell r="CB246">
            <v>0</v>
          </cell>
          <cell r="CC246">
            <v>0</v>
          </cell>
          <cell r="CD246">
            <v>0</v>
          </cell>
          <cell r="CE246">
            <v>0</v>
          </cell>
          <cell r="CF246">
            <v>0</v>
          </cell>
          <cell r="CG246">
            <v>0</v>
          </cell>
          <cell r="CH246">
            <v>0</v>
          </cell>
          <cell r="CI246">
            <v>0</v>
          </cell>
          <cell r="CJ246">
            <v>0</v>
          </cell>
          <cell r="CK246">
            <v>0</v>
          </cell>
          <cell r="CL246">
            <v>0</v>
          </cell>
          <cell r="CM246">
            <v>0</v>
          </cell>
          <cell r="CN246">
            <v>0</v>
          </cell>
          <cell r="CO246">
            <v>0</v>
          </cell>
          <cell r="CP246">
            <v>0</v>
          </cell>
          <cell r="CQ246">
            <v>0</v>
          </cell>
          <cell r="CR246">
            <v>0</v>
          </cell>
          <cell r="CS246">
            <v>0</v>
          </cell>
          <cell r="CT246">
            <v>0</v>
          </cell>
          <cell r="CU246">
            <v>0</v>
          </cell>
          <cell r="CV246">
            <v>0</v>
          </cell>
          <cell r="CW246">
            <v>0</v>
          </cell>
          <cell r="CX246">
            <v>0</v>
          </cell>
          <cell r="CY246">
            <v>0</v>
          </cell>
          <cell r="CZ246">
            <v>0</v>
          </cell>
          <cell r="DA246">
            <v>0</v>
          </cell>
          <cell r="DB246">
            <v>0</v>
          </cell>
          <cell r="DC246">
            <v>0</v>
          </cell>
          <cell r="DD246">
            <v>0</v>
          </cell>
          <cell r="DE246">
            <v>0</v>
          </cell>
          <cell r="DF246">
            <v>0</v>
          </cell>
          <cell r="DG246">
            <v>0</v>
          </cell>
          <cell r="DH246">
            <v>0</v>
          </cell>
          <cell r="DI246">
            <v>0</v>
          </cell>
          <cell r="DJ246">
            <v>0</v>
          </cell>
          <cell r="DK246">
            <v>0</v>
          </cell>
          <cell r="DL246">
            <v>0</v>
          </cell>
          <cell r="DM246">
            <v>0</v>
          </cell>
          <cell r="DN246">
            <v>0</v>
          </cell>
          <cell r="DO246">
            <v>0</v>
          </cell>
          <cell r="DP246">
            <v>0</v>
          </cell>
          <cell r="DQ246">
            <v>0</v>
          </cell>
          <cell r="DR246">
            <v>0</v>
          </cell>
          <cell r="DS246">
            <v>0</v>
          </cell>
          <cell r="DT246">
            <v>0</v>
          </cell>
          <cell r="DU246">
            <v>0</v>
          </cell>
          <cell r="DV246">
            <v>0</v>
          </cell>
          <cell r="DW246">
            <v>0</v>
          </cell>
          <cell r="DX246">
            <v>0</v>
          </cell>
          <cell r="DY246">
            <v>0</v>
          </cell>
          <cell r="DZ246">
            <v>0</v>
          </cell>
          <cell r="EA246">
            <v>0</v>
          </cell>
          <cell r="EB246">
            <v>0</v>
          </cell>
          <cell r="EC246">
            <v>0</v>
          </cell>
          <cell r="ED246">
            <v>0</v>
          </cell>
          <cell r="EE246">
            <v>0</v>
          </cell>
          <cell r="EF246">
            <v>0</v>
          </cell>
          <cell r="EG246">
            <v>0</v>
          </cell>
          <cell r="EH246">
            <v>0</v>
          </cell>
          <cell r="EI246">
            <v>0</v>
          </cell>
          <cell r="EJ246">
            <v>0</v>
          </cell>
          <cell r="EK246">
            <v>0</v>
          </cell>
          <cell r="EL246">
            <v>0</v>
          </cell>
          <cell r="EM246">
            <v>0</v>
          </cell>
          <cell r="EN246">
            <v>0</v>
          </cell>
          <cell r="EO246">
            <v>0</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0</v>
          </cell>
          <cell r="FE246">
            <v>0</v>
          </cell>
          <cell r="FF246">
            <v>0</v>
          </cell>
          <cell r="FG246">
            <v>0</v>
          </cell>
          <cell r="FH246">
            <v>0</v>
          </cell>
          <cell r="FI246">
            <v>0</v>
          </cell>
          <cell r="FJ246">
            <v>0</v>
          </cell>
          <cell r="FK246">
            <v>0</v>
          </cell>
          <cell r="FL246">
            <v>0</v>
          </cell>
          <cell r="FM246">
            <v>0</v>
          </cell>
          <cell r="FN246">
            <v>0</v>
          </cell>
          <cell r="FO246">
            <v>0</v>
          </cell>
          <cell r="FP246">
            <v>0</v>
          </cell>
          <cell r="FQ246">
            <v>1333.05</v>
          </cell>
          <cell r="FR246">
            <v>0</v>
          </cell>
          <cell r="FS246">
            <v>0</v>
          </cell>
          <cell r="FT246">
            <v>0</v>
          </cell>
          <cell r="FU246">
            <v>0</v>
          </cell>
          <cell r="FV246">
            <v>0</v>
          </cell>
          <cell r="FW246">
            <v>0</v>
          </cell>
          <cell r="FX246">
            <v>0</v>
          </cell>
          <cell r="FY246">
            <v>0</v>
          </cell>
          <cell r="FZ246">
            <v>0</v>
          </cell>
          <cell r="GA246">
            <v>0</v>
          </cell>
          <cell r="GB246">
            <v>0</v>
          </cell>
          <cell r="GC246">
            <v>0</v>
          </cell>
          <cell r="GD246">
            <v>0</v>
          </cell>
          <cell r="GE246">
            <v>0</v>
          </cell>
          <cell r="GF246">
            <v>0</v>
          </cell>
          <cell r="GG246">
            <v>0</v>
          </cell>
          <cell r="GH246">
            <v>0</v>
          </cell>
          <cell r="GI246">
            <v>0</v>
          </cell>
          <cell r="GJ246">
            <v>0</v>
          </cell>
          <cell r="GK246">
            <v>0</v>
          </cell>
          <cell r="GL246">
            <v>0</v>
          </cell>
          <cell r="GM246">
            <v>0</v>
          </cell>
          <cell r="GN246">
            <v>0</v>
          </cell>
          <cell r="GO246">
            <v>0</v>
          </cell>
          <cell r="GP246">
            <v>0</v>
          </cell>
          <cell r="GQ246">
            <v>0</v>
          </cell>
          <cell r="GR246">
            <v>0</v>
          </cell>
          <cell r="GS246">
            <v>0</v>
          </cell>
          <cell r="GT246">
            <v>9667.7999999999993</v>
          </cell>
          <cell r="GU246">
            <v>0</v>
          </cell>
          <cell r="GV246">
            <v>0</v>
          </cell>
          <cell r="GW246">
            <v>0</v>
          </cell>
          <cell r="GX246">
            <v>0</v>
          </cell>
          <cell r="GY246">
            <v>0</v>
          </cell>
          <cell r="GZ246">
            <v>0</v>
          </cell>
          <cell r="HA246">
            <v>0</v>
          </cell>
          <cell r="HB246">
            <v>0</v>
          </cell>
          <cell r="HC246">
            <v>0</v>
          </cell>
          <cell r="HD246">
            <v>0</v>
          </cell>
          <cell r="HE246">
            <v>0</v>
          </cell>
          <cell r="HF246">
            <v>0</v>
          </cell>
          <cell r="HG246">
            <v>0</v>
          </cell>
          <cell r="HH246">
            <v>0</v>
          </cell>
          <cell r="HI246">
            <v>0</v>
          </cell>
          <cell r="HJ246">
            <v>0</v>
          </cell>
          <cell r="HK246">
            <v>0</v>
          </cell>
          <cell r="HL246">
            <v>0</v>
          </cell>
          <cell r="HM246">
            <v>0</v>
          </cell>
          <cell r="HN246">
            <v>0</v>
          </cell>
          <cell r="HO246">
            <v>0</v>
          </cell>
          <cell r="HP246">
            <v>0</v>
          </cell>
          <cell r="HQ246">
            <v>0</v>
          </cell>
          <cell r="HR246">
            <v>0</v>
          </cell>
          <cell r="HS246">
            <v>0</v>
          </cell>
        </row>
        <row r="247">
          <cell r="E247">
            <v>0</v>
          </cell>
          <cell r="F247">
            <v>0</v>
          </cell>
          <cell r="G247">
            <v>0</v>
          </cell>
          <cell r="H247">
            <v>0</v>
          </cell>
          <cell r="I247">
            <v>0</v>
          </cell>
          <cell r="J247">
            <v>0</v>
          </cell>
          <cell r="K247">
            <v>0</v>
          </cell>
          <cell r="L247">
            <v>0</v>
          </cell>
          <cell r="M247">
            <v>0</v>
          </cell>
          <cell r="N247">
            <v>0</v>
          </cell>
          <cell r="O247">
            <v>0</v>
          </cell>
          <cell r="P247">
            <v>0</v>
          </cell>
          <cell r="Q247">
            <v>0</v>
          </cell>
          <cell r="R247">
            <v>0</v>
          </cell>
          <cell r="S247">
            <v>0</v>
          </cell>
          <cell r="T247">
            <v>0</v>
          </cell>
          <cell r="U247">
            <v>0</v>
          </cell>
          <cell r="V247">
            <v>0</v>
          </cell>
          <cell r="W247">
            <v>0</v>
          </cell>
          <cell r="X247">
            <v>0</v>
          </cell>
          <cell r="Y247">
            <v>0</v>
          </cell>
          <cell r="Z247">
            <v>0</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v>0</v>
          </cell>
          <cell r="BA247">
            <v>0</v>
          </cell>
          <cell r="BB247">
            <v>0</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0</v>
          </cell>
          <cell r="BZ247">
            <v>0</v>
          </cell>
          <cell r="CA247">
            <v>0</v>
          </cell>
          <cell r="CB247">
            <v>0</v>
          </cell>
          <cell r="CC247">
            <v>0</v>
          </cell>
          <cell r="CD247">
            <v>0</v>
          </cell>
          <cell r="CE247">
            <v>0</v>
          </cell>
          <cell r="CF247">
            <v>0</v>
          </cell>
          <cell r="CG247">
            <v>0</v>
          </cell>
          <cell r="CH247">
            <v>0</v>
          </cell>
          <cell r="CI247">
            <v>0</v>
          </cell>
          <cell r="CJ247">
            <v>0</v>
          </cell>
          <cell r="CK247">
            <v>0</v>
          </cell>
          <cell r="CL247">
            <v>0</v>
          </cell>
          <cell r="CM247">
            <v>0</v>
          </cell>
          <cell r="CN247">
            <v>0</v>
          </cell>
          <cell r="CO247">
            <v>0</v>
          </cell>
          <cell r="CP247">
            <v>0</v>
          </cell>
          <cell r="CQ247">
            <v>0</v>
          </cell>
          <cell r="CR247">
            <v>0</v>
          </cell>
          <cell r="CS247">
            <v>0</v>
          </cell>
          <cell r="CT247">
            <v>0</v>
          </cell>
          <cell r="CU247">
            <v>0</v>
          </cell>
          <cell r="CV247">
            <v>0</v>
          </cell>
          <cell r="CW247">
            <v>0</v>
          </cell>
          <cell r="CX247">
            <v>0</v>
          </cell>
          <cell r="CY247">
            <v>0</v>
          </cell>
          <cell r="CZ247">
            <v>0</v>
          </cell>
          <cell r="DA247">
            <v>0</v>
          </cell>
          <cell r="DB247">
            <v>0</v>
          </cell>
          <cell r="DC247">
            <v>0</v>
          </cell>
          <cell r="DD247">
            <v>0</v>
          </cell>
          <cell r="DE247">
            <v>0</v>
          </cell>
          <cell r="DF247">
            <v>0</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0</v>
          </cell>
          <cell r="EK247">
            <v>0</v>
          </cell>
          <cell r="EL247">
            <v>0</v>
          </cell>
          <cell r="EM247">
            <v>0</v>
          </cell>
          <cell r="EN247">
            <v>0</v>
          </cell>
          <cell r="EO247">
            <v>0</v>
          </cell>
          <cell r="EP247">
            <v>0</v>
          </cell>
          <cell r="EQ247">
            <v>0</v>
          </cell>
          <cell r="ER247">
            <v>0</v>
          </cell>
          <cell r="ES247">
            <v>0</v>
          </cell>
          <cell r="ET247">
            <v>0</v>
          </cell>
          <cell r="EU247">
            <v>0</v>
          </cell>
          <cell r="EV247">
            <v>0</v>
          </cell>
          <cell r="EW247">
            <v>0</v>
          </cell>
          <cell r="EX247">
            <v>0</v>
          </cell>
          <cell r="EY247">
            <v>0</v>
          </cell>
          <cell r="EZ247">
            <v>0</v>
          </cell>
          <cell r="FA247">
            <v>0</v>
          </cell>
          <cell r="FB247">
            <v>0</v>
          </cell>
          <cell r="FC247">
            <v>0</v>
          </cell>
          <cell r="FD247">
            <v>0</v>
          </cell>
          <cell r="FE247">
            <v>0</v>
          </cell>
          <cell r="FF247">
            <v>0</v>
          </cell>
          <cell r="FG247">
            <v>0</v>
          </cell>
          <cell r="FH247">
            <v>0</v>
          </cell>
          <cell r="FI247">
            <v>0</v>
          </cell>
          <cell r="FJ247">
            <v>0</v>
          </cell>
          <cell r="FK247">
            <v>0</v>
          </cell>
          <cell r="FL247">
            <v>0</v>
          </cell>
          <cell r="FM247">
            <v>0</v>
          </cell>
          <cell r="FN247">
            <v>0</v>
          </cell>
          <cell r="FO247">
            <v>0</v>
          </cell>
          <cell r="FP247">
            <v>0</v>
          </cell>
          <cell r="FQ247">
            <v>0</v>
          </cell>
          <cell r="FR247">
            <v>0</v>
          </cell>
          <cell r="FS247">
            <v>0</v>
          </cell>
          <cell r="FT247">
            <v>0</v>
          </cell>
          <cell r="FU247">
            <v>0</v>
          </cell>
          <cell r="FV247">
            <v>0</v>
          </cell>
          <cell r="FW247">
            <v>0</v>
          </cell>
          <cell r="FX247">
            <v>0</v>
          </cell>
          <cell r="FY247">
            <v>0</v>
          </cell>
          <cell r="FZ247">
            <v>0</v>
          </cell>
          <cell r="GA247">
            <v>0</v>
          </cell>
          <cell r="GB247">
            <v>0</v>
          </cell>
          <cell r="GC247">
            <v>0</v>
          </cell>
          <cell r="GD247">
            <v>0</v>
          </cell>
          <cell r="GE247">
            <v>0</v>
          </cell>
          <cell r="GF247">
            <v>0</v>
          </cell>
          <cell r="GG247">
            <v>0</v>
          </cell>
          <cell r="GH247">
            <v>0</v>
          </cell>
          <cell r="GI247">
            <v>0</v>
          </cell>
          <cell r="GJ247">
            <v>0</v>
          </cell>
          <cell r="GK247">
            <v>0</v>
          </cell>
          <cell r="GL247">
            <v>0</v>
          </cell>
          <cell r="GM247">
            <v>0</v>
          </cell>
          <cell r="GN247">
            <v>0</v>
          </cell>
          <cell r="GO247">
            <v>0</v>
          </cell>
          <cell r="GP247">
            <v>0</v>
          </cell>
          <cell r="GQ247">
            <v>0</v>
          </cell>
          <cell r="GR247">
            <v>0</v>
          </cell>
          <cell r="GS247">
            <v>0</v>
          </cell>
          <cell r="GT247">
            <v>45719</v>
          </cell>
          <cell r="GU247">
            <v>0</v>
          </cell>
          <cell r="GV247">
            <v>0</v>
          </cell>
          <cell r="GW247">
            <v>0</v>
          </cell>
          <cell r="GX247">
            <v>0</v>
          </cell>
          <cell r="GY247">
            <v>0</v>
          </cell>
          <cell r="GZ247">
            <v>0</v>
          </cell>
          <cell r="HA247">
            <v>0</v>
          </cell>
          <cell r="HB247">
            <v>0</v>
          </cell>
          <cell r="HC247">
            <v>0</v>
          </cell>
          <cell r="HD247">
            <v>0</v>
          </cell>
          <cell r="HE247">
            <v>0</v>
          </cell>
          <cell r="HF247">
            <v>0</v>
          </cell>
          <cell r="HG247">
            <v>0</v>
          </cell>
          <cell r="HH247">
            <v>0</v>
          </cell>
          <cell r="HI247">
            <v>0</v>
          </cell>
          <cell r="HJ247">
            <v>0</v>
          </cell>
          <cell r="HK247">
            <v>0</v>
          </cell>
          <cell r="HL247">
            <v>0</v>
          </cell>
          <cell r="HM247">
            <v>0</v>
          </cell>
          <cell r="HN247">
            <v>0</v>
          </cell>
          <cell r="HO247">
            <v>0</v>
          </cell>
          <cell r="HP247">
            <v>0</v>
          </cell>
          <cell r="HQ247">
            <v>0</v>
          </cell>
          <cell r="HR247">
            <v>0</v>
          </cell>
          <cell r="HS247">
            <v>0</v>
          </cell>
        </row>
        <row r="248">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cell r="T248">
            <v>0</v>
          </cell>
          <cell r="U248">
            <v>0</v>
          </cell>
          <cell r="V248">
            <v>0</v>
          </cell>
          <cell r="W248">
            <v>0</v>
          </cell>
          <cell r="X248">
            <v>0</v>
          </cell>
          <cell r="Y248">
            <v>0</v>
          </cell>
          <cell r="Z248">
            <v>0</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0</v>
          </cell>
          <cell r="BE248">
            <v>0</v>
          </cell>
          <cell r="BF248">
            <v>0</v>
          </cell>
          <cell r="BG248">
            <v>0</v>
          </cell>
          <cell r="BH248">
            <v>0</v>
          </cell>
          <cell r="BI248">
            <v>0</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0</v>
          </cell>
          <cell r="BZ248">
            <v>0</v>
          </cell>
          <cell r="CA248">
            <v>0</v>
          </cell>
          <cell r="CB248">
            <v>0</v>
          </cell>
          <cell r="CC248">
            <v>0</v>
          </cell>
          <cell r="CD248">
            <v>0</v>
          </cell>
          <cell r="CE248">
            <v>0</v>
          </cell>
          <cell r="CF248">
            <v>0</v>
          </cell>
          <cell r="CG248">
            <v>0</v>
          </cell>
          <cell r="CH248">
            <v>0</v>
          </cell>
          <cell r="CI248">
            <v>0</v>
          </cell>
          <cell r="CJ248">
            <v>0</v>
          </cell>
          <cell r="CK248">
            <v>0</v>
          </cell>
          <cell r="CL248">
            <v>0</v>
          </cell>
          <cell r="CM248">
            <v>0</v>
          </cell>
          <cell r="CN248">
            <v>0</v>
          </cell>
          <cell r="CO248">
            <v>0</v>
          </cell>
          <cell r="CP248">
            <v>0</v>
          </cell>
          <cell r="CQ248">
            <v>0</v>
          </cell>
          <cell r="CR248">
            <v>0</v>
          </cell>
          <cell r="CS248">
            <v>0</v>
          </cell>
          <cell r="CT248">
            <v>0</v>
          </cell>
          <cell r="CU248">
            <v>0</v>
          </cell>
          <cell r="CV248">
            <v>0</v>
          </cell>
          <cell r="CW248">
            <v>0</v>
          </cell>
          <cell r="CX248">
            <v>0</v>
          </cell>
          <cell r="CY248">
            <v>0</v>
          </cell>
          <cell r="CZ248">
            <v>0</v>
          </cell>
          <cell r="DA248">
            <v>0</v>
          </cell>
          <cell r="DB248">
            <v>0</v>
          </cell>
          <cell r="DC248">
            <v>0</v>
          </cell>
          <cell r="DD248">
            <v>0</v>
          </cell>
          <cell r="DE248">
            <v>0</v>
          </cell>
          <cell r="DF248">
            <v>0</v>
          </cell>
          <cell r="DG248">
            <v>0</v>
          </cell>
          <cell r="DH248">
            <v>0</v>
          </cell>
          <cell r="DI248">
            <v>0</v>
          </cell>
          <cell r="DJ248">
            <v>0</v>
          </cell>
          <cell r="DK248">
            <v>0</v>
          </cell>
          <cell r="DL248">
            <v>0</v>
          </cell>
          <cell r="DM248">
            <v>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0</v>
          </cell>
          <cell r="EJ248">
            <v>0</v>
          </cell>
          <cell r="EK248">
            <v>0</v>
          </cell>
          <cell r="EL248">
            <v>0</v>
          </cell>
          <cell r="EM248">
            <v>0</v>
          </cell>
          <cell r="EN248">
            <v>0</v>
          </cell>
          <cell r="EO248">
            <v>0</v>
          </cell>
          <cell r="EP248">
            <v>0</v>
          </cell>
          <cell r="EQ248">
            <v>0</v>
          </cell>
          <cell r="ER248">
            <v>0</v>
          </cell>
          <cell r="ES248">
            <v>0</v>
          </cell>
          <cell r="ET248">
            <v>0</v>
          </cell>
          <cell r="EU248">
            <v>0</v>
          </cell>
          <cell r="EV248">
            <v>0</v>
          </cell>
          <cell r="EW248">
            <v>0</v>
          </cell>
          <cell r="EX248">
            <v>0</v>
          </cell>
          <cell r="EY248">
            <v>0</v>
          </cell>
          <cell r="EZ248">
            <v>0</v>
          </cell>
          <cell r="FA248">
            <v>0</v>
          </cell>
          <cell r="FB248">
            <v>0</v>
          </cell>
          <cell r="FC248">
            <v>0</v>
          </cell>
          <cell r="FD248">
            <v>0</v>
          </cell>
          <cell r="FE248">
            <v>0</v>
          </cell>
          <cell r="FF248">
            <v>0</v>
          </cell>
          <cell r="FG248">
            <v>0</v>
          </cell>
          <cell r="FH248">
            <v>0</v>
          </cell>
          <cell r="FI248">
            <v>0</v>
          </cell>
          <cell r="FJ248">
            <v>0</v>
          </cell>
          <cell r="FK248">
            <v>0</v>
          </cell>
          <cell r="FL248">
            <v>0</v>
          </cell>
          <cell r="FM248">
            <v>0</v>
          </cell>
          <cell r="FN248">
            <v>0</v>
          </cell>
          <cell r="FO248">
            <v>0</v>
          </cell>
          <cell r="FP248">
            <v>0</v>
          </cell>
          <cell r="FQ248">
            <v>0</v>
          </cell>
          <cell r="FR248">
            <v>0</v>
          </cell>
          <cell r="FS248">
            <v>0</v>
          </cell>
          <cell r="FT248">
            <v>0</v>
          </cell>
          <cell r="FU248">
            <v>0</v>
          </cell>
          <cell r="FV248">
            <v>0</v>
          </cell>
          <cell r="FW248">
            <v>0</v>
          </cell>
          <cell r="FX248">
            <v>0</v>
          </cell>
          <cell r="FY248">
            <v>0</v>
          </cell>
          <cell r="FZ248">
            <v>0</v>
          </cell>
          <cell r="GA248">
            <v>0</v>
          </cell>
          <cell r="GB248">
            <v>0</v>
          </cell>
          <cell r="GC248">
            <v>0</v>
          </cell>
          <cell r="GD248">
            <v>0</v>
          </cell>
          <cell r="GE248">
            <v>0</v>
          </cell>
          <cell r="GF248">
            <v>0</v>
          </cell>
          <cell r="GG248">
            <v>0</v>
          </cell>
          <cell r="GH248">
            <v>0</v>
          </cell>
          <cell r="GI248">
            <v>0</v>
          </cell>
          <cell r="GJ248">
            <v>0</v>
          </cell>
          <cell r="GK248">
            <v>0</v>
          </cell>
          <cell r="GL248">
            <v>0</v>
          </cell>
          <cell r="GM248">
            <v>0</v>
          </cell>
          <cell r="GN248">
            <v>0</v>
          </cell>
          <cell r="GO248">
            <v>0</v>
          </cell>
          <cell r="GP248">
            <v>0</v>
          </cell>
          <cell r="GQ248">
            <v>0</v>
          </cell>
          <cell r="GR248">
            <v>0</v>
          </cell>
          <cell r="GS248">
            <v>0</v>
          </cell>
          <cell r="GT248">
            <v>21539</v>
          </cell>
          <cell r="GU248">
            <v>0</v>
          </cell>
          <cell r="GV248">
            <v>0</v>
          </cell>
          <cell r="GW248">
            <v>0</v>
          </cell>
          <cell r="GX248">
            <v>0</v>
          </cell>
          <cell r="GY248">
            <v>0</v>
          </cell>
          <cell r="GZ248">
            <v>0</v>
          </cell>
          <cell r="HA248">
            <v>0</v>
          </cell>
          <cell r="HB248">
            <v>0</v>
          </cell>
          <cell r="HC248">
            <v>0</v>
          </cell>
          <cell r="HD248">
            <v>0</v>
          </cell>
          <cell r="HE248">
            <v>0</v>
          </cell>
          <cell r="HF248">
            <v>0</v>
          </cell>
          <cell r="HG248">
            <v>0</v>
          </cell>
          <cell r="HH248">
            <v>0</v>
          </cell>
          <cell r="HI248">
            <v>0</v>
          </cell>
          <cell r="HJ248">
            <v>0</v>
          </cell>
          <cell r="HK248">
            <v>0</v>
          </cell>
          <cell r="HL248">
            <v>0</v>
          </cell>
          <cell r="HM248">
            <v>0</v>
          </cell>
          <cell r="HN248">
            <v>0</v>
          </cell>
          <cell r="HO248">
            <v>0</v>
          </cell>
          <cell r="HP248">
            <v>0</v>
          </cell>
          <cell r="HQ248">
            <v>0</v>
          </cell>
          <cell r="HR248">
            <v>0</v>
          </cell>
          <cell r="HS248">
            <v>0</v>
          </cell>
        </row>
        <row r="249">
          <cell r="E249">
            <v>0</v>
          </cell>
          <cell r="F249">
            <v>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J249">
            <v>0</v>
          </cell>
          <cell r="DK249">
            <v>0</v>
          </cell>
          <cell r="DL249">
            <v>0</v>
          </cell>
          <cell r="DM249">
            <v>0</v>
          </cell>
          <cell r="DN249">
            <v>0</v>
          </cell>
          <cell r="DO249">
            <v>0</v>
          </cell>
          <cell r="DP249">
            <v>0</v>
          </cell>
          <cell r="DQ249">
            <v>0</v>
          </cell>
          <cell r="DR249">
            <v>0</v>
          </cell>
          <cell r="DS249">
            <v>0</v>
          </cell>
          <cell r="DT249">
            <v>0</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cell r="EW249">
            <v>0</v>
          </cell>
          <cell r="EX249">
            <v>0</v>
          </cell>
          <cell r="EY249">
            <v>0</v>
          </cell>
          <cell r="EZ249">
            <v>0</v>
          </cell>
          <cell r="FA249">
            <v>0</v>
          </cell>
          <cell r="FB249">
            <v>0</v>
          </cell>
          <cell r="FC249">
            <v>0</v>
          </cell>
          <cell r="FD249">
            <v>0</v>
          </cell>
          <cell r="FE249">
            <v>0</v>
          </cell>
          <cell r="FF249">
            <v>0</v>
          </cell>
          <cell r="FG249">
            <v>0</v>
          </cell>
          <cell r="FH249">
            <v>0</v>
          </cell>
          <cell r="FI249">
            <v>0</v>
          </cell>
          <cell r="FJ249">
            <v>0</v>
          </cell>
          <cell r="FK249">
            <v>0</v>
          </cell>
          <cell r="FL249">
            <v>0</v>
          </cell>
          <cell r="FM249">
            <v>0</v>
          </cell>
          <cell r="FN249">
            <v>0</v>
          </cell>
          <cell r="FO249">
            <v>0</v>
          </cell>
          <cell r="FP249">
            <v>0</v>
          </cell>
          <cell r="FQ249">
            <v>0</v>
          </cell>
          <cell r="FR249">
            <v>0</v>
          </cell>
          <cell r="FS249">
            <v>0</v>
          </cell>
          <cell r="FT249">
            <v>0</v>
          </cell>
          <cell r="FU249">
            <v>0</v>
          </cell>
          <cell r="FV249">
            <v>0</v>
          </cell>
          <cell r="FW249">
            <v>0</v>
          </cell>
          <cell r="FX249">
            <v>0</v>
          </cell>
          <cell r="FY249">
            <v>0</v>
          </cell>
          <cell r="FZ249">
            <v>0</v>
          </cell>
          <cell r="GA249">
            <v>0</v>
          </cell>
          <cell r="GB249">
            <v>0</v>
          </cell>
          <cell r="GC249">
            <v>0</v>
          </cell>
          <cell r="GD249">
            <v>0</v>
          </cell>
          <cell r="GE249">
            <v>0</v>
          </cell>
          <cell r="GF249">
            <v>0</v>
          </cell>
          <cell r="GG249">
            <v>0</v>
          </cell>
          <cell r="GH249">
            <v>0</v>
          </cell>
          <cell r="GI249">
            <v>0</v>
          </cell>
          <cell r="GJ249">
            <v>0</v>
          </cell>
          <cell r="GK249">
            <v>0</v>
          </cell>
          <cell r="GL249">
            <v>0</v>
          </cell>
          <cell r="GM249">
            <v>0</v>
          </cell>
          <cell r="GN249">
            <v>0</v>
          </cell>
          <cell r="GO249">
            <v>0</v>
          </cell>
          <cell r="GP249">
            <v>0</v>
          </cell>
          <cell r="GQ249">
            <v>0</v>
          </cell>
          <cell r="GR249">
            <v>0</v>
          </cell>
          <cell r="GS249">
            <v>0</v>
          </cell>
          <cell r="GT249">
            <v>120301.2</v>
          </cell>
          <cell r="GU249">
            <v>8100.7</v>
          </cell>
          <cell r="GV249">
            <v>0</v>
          </cell>
          <cell r="GW249">
            <v>0</v>
          </cell>
          <cell r="GX249">
            <v>0</v>
          </cell>
          <cell r="GY249">
            <v>0</v>
          </cell>
          <cell r="GZ249">
            <v>0</v>
          </cell>
          <cell r="HA249">
            <v>0</v>
          </cell>
          <cell r="HB249">
            <v>0</v>
          </cell>
          <cell r="HC249">
            <v>0</v>
          </cell>
          <cell r="HD249">
            <v>0</v>
          </cell>
          <cell r="HE249">
            <v>0</v>
          </cell>
          <cell r="HF249">
            <v>0</v>
          </cell>
          <cell r="HG249">
            <v>0</v>
          </cell>
          <cell r="HH249">
            <v>0</v>
          </cell>
          <cell r="HI249">
            <v>796</v>
          </cell>
          <cell r="HJ249">
            <v>0</v>
          </cell>
          <cell r="HK249">
            <v>0</v>
          </cell>
          <cell r="HL249">
            <v>0</v>
          </cell>
          <cell r="HM249">
            <v>0</v>
          </cell>
          <cell r="HN249">
            <v>0</v>
          </cell>
          <cell r="HO249">
            <v>0</v>
          </cell>
          <cell r="HP249">
            <v>0</v>
          </cell>
          <cell r="HQ249">
            <v>0</v>
          </cell>
          <cell r="HR249">
            <v>0</v>
          </cell>
          <cell r="HS249">
            <v>0</v>
          </cell>
        </row>
        <row r="250">
          <cell r="E250">
            <v>0</v>
          </cell>
          <cell r="F250">
            <v>0</v>
          </cell>
          <cell r="G250">
            <v>0</v>
          </cell>
          <cell r="H250">
            <v>0</v>
          </cell>
          <cell r="I250">
            <v>0</v>
          </cell>
          <cell r="J250">
            <v>0</v>
          </cell>
          <cell r="K250">
            <v>0</v>
          </cell>
          <cell r="L250">
            <v>0</v>
          </cell>
          <cell r="M250">
            <v>0</v>
          </cell>
          <cell r="N250">
            <v>0</v>
          </cell>
          <cell r="O250">
            <v>0</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0</v>
          </cell>
          <cell r="BI250">
            <v>0</v>
          </cell>
          <cell r="BJ250">
            <v>0</v>
          </cell>
          <cell r="BK250">
            <v>0</v>
          </cell>
          <cell r="BL250">
            <v>0</v>
          </cell>
          <cell r="BM250">
            <v>0</v>
          </cell>
          <cell r="BN250">
            <v>0</v>
          </cell>
          <cell r="BO250">
            <v>0</v>
          </cell>
          <cell r="BP250">
            <v>0</v>
          </cell>
          <cell r="BQ250">
            <v>0</v>
          </cell>
          <cell r="BR250">
            <v>0</v>
          </cell>
          <cell r="BS250">
            <v>0</v>
          </cell>
          <cell r="BT250">
            <v>0</v>
          </cell>
          <cell r="BU250">
            <v>0</v>
          </cell>
          <cell r="BV250">
            <v>0</v>
          </cell>
          <cell r="BW250">
            <v>0</v>
          </cell>
          <cell r="BX250">
            <v>0</v>
          </cell>
          <cell r="BY250">
            <v>0</v>
          </cell>
          <cell r="BZ250">
            <v>0</v>
          </cell>
          <cell r="CA250">
            <v>0</v>
          </cell>
          <cell r="CB250">
            <v>0</v>
          </cell>
          <cell r="CC250">
            <v>0</v>
          </cell>
          <cell r="CD250">
            <v>0</v>
          </cell>
          <cell r="CE250">
            <v>0</v>
          </cell>
          <cell r="CF250">
            <v>0</v>
          </cell>
          <cell r="CG250">
            <v>0</v>
          </cell>
          <cell r="CH250">
            <v>0</v>
          </cell>
          <cell r="CI250">
            <v>0</v>
          </cell>
          <cell r="CJ250">
            <v>0</v>
          </cell>
          <cell r="CK250">
            <v>0</v>
          </cell>
          <cell r="CL250">
            <v>0</v>
          </cell>
          <cell r="CM250">
            <v>0</v>
          </cell>
          <cell r="CN250">
            <v>0</v>
          </cell>
          <cell r="CO250">
            <v>0</v>
          </cell>
          <cell r="CP250">
            <v>0</v>
          </cell>
          <cell r="CQ250">
            <v>0</v>
          </cell>
          <cell r="CR250">
            <v>0</v>
          </cell>
          <cell r="CS250">
            <v>0</v>
          </cell>
          <cell r="CT250">
            <v>0</v>
          </cell>
          <cell r="CU250">
            <v>0</v>
          </cell>
          <cell r="CV250">
            <v>0</v>
          </cell>
          <cell r="CW250">
            <v>0</v>
          </cell>
          <cell r="CX250">
            <v>0</v>
          </cell>
          <cell r="CY250">
            <v>0</v>
          </cell>
          <cell r="CZ250">
            <v>0</v>
          </cell>
          <cell r="DA250">
            <v>0</v>
          </cell>
          <cell r="DB250">
            <v>0</v>
          </cell>
          <cell r="DC250">
            <v>0</v>
          </cell>
          <cell r="DD250">
            <v>0</v>
          </cell>
          <cell r="DE250">
            <v>0</v>
          </cell>
          <cell r="DF250">
            <v>0</v>
          </cell>
          <cell r="DG250">
            <v>0</v>
          </cell>
          <cell r="DH250">
            <v>0</v>
          </cell>
          <cell r="DI250">
            <v>0</v>
          </cell>
          <cell r="DJ250">
            <v>0</v>
          </cell>
          <cell r="DK250">
            <v>0</v>
          </cell>
          <cell r="DL250">
            <v>0</v>
          </cell>
          <cell r="DM250">
            <v>0</v>
          </cell>
          <cell r="DN250">
            <v>0</v>
          </cell>
          <cell r="DO250">
            <v>0</v>
          </cell>
          <cell r="DP250">
            <v>0</v>
          </cell>
          <cell r="DQ250">
            <v>0</v>
          </cell>
          <cell r="DR250">
            <v>0</v>
          </cell>
          <cell r="DS250">
            <v>0</v>
          </cell>
          <cell r="DT250">
            <v>0</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0</v>
          </cell>
          <cell r="EJ250">
            <v>0</v>
          </cell>
          <cell r="EK250">
            <v>0</v>
          </cell>
          <cell r="EL250">
            <v>0</v>
          </cell>
          <cell r="EM250">
            <v>0</v>
          </cell>
          <cell r="EN250">
            <v>0</v>
          </cell>
          <cell r="EO250">
            <v>0</v>
          </cell>
          <cell r="EP250">
            <v>0</v>
          </cell>
          <cell r="EQ250">
            <v>0</v>
          </cell>
          <cell r="ER250">
            <v>0</v>
          </cell>
          <cell r="ES250">
            <v>0</v>
          </cell>
          <cell r="ET250">
            <v>0</v>
          </cell>
          <cell r="EU250">
            <v>0</v>
          </cell>
          <cell r="EV250">
            <v>0</v>
          </cell>
          <cell r="EW250">
            <v>0</v>
          </cell>
          <cell r="EX250">
            <v>0</v>
          </cell>
          <cell r="EY250">
            <v>0</v>
          </cell>
          <cell r="EZ250">
            <v>0</v>
          </cell>
          <cell r="FA250">
            <v>0</v>
          </cell>
          <cell r="FB250">
            <v>0</v>
          </cell>
          <cell r="FC250">
            <v>0</v>
          </cell>
          <cell r="FD250">
            <v>0</v>
          </cell>
          <cell r="FE250">
            <v>0</v>
          </cell>
          <cell r="FF250">
            <v>0</v>
          </cell>
          <cell r="FG250">
            <v>0</v>
          </cell>
          <cell r="FH250">
            <v>0</v>
          </cell>
          <cell r="FI250">
            <v>0</v>
          </cell>
          <cell r="FJ250">
            <v>0</v>
          </cell>
          <cell r="FK250">
            <v>0</v>
          </cell>
          <cell r="FL250">
            <v>0</v>
          </cell>
          <cell r="FM250">
            <v>0</v>
          </cell>
          <cell r="FN250">
            <v>0</v>
          </cell>
          <cell r="FO250">
            <v>0</v>
          </cell>
          <cell r="FP250">
            <v>0</v>
          </cell>
          <cell r="FQ250">
            <v>0</v>
          </cell>
          <cell r="FR250">
            <v>0</v>
          </cell>
          <cell r="FS250">
            <v>0</v>
          </cell>
          <cell r="FT250">
            <v>0</v>
          </cell>
          <cell r="FU250">
            <v>0</v>
          </cell>
          <cell r="FV250">
            <v>0</v>
          </cell>
          <cell r="FW250">
            <v>0</v>
          </cell>
          <cell r="FX250">
            <v>0</v>
          </cell>
          <cell r="FY250">
            <v>0</v>
          </cell>
          <cell r="FZ250">
            <v>0</v>
          </cell>
          <cell r="GA250">
            <v>0</v>
          </cell>
          <cell r="GB250">
            <v>0</v>
          </cell>
          <cell r="GC250">
            <v>0</v>
          </cell>
          <cell r="GD250">
            <v>0</v>
          </cell>
          <cell r="GE250">
            <v>0</v>
          </cell>
          <cell r="GF250">
            <v>0</v>
          </cell>
          <cell r="GG250">
            <v>0</v>
          </cell>
          <cell r="GH250">
            <v>0</v>
          </cell>
          <cell r="GI250">
            <v>0</v>
          </cell>
          <cell r="GJ250">
            <v>0</v>
          </cell>
          <cell r="GK250">
            <v>0</v>
          </cell>
          <cell r="GL250">
            <v>0</v>
          </cell>
          <cell r="GM250">
            <v>0</v>
          </cell>
          <cell r="GN250">
            <v>0</v>
          </cell>
          <cell r="GO250">
            <v>0</v>
          </cell>
          <cell r="GP250">
            <v>0</v>
          </cell>
          <cell r="GQ250">
            <v>0</v>
          </cell>
          <cell r="GR250">
            <v>0</v>
          </cell>
          <cell r="GS250">
            <v>0</v>
          </cell>
          <cell r="GT250">
            <v>0</v>
          </cell>
          <cell r="GU250">
            <v>1104786.7</v>
          </cell>
          <cell r="GV250">
            <v>0</v>
          </cell>
          <cell r="GW250">
            <v>0</v>
          </cell>
          <cell r="GX250">
            <v>0</v>
          </cell>
          <cell r="GY250">
            <v>0</v>
          </cell>
          <cell r="GZ250">
            <v>0</v>
          </cell>
          <cell r="HA250">
            <v>0</v>
          </cell>
          <cell r="HB250">
            <v>0</v>
          </cell>
          <cell r="HC250">
            <v>0</v>
          </cell>
          <cell r="HD250">
            <v>0</v>
          </cell>
          <cell r="HE250">
            <v>0</v>
          </cell>
          <cell r="HF250">
            <v>0</v>
          </cell>
          <cell r="HG250">
            <v>0</v>
          </cell>
          <cell r="HH250">
            <v>0</v>
          </cell>
          <cell r="HI250">
            <v>0</v>
          </cell>
          <cell r="HJ250">
            <v>0</v>
          </cell>
          <cell r="HK250">
            <v>0</v>
          </cell>
          <cell r="HL250">
            <v>0</v>
          </cell>
          <cell r="HM250">
            <v>0</v>
          </cell>
          <cell r="HN250">
            <v>0</v>
          </cell>
          <cell r="HO250">
            <v>0</v>
          </cell>
          <cell r="HP250">
            <v>0</v>
          </cell>
          <cell r="HQ250">
            <v>0</v>
          </cell>
          <cell r="HR250">
            <v>0</v>
          </cell>
          <cell r="HS250">
            <v>0</v>
          </cell>
        </row>
        <row r="251">
          <cell r="E251">
            <v>0</v>
          </cell>
          <cell r="F251">
            <v>0</v>
          </cell>
          <cell r="G251">
            <v>0</v>
          </cell>
          <cell r="H251">
            <v>0</v>
          </cell>
          <cell r="I251">
            <v>0</v>
          </cell>
          <cell r="J251">
            <v>0</v>
          </cell>
          <cell r="K251">
            <v>0</v>
          </cell>
          <cell r="L251">
            <v>0</v>
          </cell>
          <cell r="M251">
            <v>0</v>
          </cell>
          <cell r="N251">
            <v>0</v>
          </cell>
          <cell r="O251">
            <v>0</v>
          </cell>
          <cell r="P251">
            <v>0</v>
          </cell>
          <cell r="Q251">
            <v>0</v>
          </cell>
          <cell r="R251">
            <v>0</v>
          </cell>
          <cell r="S251">
            <v>0</v>
          </cell>
          <cell r="T251">
            <v>0</v>
          </cell>
          <cell r="U251">
            <v>0</v>
          </cell>
          <cell r="V251">
            <v>0</v>
          </cell>
          <cell r="W251">
            <v>0</v>
          </cell>
          <cell r="X251">
            <v>0</v>
          </cell>
          <cell r="Y251">
            <v>0</v>
          </cell>
          <cell r="Z251">
            <v>0</v>
          </cell>
          <cell r="AA251">
            <v>0</v>
          </cell>
          <cell r="AB251">
            <v>0</v>
          </cell>
          <cell r="AC251">
            <v>0</v>
          </cell>
          <cell r="AD251">
            <v>0</v>
          </cell>
          <cell r="AE251">
            <v>0</v>
          </cell>
          <cell r="AF251">
            <v>0</v>
          </cell>
          <cell r="AG251">
            <v>0</v>
          </cell>
          <cell r="AH251">
            <v>0</v>
          </cell>
          <cell r="AI251">
            <v>0</v>
          </cell>
          <cell r="AJ251">
            <v>0</v>
          </cell>
          <cell r="AK251">
            <v>0</v>
          </cell>
          <cell r="AL251">
            <v>0</v>
          </cell>
          <cell r="AM251">
            <v>0</v>
          </cell>
          <cell r="AN251">
            <v>0</v>
          </cell>
          <cell r="AO251">
            <v>0</v>
          </cell>
          <cell r="AP251">
            <v>0</v>
          </cell>
          <cell r="AQ251">
            <v>0</v>
          </cell>
          <cell r="AR251">
            <v>0</v>
          </cell>
          <cell r="AS251">
            <v>0</v>
          </cell>
          <cell r="AT251">
            <v>0</v>
          </cell>
          <cell r="AU251">
            <v>0</v>
          </cell>
          <cell r="AV251">
            <v>0</v>
          </cell>
          <cell r="AW251">
            <v>0</v>
          </cell>
          <cell r="AX251">
            <v>0</v>
          </cell>
          <cell r="AY251">
            <v>0</v>
          </cell>
          <cell r="AZ251">
            <v>0</v>
          </cell>
          <cell r="BA251">
            <v>0</v>
          </cell>
          <cell r="BB251">
            <v>0</v>
          </cell>
          <cell r="BC251">
            <v>0</v>
          </cell>
          <cell r="BD251">
            <v>0</v>
          </cell>
          <cell r="BE251">
            <v>0</v>
          </cell>
          <cell r="BF251">
            <v>0</v>
          </cell>
          <cell r="BG251">
            <v>0</v>
          </cell>
          <cell r="BH251">
            <v>0</v>
          </cell>
          <cell r="BI251">
            <v>0</v>
          </cell>
          <cell r="BJ251">
            <v>0</v>
          </cell>
          <cell r="BK251">
            <v>0</v>
          </cell>
          <cell r="BL251">
            <v>0</v>
          </cell>
          <cell r="BM251">
            <v>0</v>
          </cell>
          <cell r="BN251">
            <v>0</v>
          </cell>
          <cell r="BO251">
            <v>0</v>
          </cell>
          <cell r="BP251">
            <v>0</v>
          </cell>
          <cell r="BQ251">
            <v>0</v>
          </cell>
          <cell r="BR251">
            <v>0</v>
          </cell>
          <cell r="BS251">
            <v>0</v>
          </cell>
          <cell r="BT251">
            <v>0</v>
          </cell>
          <cell r="BU251">
            <v>0</v>
          </cell>
          <cell r="BV251">
            <v>0</v>
          </cell>
          <cell r="BW251">
            <v>0</v>
          </cell>
          <cell r="BX251">
            <v>0</v>
          </cell>
          <cell r="BY251">
            <v>0</v>
          </cell>
          <cell r="BZ251">
            <v>0</v>
          </cell>
          <cell r="CA251">
            <v>0</v>
          </cell>
          <cell r="CB251">
            <v>0</v>
          </cell>
          <cell r="CC251">
            <v>0</v>
          </cell>
          <cell r="CD251">
            <v>0</v>
          </cell>
          <cell r="CE251">
            <v>0</v>
          </cell>
          <cell r="CF251">
            <v>0</v>
          </cell>
          <cell r="CG251">
            <v>0</v>
          </cell>
          <cell r="CH251">
            <v>0</v>
          </cell>
          <cell r="CI251">
            <v>0</v>
          </cell>
          <cell r="CJ251">
            <v>0</v>
          </cell>
          <cell r="CK251">
            <v>0</v>
          </cell>
          <cell r="CL251">
            <v>0</v>
          </cell>
          <cell r="CM251">
            <v>0</v>
          </cell>
          <cell r="CN251">
            <v>0</v>
          </cell>
          <cell r="CO251">
            <v>0</v>
          </cell>
          <cell r="CP251">
            <v>0</v>
          </cell>
          <cell r="CQ251">
            <v>0</v>
          </cell>
          <cell r="CR251">
            <v>0</v>
          </cell>
          <cell r="CS251">
            <v>0</v>
          </cell>
          <cell r="CT251">
            <v>0</v>
          </cell>
          <cell r="CU251">
            <v>0</v>
          </cell>
          <cell r="CV251">
            <v>0</v>
          </cell>
          <cell r="CW251">
            <v>0</v>
          </cell>
          <cell r="CX251">
            <v>0</v>
          </cell>
          <cell r="CY251">
            <v>0</v>
          </cell>
          <cell r="CZ251">
            <v>0</v>
          </cell>
          <cell r="DA251">
            <v>0</v>
          </cell>
          <cell r="DB251">
            <v>0</v>
          </cell>
          <cell r="DC251">
            <v>0</v>
          </cell>
          <cell r="DD251">
            <v>0</v>
          </cell>
          <cell r="DE251">
            <v>0</v>
          </cell>
          <cell r="DF251">
            <v>0</v>
          </cell>
          <cell r="DG251">
            <v>0</v>
          </cell>
          <cell r="DH251">
            <v>0</v>
          </cell>
          <cell r="DI251">
            <v>0</v>
          </cell>
          <cell r="DJ251">
            <v>0</v>
          </cell>
          <cell r="DK251">
            <v>0</v>
          </cell>
          <cell r="DL251">
            <v>0</v>
          </cell>
          <cell r="DM251">
            <v>0</v>
          </cell>
          <cell r="DN251">
            <v>0</v>
          </cell>
          <cell r="DO251">
            <v>0</v>
          </cell>
          <cell r="DP251">
            <v>0</v>
          </cell>
          <cell r="DQ251">
            <v>0</v>
          </cell>
          <cell r="DR251">
            <v>0</v>
          </cell>
          <cell r="DS251">
            <v>0</v>
          </cell>
          <cell r="DT251">
            <v>0</v>
          </cell>
          <cell r="DU251">
            <v>0</v>
          </cell>
          <cell r="DV251">
            <v>0</v>
          </cell>
          <cell r="DW251">
            <v>0</v>
          </cell>
          <cell r="DX251">
            <v>0</v>
          </cell>
          <cell r="DY251">
            <v>0</v>
          </cell>
          <cell r="DZ251">
            <v>0</v>
          </cell>
          <cell r="EA251">
            <v>0</v>
          </cell>
          <cell r="EB251">
            <v>0</v>
          </cell>
          <cell r="EC251">
            <v>0</v>
          </cell>
          <cell r="ED251">
            <v>0</v>
          </cell>
          <cell r="EE251">
            <v>0</v>
          </cell>
          <cell r="EF251">
            <v>0</v>
          </cell>
          <cell r="EG251">
            <v>0</v>
          </cell>
          <cell r="EH251">
            <v>0</v>
          </cell>
          <cell r="EI251">
            <v>0</v>
          </cell>
          <cell r="EJ251">
            <v>0</v>
          </cell>
          <cell r="EK251">
            <v>0</v>
          </cell>
          <cell r="EL251">
            <v>0</v>
          </cell>
          <cell r="EM251">
            <v>0</v>
          </cell>
          <cell r="EN251">
            <v>0</v>
          </cell>
          <cell r="EO251">
            <v>0</v>
          </cell>
          <cell r="EP251">
            <v>0</v>
          </cell>
          <cell r="EQ251">
            <v>0</v>
          </cell>
          <cell r="ER251">
            <v>0</v>
          </cell>
          <cell r="ES251">
            <v>0</v>
          </cell>
          <cell r="ET251">
            <v>0</v>
          </cell>
          <cell r="EU251">
            <v>0</v>
          </cell>
          <cell r="EV251">
            <v>0</v>
          </cell>
          <cell r="EW251">
            <v>0</v>
          </cell>
          <cell r="EX251">
            <v>0</v>
          </cell>
          <cell r="EY251">
            <v>0</v>
          </cell>
          <cell r="EZ251">
            <v>0</v>
          </cell>
          <cell r="FA251">
            <v>0</v>
          </cell>
          <cell r="FB251">
            <v>0</v>
          </cell>
          <cell r="FC251">
            <v>0</v>
          </cell>
          <cell r="FD251">
            <v>0</v>
          </cell>
          <cell r="FE251">
            <v>0</v>
          </cell>
          <cell r="FF251">
            <v>0</v>
          </cell>
          <cell r="FG251">
            <v>0</v>
          </cell>
          <cell r="FH251">
            <v>0</v>
          </cell>
          <cell r="FI251">
            <v>0</v>
          </cell>
          <cell r="FJ251">
            <v>0</v>
          </cell>
          <cell r="FK251">
            <v>0</v>
          </cell>
          <cell r="FL251">
            <v>0</v>
          </cell>
          <cell r="FM251">
            <v>0</v>
          </cell>
          <cell r="FN251">
            <v>0</v>
          </cell>
          <cell r="FO251">
            <v>0</v>
          </cell>
          <cell r="FP251">
            <v>0</v>
          </cell>
          <cell r="FQ251">
            <v>0</v>
          </cell>
          <cell r="FR251">
            <v>0</v>
          </cell>
          <cell r="FS251">
            <v>0</v>
          </cell>
          <cell r="FT251">
            <v>0</v>
          </cell>
          <cell r="FU251">
            <v>0</v>
          </cell>
          <cell r="FV251">
            <v>0</v>
          </cell>
          <cell r="FW251">
            <v>0</v>
          </cell>
          <cell r="FX251">
            <v>0</v>
          </cell>
          <cell r="FY251">
            <v>0</v>
          </cell>
          <cell r="FZ251">
            <v>0</v>
          </cell>
          <cell r="GA251">
            <v>0</v>
          </cell>
          <cell r="GB251">
            <v>0</v>
          </cell>
          <cell r="GC251">
            <v>0</v>
          </cell>
          <cell r="GD251">
            <v>0</v>
          </cell>
          <cell r="GE251">
            <v>0</v>
          </cell>
          <cell r="GF251">
            <v>0</v>
          </cell>
          <cell r="GG251">
            <v>0</v>
          </cell>
          <cell r="GH251">
            <v>0</v>
          </cell>
          <cell r="GI251">
            <v>0</v>
          </cell>
          <cell r="GJ251">
            <v>0</v>
          </cell>
          <cell r="GK251">
            <v>0</v>
          </cell>
          <cell r="GL251">
            <v>0</v>
          </cell>
          <cell r="GM251">
            <v>0</v>
          </cell>
          <cell r="GN251">
            <v>0</v>
          </cell>
          <cell r="GO251">
            <v>0</v>
          </cell>
          <cell r="GP251">
            <v>0</v>
          </cell>
          <cell r="GQ251">
            <v>0</v>
          </cell>
          <cell r="GR251">
            <v>0</v>
          </cell>
          <cell r="GS251">
            <v>0</v>
          </cell>
          <cell r="GT251">
            <v>0</v>
          </cell>
          <cell r="GU251">
            <v>0</v>
          </cell>
          <cell r="GV251">
            <v>209179.4</v>
          </cell>
          <cell r="GW251">
            <v>0</v>
          </cell>
          <cell r="GX251">
            <v>0</v>
          </cell>
          <cell r="GY251">
            <v>0</v>
          </cell>
          <cell r="GZ251">
            <v>0</v>
          </cell>
          <cell r="HA251">
            <v>0</v>
          </cell>
          <cell r="HB251">
            <v>0</v>
          </cell>
          <cell r="HC251">
            <v>0</v>
          </cell>
          <cell r="HD251">
            <v>0</v>
          </cell>
          <cell r="HE251">
            <v>0</v>
          </cell>
          <cell r="HF251">
            <v>0</v>
          </cell>
          <cell r="HG251">
            <v>0</v>
          </cell>
          <cell r="HH251">
            <v>0</v>
          </cell>
          <cell r="HI251">
            <v>0</v>
          </cell>
          <cell r="HJ251">
            <v>0</v>
          </cell>
          <cell r="HK251">
            <v>0</v>
          </cell>
          <cell r="HL251">
            <v>0</v>
          </cell>
          <cell r="HM251">
            <v>0</v>
          </cell>
          <cell r="HN251">
            <v>0</v>
          </cell>
          <cell r="HO251">
            <v>0</v>
          </cell>
          <cell r="HP251">
            <v>0</v>
          </cell>
          <cell r="HQ251">
            <v>0</v>
          </cell>
          <cell r="HR251">
            <v>0</v>
          </cell>
          <cell r="HS251">
            <v>0</v>
          </cell>
        </row>
        <row r="252">
          <cell r="E252">
            <v>0</v>
          </cell>
          <cell r="F252">
            <v>0</v>
          </cell>
          <cell r="G252">
            <v>0</v>
          </cell>
          <cell r="H252">
            <v>0</v>
          </cell>
          <cell r="I252">
            <v>0</v>
          </cell>
          <cell r="J252">
            <v>0</v>
          </cell>
          <cell r="K252">
            <v>0</v>
          </cell>
          <cell r="L252">
            <v>0</v>
          </cell>
          <cell r="M252">
            <v>0</v>
          </cell>
          <cell r="N252">
            <v>0</v>
          </cell>
          <cell r="O252">
            <v>0</v>
          </cell>
          <cell r="P252">
            <v>0</v>
          </cell>
          <cell r="Q252">
            <v>0</v>
          </cell>
          <cell r="R252">
            <v>0</v>
          </cell>
          <cell r="S252">
            <v>0</v>
          </cell>
          <cell r="T252">
            <v>0</v>
          </cell>
          <cell r="U252">
            <v>0</v>
          </cell>
          <cell r="V252">
            <v>0</v>
          </cell>
          <cell r="W252">
            <v>0</v>
          </cell>
          <cell r="X252">
            <v>0</v>
          </cell>
          <cell r="Y252">
            <v>0</v>
          </cell>
          <cell r="Z252">
            <v>0</v>
          </cell>
          <cell r="AA252">
            <v>0</v>
          </cell>
          <cell r="AB252">
            <v>0</v>
          </cell>
          <cell r="AC252">
            <v>0</v>
          </cell>
          <cell r="AD252">
            <v>0</v>
          </cell>
          <cell r="AE252">
            <v>0</v>
          </cell>
          <cell r="AF252">
            <v>0</v>
          </cell>
          <cell r="AG252">
            <v>0</v>
          </cell>
          <cell r="AH252">
            <v>0</v>
          </cell>
          <cell r="AI252">
            <v>0</v>
          </cell>
          <cell r="AJ252">
            <v>0</v>
          </cell>
          <cell r="AK252">
            <v>0</v>
          </cell>
          <cell r="AL252">
            <v>0</v>
          </cell>
          <cell r="AM252">
            <v>0</v>
          </cell>
          <cell r="AN252">
            <v>0</v>
          </cell>
          <cell r="AO252">
            <v>0</v>
          </cell>
          <cell r="AP252">
            <v>0</v>
          </cell>
          <cell r="AQ252">
            <v>0</v>
          </cell>
          <cell r="AR252">
            <v>0</v>
          </cell>
          <cell r="AS252">
            <v>0</v>
          </cell>
          <cell r="AT252">
            <v>0</v>
          </cell>
          <cell r="AU252">
            <v>0</v>
          </cell>
          <cell r="AV252">
            <v>0</v>
          </cell>
          <cell r="AW252">
            <v>0</v>
          </cell>
          <cell r="AX252">
            <v>0</v>
          </cell>
          <cell r="AY252">
            <v>0</v>
          </cell>
          <cell r="AZ252">
            <v>0</v>
          </cell>
          <cell r="BA252">
            <v>0</v>
          </cell>
          <cell r="BB252">
            <v>0</v>
          </cell>
          <cell r="BC252">
            <v>0</v>
          </cell>
          <cell r="BD252">
            <v>0</v>
          </cell>
          <cell r="BE252">
            <v>0</v>
          </cell>
          <cell r="BF252">
            <v>0</v>
          </cell>
          <cell r="BG252">
            <v>0</v>
          </cell>
          <cell r="BH252">
            <v>0</v>
          </cell>
          <cell r="BI252">
            <v>0</v>
          </cell>
          <cell r="BJ252">
            <v>0</v>
          </cell>
          <cell r="BK252">
            <v>0</v>
          </cell>
          <cell r="BL252">
            <v>0</v>
          </cell>
          <cell r="BM252">
            <v>0</v>
          </cell>
          <cell r="BN252">
            <v>0</v>
          </cell>
          <cell r="BO252">
            <v>0</v>
          </cell>
          <cell r="BP252">
            <v>0</v>
          </cell>
          <cell r="BQ252">
            <v>0</v>
          </cell>
          <cell r="BR252">
            <v>0</v>
          </cell>
          <cell r="BS252">
            <v>0</v>
          </cell>
          <cell r="BT252">
            <v>0</v>
          </cell>
          <cell r="BU252">
            <v>0</v>
          </cell>
          <cell r="BV252">
            <v>0</v>
          </cell>
          <cell r="BW252">
            <v>0</v>
          </cell>
          <cell r="BX252">
            <v>0</v>
          </cell>
          <cell r="BY252">
            <v>0</v>
          </cell>
          <cell r="BZ252">
            <v>0</v>
          </cell>
          <cell r="CA252">
            <v>0</v>
          </cell>
          <cell r="CB252">
            <v>0</v>
          </cell>
          <cell r="CC252">
            <v>0</v>
          </cell>
          <cell r="CD252">
            <v>0</v>
          </cell>
          <cell r="CE252">
            <v>0</v>
          </cell>
          <cell r="CF252">
            <v>0</v>
          </cell>
          <cell r="CG252">
            <v>0</v>
          </cell>
          <cell r="CH252">
            <v>0</v>
          </cell>
          <cell r="CI252">
            <v>0</v>
          </cell>
          <cell r="CJ252">
            <v>0</v>
          </cell>
          <cell r="CK252">
            <v>0</v>
          </cell>
          <cell r="CL252">
            <v>0</v>
          </cell>
          <cell r="CM252">
            <v>0</v>
          </cell>
          <cell r="CN252">
            <v>0</v>
          </cell>
          <cell r="CO252">
            <v>0</v>
          </cell>
          <cell r="CP252">
            <v>0</v>
          </cell>
          <cell r="CQ252">
            <v>0</v>
          </cell>
          <cell r="CR252">
            <v>0</v>
          </cell>
          <cell r="CS252">
            <v>0</v>
          </cell>
          <cell r="CT252">
            <v>0</v>
          </cell>
          <cell r="CU252">
            <v>0</v>
          </cell>
          <cell r="CV252">
            <v>0</v>
          </cell>
          <cell r="CW252">
            <v>0</v>
          </cell>
          <cell r="CX252">
            <v>0</v>
          </cell>
          <cell r="CY252">
            <v>0</v>
          </cell>
          <cell r="CZ252">
            <v>0</v>
          </cell>
          <cell r="DA252">
            <v>0</v>
          </cell>
          <cell r="DB252">
            <v>0</v>
          </cell>
          <cell r="DC252">
            <v>0</v>
          </cell>
          <cell r="DD252">
            <v>0</v>
          </cell>
          <cell r="DE252">
            <v>0</v>
          </cell>
          <cell r="DF252">
            <v>0</v>
          </cell>
          <cell r="DG252">
            <v>0</v>
          </cell>
          <cell r="DH252">
            <v>0</v>
          </cell>
          <cell r="DI252">
            <v>0</v>
          </cell>
          <cell r="DJ252">
            <v>0</v>
          </cell>
          <cell r="DK252">
            <v>0</v>
          </cell>
          <cell r="DL252">
            <v>0</v>
          </cell>
          <cell r="DM252">
            <v>0</v>
          </cell>
          <cell r="DN252">
            <v>0</v>
          </cell>
          <cell r="DO252">
            <v>0</v>
          </cell>
          <cell r="DP252">
            <v>0</v>
          </cell>
          <cell r="DQ252">
            <v>0</v>
          </cell>
          <cell r="DR252">
            <v>0</v>
          </cell>
          <cell r="DS252">
            <v>0</v>
          </cell>
          <cell r="DT252">
            <v>0</v>
          </cell>
          <cell r="DU252">
            <v>0</v>
          </cell>
          <cell r="DV252">
            <v>0</v>
          </cell>
          <cell r="DW252">
            <v>0</v>
          </cell>
          <cell r="DX252">
            <v>0</v>
          </cell>
          <cell r="DY252">
            <v>0</v>
          </cell>
          <cell r="DZ252">
            <v>0</v>
          </cell>
          <cell r="EA252">
            <v>0</v>
          </cell>
          <cell r="EB252">
            <v>0</v>
          </cell>
          <cell r="EC252">
            <v>0</v>
          </cell>
          <cell r="ED252">
            <v>0</v>
          </cell>
          <cell r="EE252">
            <v>0</v>
          </cell>
          <cell r="EF252">
            <v>0</v>
          </cell>
          <cell r="EG252">
            <v>0</v>
          </cell>
          <cell r="EH252">
            <v>0</v>
          </cell>
          <cell r="EI252">
            <v>0</v>
          </cell>
          <cell r="EJ252">
            <v>0</v>
          </cell>
          <cell r="EK252">
            <v>0</v>
          </cell>
          <cell r="EL252">
            <v>0</v>
          </cell>
          <cell r="EM252">
            <v>0</v>
          </cell>
          <cell r="EN252">
            <v>0</v>
          </cell>
          <cell r="EO252">
            <v>0</v>
          </cell>
          <cell r="EP252">
            <v>0</v>
          </cell>
          <cell r="EQ252">
            <v>0</v>
          </cell>
          <cell r="ER252">
            <v>0</v>
          </cell>
          <cell r="ES252">
            <v>0</v>
          </cell>
          <cell r="ET252">
            <v>0</v>
          </cell>
          <cell r="EU252">
            <v>0</v>
          </cell>
          <cell r="EV252">
            <v>0</v>
          </cell>
          <cell r="EW252">
            <v>0</v>
          </cell>
          <cell r="EX252">
            <v>0</v>
          </cell>
          <cell r="EY252">
            <v>0</v>
          </cell>
          <cell r="EZ252">
            <v>0</v>
          </cell>
          <cell r="FA252">
            <v>0</v>
          </cell>
          <cell r="FB252">
            <v>0</v>
          </cell>
          <cell r="FC252">
            <v>0</v>
          </cell>
          <cell r="FD252">
            <v>0</v>
          </cell>
          <cell r="FE252">
            <v>0</v>
          </cell>
          <cell r="FF252">
            <v>0</v>
          </cell>
          <cell r="FG252">
            <v>0</v>
          </cell>
          <cell r="FH252">
            <v>0</v>
          </cell>
          <cell r="FI252">
            <v>0</v>
          </cell>
          <cell r="FJ252">
            <v>0</v>
          </cell>
          <cell r="FK252">
            <v>0</v>
          </cell>
          <cell r="FL252">
            <v>0</v>
          </cell>
          <cell r="FM252">
            <v>0</v>
          </cell>
          <cell r="FN252">
            <v>0</v>
          </cell>
          <cell r="FO252">
            <v>0</v>
          </cell>
          <cell r="FP252">
            <v>0</v>
          </cell>
          <cell r="FQ252">
            <v>0</v>
          </cell>
          <cell r="FR252">
            <v>0</v>
          </cell>
          <cell r="FS252">
            <v>0</v>
          </cell>
          <cell r="FT252">
            <v>0</v>
          </cell>
          <cell r="FU252">
            <v>0</v>
          </cell>
          <cell r="FV252">
            <v>0</v>
          </cell>
          <cell r="FW252">
            <v>0</v>
          </cell>
          <cell r="FX252">
            <v>0</v>
          </cell>
          <cell r="FY252">
            <v>0</v>
          </cell>
          <cell r="FZ252">
            <v>0</v>
          </cell>
          <cell r="GA252">
            <v>0</v>
          </cell>
          <cell r="GB252">
            <v>0</v>
          </cell>
          <cell r="GC252">
            <v>0</v>
          </cell>
          <cell r="GD252">
            <v>0</v>
          </cell>
          <cell r="GE252">
            <v>0</v>
          </cell>
          <cell r="GF252">
            <v>0</v>
          </cell>
          <cell r="GG252">
            <v>0</v>
          </cell>
          <cell r="GH252">
            <v>0</v>
          </cell>
          <cell r="GI252">
            <v>0</v>
          </cell>
          <cell r="GJ252">
            <v>0</v>
          </cell>
          <cell r="GK252">
            <v>0</v>
          </cell>
          <cell r="GL252">
            <v>0</v>
          </cell>
          <cell r="GM252">
            <v>0</v>
          </cell>
          <cell r="GN252">
            <v>0</v>
          </cell>
          <cell r="GO252">
            <v>0</v>
          </cell>
          <cell r="GP252">
            <v>0</v>
          </cell>
          <cell r="GQ252">
            <v>0</v>
          </cell>
          <cell r="GR252">
            <v>0</v>
          </cell>
          <cell r="GS252">
            <v>0</v>
          </cell>
          <cell r="GT252">
            <v>0</v>
          </cell>
          <cell r="GU252">
            <v>0</v>
          </cell>
          <cell r="GV252">
            <v>0</v>
          </cell>
          <cell r="GW252">
            <v>304784</v>
          </cell>
          <cell r="GX252">
            <v>0</v>
          </cell>
          <cell r="GY252">
            <v>0</v>
          </cell>
          <cell r="GZ252">
            <v>0</v>
          </cell>
          <cell r="HA252">
            <v>0</v>
          </cell>
          <cell r="HB252">
            <v>0</v>
          </cell>
          <cell r="HC252">
            <v>0</v>
          </cell>
          <cell r="HD252">
            <v>0</v>
          </cell>
          <cell r="HE252">
            <v>0</v>
          </cell>
          <cell r="HF252">
            <v>0</v>
          </cell>
          <cell r="HG252">
            <v>0</v>
          </cell>
          <cell r="HH252">
            <v>0</v>
          </cell>
          <cell r="HI252">
            <v>0</v>
          </cell>
          <cell r="HJ252">
            <v>0</v>
          </cell>
          <cell r="HK252">
            <v>0</v>
          </cell>
          <cell r="HL252">
            <v>0</v>
          </cell>
          <cell r="HM252">
            <v>0</v>
          </cell>
          <cell r="HN252">
            <v>0</v>
          </cell>
          <cell r="HO252">
            <v>0</v>
          </cell>
          <cell r="HP252">
            <v>0</v>
          </cell>
          <cell r="HQ252">
            <v>0</v>
          </cell>
          <cell r="HR252">
            <v>0</v>
          </cell>
          <cell r="HS252">
            <v>0</v>
          </cell>
        </row>
        <row r="253">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cell r="CC253">
            <v>0</v>
          </cell>
          <cell r="CD253">
            <v>0</v>
          </cell>
          <cell r="CE253">
            <v>0</v>
          </cell>
          <cell r="CF253">
            <v>0</v>
          </cell>
          <cell r="CG253">
            <v>0</v>
          </cell>
          <cell r="CH253">
            <v>0</v>
          </cell>
          <cell r="CI253">
            <v>0</v>
          </cell>
          <cell r="CJ253">
            <v>0</v>
          </cell>
          <cell r="CK253">
            <v>0</v>
          </cell>
          <cell r="CL253">
            <v>0</v>
          </cell>
          <cell r="CM253">
            <v>0</v>
          </cell>
          <cell r="CN253">
            <v>0</v>
          </cell>
          <cell r="CO253">
            <v>0</v>
          </cell>
          <cell r="CP253">
            <v>0</v>
          </cell>
          <cell r="CQ253">
            <v>0</v>
          </cell>
          <cell r="CR253">
            <v>0</v>
          </cell>
          <cell r="CS253">
            <v>0</v>
          </cell>
          <cell r="CT253">
            <v>0</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0</v>
          </cell>
          <cell r="DI253">
            <v>0</v>
          </cell>
          <cell r="DJ253">
            <v>0</v>
          </cell>
          <cell r="DK253">
            <v>0</v>
          </cell>
          <cell r="DL253">
            <v>0</v>
          </cell>
          <cell r="DM253">
            <v>0</v>
          </cell>
          <cell r="DN253">
            <v>0</v>
          </cell>
          <cell r="DO253">
            <v>0</v>
          </cell>
          <cell r="DP253">
            <v>0</v>
          </cell>
          <cell r="DQ253">
            <v>0</v>
          </cell>
          <cell r="DR253">
            <v>0</v>
          </cell>
          <cell r="DS253">
            <v>0</v>
          </cell>
          <cell r="DT253">
            <v>0</v>
          </cell>
          <cell r="DU253">
            <v>0</v>
          </cell>
          <cell r="DV253">
            <v>0</v>
          </cell>
          <cell r="DW253">
            <v>0</v>
          </cell>
          <cell r="DX253">
            <v>0</v>
          </cell>
          <cell r="DY253">
            <v>0</v>
          </cell>
          <cell r="DZ253">
            <v>0</v>
          </cell>
          <cell r="EA253">
            <v>0</v>
          </cell>
          <cell r="EB253">
            <v>0</v>
          </cell>
          <cell r="EC253">
            <v>0</v>
          </cell>
          <cell r="ED253">
            <v>0</v>
          </cell>
          <cell r="EE253">
            <v>0</v>
          </cell>
          <cell r="EF253">
            <v>0</v>
          </cell>
          <cell r="EG253">
            <v>0</v>
          </cell>
          <cell r="EH253">
            <v>0</v>
          </cell>
          <cell r="EI253">
            <v>0</v>
          </cell>
          <cell r="EJ253">
            <v>0</v>
          </cell>
          <cell r="EK253">
            <v>0</v>
          </cell>
          <cell r="EL253">
            <v>0</v>
          </cell>
          <cell r="EM253">
            <v>0</v>
          </cell>
          <cell r="EN253">
            <v>0</v>
          </cell>
          <cell r="EO253">
            <v>0</v>
          </cell>
          <cell r="EP253">
            <v>0</v>
          </cell>
          <cell r="EQ253">
            <v>0</v>
          </cell>
          <cell r="ER253">
            <v>0</v>
          </cell>
          <cell r="ES253">
            <v>0</v>
          </cell>
          <cell r="ET253">
            <v>0</v>
          </cell>
          <cell r="EU253">
            <v>0</v>
          </cell>
          <cell r="EV253">
            <v>0</v>
          </cell>
          <cell r="EW253">
            <v>0</v>
          </cell>
          <cell r="EX253">
            <v>0</v>
          </cell>
          <cell r="EY253">
            <v>0</v>
          </cell>
          <cell r="EZ253">
            <v>0</v>
          </cell>
          <cell r="FA253">
            <v>0</v>
          </cell>
          <cell r="FB253">
            <v>0</v>
          </cell>
          <cell r="FC253">
            <v>0</v>
          </cell>
          <cell r="FD253">
            <v>0</v>
          </cell>
          <cell r="FE253">
            <v>0</v>
          </cell>
          <cell r="FF253">
            <v>0</v>
          </cell>
          <cell r="FG253">
            <v>0</v>
          </cell>
          <cell r="FH253">
            <v>0</v>
          </cell>
          <cell r="FI253">
            <v>0</v>
          </cell>
          <cell r="FJ253">
            <v>0</v>
          </cell>
          <cell r="FK253">
            <v>0</v>
          </cell>
          <cell r="FL253">
            <v>0</v>
          </cell>
          <cell r="FM253">
            <v>0</v>
          </cell>
          <cell r="FN253">
            <v>0</v>
          </cell>
          <cell r="FO253">
            <v>0</v>
          </cell>
          <cell r="FP253">
            <v>0</v>
          </cell>
          <cell r="FQ253">
            <v>0</v>
          </cell>
          <cell r="FR253">
            <v>0</v>
          </cell>
          <cell r="FS253">
            <v>0</v>
          </cell>
          <cell r="FT253">
            <v>0</v>
          </cell>
          <cell r="FU253">
            <v>0</v>
          </cell>
          <cell r="FV253">
            <v>0</v>
          </cell>
          <cell r="FW253">
            <v>0</v>
          </cell>
          <cell r="FX253">
            <v>0</v>
          </cell>
          <cell r="FY253">
            <v>0</v>
          </cell>
          <cell r="FZ253">
            <v>0</v>
          </cell>
          <cell r="GA253">
            <v>0</v>
          </cell>
          <cell r="GB253">
            <v>0</v>
          </cell>
          <cell r="GC253">
            <v>0</v>
          </cell>
          <cell r="GD253">
            <v>0</v>
          </cell>
          <cell r="GE253">
            <v>0</v>
          </cell>
          <cell r="GF253">
            <v>0</v>
          </cell>
          <cell r="GG253">
            <v>0</v>
          </cell>
          <cell r="GH253">
            <v>0</v>
          </cell>
          <cell r="GI253">
            <v>0</v>
          </cell>
          <cell r="GJ253">
            <v>0</v>
          </cell>
          <cell r="GK253">
            <v>0</v>
          </cell>
          <cell r="GL253">
            <v>0</v>
          </cell>
          <cell r="GM253">
            <v>0</v>
          </cell>
          <cell r="GN253">
            <v>0</v>
          </cell>
          <cell r="GO253">
            <v>0</v>
          </cell>
          <cell r="GP253">
            <v>0</v>
          </cell>
          <cell r="GQ253">
            <v>0</v>
          </cell>
          <cell r="GR253">
            <v>0</v>
          </cell>
          <cell r="GS253">
            <v>0</v>
          </cell>
          <cell r="GT253">
            <v>0</v>
          </cell>
          <cell r="GU253">
            <v>0</v>
          </cell>
          <cell r="GV253">
            <v>0</v>
          </cell>
          <cell r="GW253">
            <v>0</v>
          </cell>
          <cell r="GX253">
            <v>223552</v>
          </cell>
          <cell r="GY253">
            <v>0</v>
          </cell>
          <cell r="GZ253">
            <v>0</v>
          </cell>
          <cell r="HA253">
            <v>0</v>
          </cell>
          <cell r="HB253">
            <v>0</v>
          </cell>
          <cell r="HC253">
            <v>0</v>
          </cell>
          <cell r="HD253">
            <v>0</v>
          </cell>
          <cell r="HE253">
            <v>0</v>
          </cell>
          <cell r="HF253">
            <v>0</v>
          </cell>
          <cell r="HG253">
            <v>0</v>
          </cell>
          <cell r="HH253">
            <v>0</v>
          </cell>
          <cell r="HI253">
            <v>0</v>
          </cell>
          <cell r="HJ253">
            <v>0</v>
          </cell>
          <cell r="HK253">
            <v>0</v>
          </cell>
          <cell r="HL253">
            <v>0</v>
          </cell>
          <cell r="HM253">
            <v>0</v>
          </cell>
          <cell r="HN253">
            <v>0</v>
          </cell>
          <cell r="HO253">
            <v>0</v>
          </cell>
          <cell r="HP253">
            <v>0</v>
          </cell>
          <cell r="HQ253">
            <v>0</v>
          </cell>
          <cell r="HR253">
            <v>0</v>
          </cell>
          <cell r="HS253">
            <v>0</v>
          </cell>
        </row>
        <row r="254">
          <cell r="E254">
            <v>0</v>
          </cell>
          <cell r="F254">
            <v>0</v>
          </cell>
          <cell r="G254">
            <v>0</v>
          </cell>
          <cell r="H254">
            <v>0</v>
          </cell>
          <cell r="I254">
            <v>0</v>
          </cell>
          <cell r="J254">
            <v>0</v>
          </cell>
          <cell r="K254">
            <v>0</v>
          </cell>
          <cell r="L254">
            <v>0</v>
          </cell>
          <cell r="M254">
            <v>0</v>
          </cell>
          <cell r="N254">
            <v>0</v>
          </cell>
          <cell r="O254">
            <v>0</v>
          </cell>
          <cell r="P254">
            <v>0</v>
          </cell>
          <cell r="Q254">
            <v>0</v>
          </cell>
          <cell r="R254">
            <v>0</v>
          </cell>
          <cell r="S254">
            <v>0</v>
          </cell>
          <cell r="T254">
            <v>0</v>
          </cell>
          <cell r="U254">
            <v>0</v>
          </cell>
          <cell r="V254">
            <v>0</v>
          </cell>
          <cell r="W254">
            <v>0</v>
          </cell>
          <cell r="X254">
            <v>0</v>
          </cell>
          <cell r="Y254">
            <v>0</v>
          </cell>
          <cell r="Z254">
            <v>0</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cell r="AN254">
            <v>0</v>
          </cell>
          <cell r="AO254">
            <v>0</v>
          </cell>
          <cell r="AP254">
            <v>0</v>
          </cell>
          <cell r="AQ254">
            <v>0</v>
          </cell>
          <cell r="AR254">
            <v>0</v>
          </cell>
          <cell r="AS254">
            <v>0</v>
          </cell>
          <cell r="AT254">
            <v>0</v>
          </cell>
          <cell r="AU254">
            <v>0</v>
          </cell>
          <cell r="AV254">
            <v>0</v>
          </cell>
          <cell r="AW254">
            <v>0</v>
          </cell>
          <cell r="AX254">
            <v>0</v>
          </cell>
          <cell r="AY254">
            <v>0</v>
          </cell>
          <cell r="AZ254">
            <v>0</v>
          </cell>
          <cell r="BA254">
            <v>0</v>
          </cell>
          <cell r="BB254">
            <v>0</v>
          </cell>
          <cell r="BC254">
            <v>0</v>
          </cell>
          <cell r="BD254">
            <v>0</v>
          </cell>
          <cell r="BE254">
            <v>0</v>
          </cell>
          <cell r="BF254">
            <v>0</v>
          </cell>
          <cell r="BG254">
            <v>0</v>
          </cell>
          <cell r="BH254">
            <v>0</v>
          </cell>
          <cell r="BI254">
            <v>0</v>
          </cell>
          <cell r="BJ254">
            <v>0</v>
          </cell>
          <cell r="BK254">
            <v>0</v>
          </cell>
          <cell r="BL254">
            <v>0</v>
          </cell>
          <cell r="BM254">
            <v>0</v>
          </cell>
          <cell r="BN254">
            <v>0</v>
          </cell>
          <cell r="BO254">
            <v>0</v>
          </cell>
          <cell r="BP254">
            <v>0</v>
          </cell>
          <cell r="BQ254">
            <v>0</v>
          </cell>
          <cell r="BR254">
            <v>0</v>
          </cell>
          <cell r="BS254">
            <v>0</v>
          </cell>
          <cell r="BT254">
            <v>0</v>
          </cell>
          <cell r="BU254">
            <v>0</v>
          </cell>
          <cell r="BV254">
            <v>0</v>
          </cell>
          <cell r="BW254">
            <v>0</v>
          </cell>
          <cell r="BX254">
            <v>0</v>
          </cell>
          <cell r="BY254">
            <v>0</v>
          </cell>
          <cell r="BZ254">
            <v>0</v>
          </cell>
          <cell r="CA254">
            <v>0</v>
          </cell>
          <cell r="CB254">
            <v>0</v>
          </cell>
          <cell r="CC254">
            <v>0</v>
          </cell>
          <cell r="CD254">
            <v>0</v>
          </cell>
          <cell r="CE254">
            <v>0</v>
          </cell>
          <cell r="CF254">
            <v>0</v>
          </cell>
          <cell r="CG254">
            <v>0</v>
          </cell>
          <cell r="CH254">
            <v>0</v>
          </cell>
          <cell r="CI254">
            <v>0</v>
          </cell>
          <cell r="CJ254">
            <v>0</v>
          </cell>
          <cell r="CK254">
            <v>0</v>
          </cell>
          <cell r="CL254">
            <v>0</v>
          </cell>
          <cell r="CM254">
            <v>0</v>
          </cell>
          <cell r="CN254">
            <v>0</v>
          </cell>
          <cell r="CO254">
            <v>0</v>
          </cell>
          <cell r="CP254">
            <v>0</v>
          </cell>
          <cell r="CQ254">
            <v>0</v>
          </cell>
          <cell r="CR254">
            <v>0</v>
          </cell>
          <cell r="CS254">
            <v>0</v>
          </cell>
          <cell r="CT254">
            <v>0</v>
          </cell>
          <cell r="CU254">
            <v>0</v>
          </cell>
          <cell r="CV254">
            <v>0</v>
          </cell>
          <cell r="CW254">
            <v>0</v>
          </cell>
          <cell r="CX254">
            <v>0</v>
          </cell>
          <cell r="CY254">
            <v>0</v>
          </cell>
          <cell r="CZ254">
            <v>0</v>
          </cell>
          <cell r="DA254">
            <v>0</v>
          </cell>
          <cell r="DB254">
            <v>0</v>
          </cell>
          <cell r="DC254">
            <v>0</v>
          </cell>
          <cell r="DD254">
            <v>0</v>
          </cell>
          <cell r="DE254">
            <v>0</v>
          </cell>
          <cell r="DF254">
            <v>0</v>
          </cell>
          <cell r="DG254">
            <v>0</v>
          </cell>
          <cell r="DH254">
            <v>0</v>
          </cell>
          <cell r="DI254">
            <v>0</v>
          </cell>
          <cell r="DJ254">
            <v>0</v>
          </cell>
          <cell r="DK254">
            <v>0</v>
          </cell>
          <cell r="DL254">
            <v>0</v>
          </cell>
          <cell r="DM254">
            <v>0</v>
          </cell>
          <cell r="DN254">
            <v>0</v>
          </cell>
          <cell r="DO254">
            <v>0</v>
          </cell>
          <cell r="DP254">
            <v>0</v>
          </cell>
          <cell r="DQ254">
            <v>0</v>
          </cell>
          <cell r="DR254">
            <v>0</v>
          </cell>
          <cell r="DS254">
            <v>0</v>
          </cell>
          <cell r="DT254">
            <v>0</v>
          </cell>
          <cell r="DU254">
            <v>0</v>
          </cell>
          <cell r="DV254">
            <v>0</v>
          </cell>
          <cell r="DW254">
            <v>0</v>
          </cell>
          <cell r="DX254">
            <v>0</v>
          </cell>
          <cell r="DY254">
            <v>0</v>
          </cell>
          <cell r="DZ254">
            <v>0</v>
          </cell>
          <cell r="EA254">
            <v>0</v>
          </cell>
          <cell r="EB254">
            <v>0</v>
          </cell>
          <cell r="EC254">
            <v>0</v>
          </cell>
          <cell r="ED254">
            <v>0</v>
          </cell>
          <cell r="EE254">
            <v>0</v>
          </cell>
          <cell r="EF254">
            <v>0</v>
          </cell>
          <cell r="EG254">
            <v>0</v>
          </cell>
          <cell r="EH254">
            <v>0</v>
          </cell>
          <cell r="EI254">
            <v>0</v>
          </cell>
          <cell r="EJ254">
            <v>0</v>
          </cell>
          <cell r="EK254">
            <v>0</v>
          </cell>
          <cell r="EL254">
            <v>0</v>
          </cell>
          <cell r="EM254">
            <v>0</v>
          </cell>
          <cell r="EN254">
            <v>0</v>
          </cell>
          <cell r="EO254">
            <v>0</v>
          </cell>
          <cell r="EP254">
            <v>0</v>
          </cell>
          <cell r="EQ254">
            <v>0</v>
          </cell>
          <cell r="ER254">
            <v>0</v>
          </cell>
          <cell r="ES254">
            <v>0</v>
          </cell>
          <cell r="ET254">
            <v>0</v>
          </cell>
          <cell r="EU254">
            <v>0</v>
          </cell>
          <cell r="EV254">
            <v>0</v>
          </cell>
          <cell r="EW254">
            <v>0</v>
          </cell>
          <cell r="EX254">
            <v>0</v>
          </cell>
          <cell r="EY254">
            <v>0</v>
          </cell>
          <cell r="EZ254">
            <v>0</v>
          </cell>
          <cell r="FA254">
            <v>0</v>
          </cell>
          <cell r="FB254">
            <v>0</v>
          </cell>
          <cell r="FC254">
            <v>0</v>
          </cell>
          <cell r="FD254">
            <v>0</v>
          </cell>
          <cell r="FE254">
            <v>0</v>
          </cell>
          <cell r="FF254">
            <v>0</v>
          </cell>
          <cell r="FG254">
            <v>0</v>
          </cell>
          <cell r="FH254">
            <v>0</v>
          </cell>
          <cell r="FI254">
            <v>0</v>
          </cell>
          <cell r="FJ254">
            <v>0</v>
          </cell>
          <cell r="FK254">
            <v>0</v>
          </cell>
          <cell r="FL254">
            <v>0</v>
          </cell>
          <cell r="FM254">
            <v>0</v>
          </cell>
          <cell r="FN254">
            <v>0</v>
          </cell>
          <cell r="FO254">
            <v>0</v>
          </cell>
          <cell r="FP254">
            <v>0</v>
          </cell>
          <cell r="FQ254">
            <v>0</v>
          </cell>
          <cell r="FR254">
            <v>0</v>
          </cell>
          <cell r="FS254">
            <v>0</v>
          </cell>
          <cell r="FT254">
            <v>0</v>
          </cell>
          <cell r="FU254">
            <v>0</v>
          </cell>
          <cell r="FV254">
            <v>0</v>
          </cell>
          <cell r="FW254">
            <v>0</v>
          </cell>
          <cell r="FX254">
            <v>0</v>
          </cell>
          <cell r="FY254">
            <v>0</v>
          </cell>
          <cell r="FZ254">
            <v>0</v>
          </cell>
          <cell r="GA254">
            <v>0</v>
          </cell>
          <cell r="GB254">
            <v>0</v>
          </cell>
          <cell r="GC254">
            <v>0</v>
          </cell>
          <cell r="GD254">
            <v>0</v>
          </cell>
          <cell r="GE254">
            <v>0</v>
          </cell>
          <cell r="GF254">
            <v>0</v>
          </cell>
          <cell r="GG254">
            <v>0</v>
          </cell>
          <cell r="GH254">
            <v>0</v>
          </cell>
          <cell r="GI254">
            <v>0</v>
          </cell>
          <cell r="GJ254">
            <v>0</v>
          </cell>
          <cell r="GK254">
            <v>0</v>
          </cell>
          <cell r="GL254">
            <v>0</v>
          </cell>
          <cell r="GM254">
            <v>0</v>
          </cell>
          <cell r="GN254">
            <v>0</v>
          </cell>
          <cell r="GO254">
            <v>0</v>
          </cell>
          <cell r="GP254">
            <v>0</v>
          </cell>
          <cell r="GQ254">
            <v>0</v>
          </cell>
          <cell r="GR254">
            <v>0</v>
          </cell>
          <cell r="GS254">
            <v>0</v>
          </cell>
          <cell r="GT254">
            <v>0</v>
          </cell>
          <cell r="GU254">
            <v>0</v>
          </cell>
          <cell r="GV254">
            <v>0</v>
          </cell>
          <cell r="GW254">
            <v>0</v>
          </cell>
          <cell r="GX254">
            <v>48134</v>
          </cell>
          <cell r="GY254">
            <v>0</v>
          </cell>
          <cell r="GZ254">
            <v>0</v>
          </cell>
          <cell r="HA254">
            <v>0</v>
          </cell>
          <cell r="HB254">
            <v>0</v>
          </cell>
          <cell r="HC254">
            <v>0</v>
          </cell>
          <cell r="HD254">
            <v>0</v>
          </cell>
          <cell r="HE254">
            <v>0</v>
          </cell>
          <cell r="HF254">
            <v>0</v>
          </cell>
          <cell r="HG254">
            <v>0</v>
          </cell>
          <cell r="HH254">
            <v>0</v>
          </cell>
          <cell r="HI254">
            <v>0</v>
          </cell>
          <cell r="HJ254">
            <v>0</v>
          </cell>
          <cell r="HK254">
            <v>0</v>
          </cell>
          <cell r="HL254">
            <v>0</v>
          </cell>
          <cell r="HM254">
            <v>0</v>
          </cell>
          <cell r="HN254">
            <v>0</v>
          </cell>
          <cell r="HO254">
            <v>0</v>
          </cell>
          <cell r="HP254">
            <v>0</v>
          </cell>
          <cell r="HQ254">
            <v>0</v>
          </cell>
          <cell r="HR254">
            <v>0</v>
          </cell>
          <cell r="HS254">
            <v>0</v>
          </cell>
        </row>
        <row r="255">
          <cell r="E255">
            <v>0</v>
          </cell>
          <cell r="F255">
            <v>0</v>
          </cell>
          <cell r="G255">
            <v>0</v>
          </cell>
          <cell r="H255">
            <v>0</v>
          </cell>
          <cell r="I255">
            <v>0</v>
          </cell>
          <cell r="J255">
            <v>0</v>
          </cell>
          <cell r="K255">
            <v>0</v>
          </cell>
          <cell r="L255">
            <v>0</v>
          </cell>
          <cell r="M255">
            <v>0</v>
          </cell>
          <cell r="N255">
            <v>0</v>
          </cell>
          <cell r="O255">
            <v>0</v>
          </cell>
          <cell r="P255">
            <v>0</v>
          </cell>
          <cell r="Q255">
            <v>0</v>
          </cell>
          <cell r="R255">
            <v>0</v>
          </cell>
          <cell r="S255">
            <v>0</v>
          </cell>
          <cell r="T255">
            <v>0</v>
          </cell>
          <cell r="U255">
            <v>0</v>
          </cell>
          <cell r="V255">
            <v>0</v>
          </cell>
          <cell r="W255">
            <v>0</v>
          </cell>
          <cell r="X255">
            <v>0</v>
          </cell>
          <cell r="Y255">
            <v>0</v>
          </cell>
          <cell r="Z255">
            <v>0</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0</v>
          </cell>
          <cell r="AX255">
            <v>0</v>
          </cell>
          <cell r="AY255">
            <v>0</v>
          </cell>
          <cell r="AZ255">
            <v>0</v>
          </cell>
          <cell r="BA255">
            <v>0</v>
          </cell>
          <cell r="BB255">
            <v>0</v>
          </cell>
          <cell r="BC255">
            <v>0</v>
          </cell>
          <cell r="BD255">
            <v>0</v>
          </cell>
          <cell r="BE255">
            <v>0</v>
          </cell>
          <cell r="BF255">
            <v>0</v>
          </cell>
          <cell r="BG255">
            <v>0</v>
          </cell>
          <cell r="BH255">
            <v>0</v>
          </cell>
          <cell r="BI255">
            <v>0</v>
          </cell>
          <cell r="BJ255">
            <v>0</v>
          </cell>
          <cell r="BK255">
            <v>0</v>
          </cell>
          <cell r="BL255">
            <v>0</v>
          </cell>
          <cell r="BM255">
            <v>0</v>
          </cell>
          <cell r="BN255">
            <v>0</v>
          </cell>
          <cell r="BO255">
            <v>0</v>
          </cell>
          <cell r="BP255">
            <v>0</v>
          </cell>
          <cell r="BQ255">
            <v>0</v>
          </cell>
          <cell r="BR255">
            <v>0</v>
          </cell>
          <cell r="BS255">
            <v>0</v>
          </cell>
          <cell r="BT255">
            <v>0</v>
          </cell>
          <cell r="BU255">
            <v>0</v>
          </cell>
          <cell r="BV255">
            <v>0</v>
          </cell>
          <cell r="BW255">
            <v>0</v>
          </cell>
          <cell r="BX255">
            <v>0</v>
          </cell>
          <cell r="BY255">
            <v>0</v>
          </cell>
          <cell r="BZ255">
            <v>0</v>
          </cell>
          <cell r="CA255">
            <v>0</v>
          </cell>
          <cell r="CB255">
            <v>0</v>
          </cell>
          <cell r="CC255">
            <v>0</v>
          </cell>
          <cell r="CD255">
            <v>0</v>
          </cell>
          <cell r="CE255">
            <v>0</v>
          </cell>
          <cell r="CF255">
            <v>0</v>
          </cell>
          <cell r="CG255">
            <v>0</v>
          </cell>
          <cell r="CH255">
            <v>0</v>
          </cell>
          <cell r="CI255">
            <v>0</v>
          </cell>
          <cell r="CJ255">
            <v>0</v>
          </cell>
          <cell r="CK255">
            <v>0</v>
          </cell>
          <cell r="CL255">
            <v>0</v>
          </cell>
          <cell r="CM255">
            <v>0</v>
          </cell>
          <cell r="CN255">
            <v>0</v>
          </cell>
          <cell r="CO255">
            <v>0</v>
          </cell>
          <cell r="CP255">
            <v>0</v>
          </cell>
          <cell r="CQ255">
            <v>0</v>
          </cell>
          <cell r="CR255">
            <v>0</v>
          </cell>
          <cell r="CS255">
            <v>0</v>
          </cell>
          <cell r="CT255">
            <v>0</v>
          </cell>
          <cell r="CU255">
            <v>0</v>
          </cell>
          <cell r="CV255">
            <v>0</v>
          </cell>
          <cell r="CW255">
            <v>0</v>
          </cell>
          <cell r="CX255">
            <v>0</v>
          </cell>
          <cell r="CY255">
            <v>0</v>
          </cell>
          <cell r="CZ255">
            <v>0</v>
          </cell>
          <cell r="DA255">
            <v>0</v>
          </cell>
          <cell r="DB255">
            <v>0</v>
          </cell>
          <cell r="DC255">
            <v>0</v>
          </cell>
          <cell r="DD255">
            <v>0</v>
          </cell>
          <cell r="DE255">
            <v>0</v>
          </cell>
          <cell r="DF255">
            <v>0</v>
          </cell>
          <cell r="DG255">
            <v>0</v>
          </cell>
          <cell r="DH255">
            <v>0</v>
          </cell>
          <cell r="DI255">
            <v>0</v>
          </cell>
          <cell r="DJ255">
            <v>0</v>
          </cell>
          <cell r="DK255">
            <v>0</v>
          </cell>
          <cell r="DL255">
            <v>0</v>
          </cell>
          <cell r="DM255">
            <v>0</v>
          </cell>
          <cell r="DN255">
            <v>0</v>
          </cell>
          <cell r="DO255">
            <v>0</v>
          </cell>
          <cell r="DP255">
            <v>0</v>
          </cell>
          <cell r="DQ255">
            <v>0</v>
          </cell>
          <cell r="DR255">
            <v>0</v>
          </cell>
          <cell r="DS255">
            <v>0</v>
          </cell>
          <cell r="DT255">
            <v>0</v>
          </cell>
          <cell r="DU255">
            <v>0</v>
          </cell>
          <cell r="DV255">
            <v>0</v>
          </cell>
          <cell r="DW255">
            <v>0</v>
          </cell>
          <cell r="DX255">
            <v>0</v>
          </cell>
          <cell r="DY255">
            <v>0</v>
          </cell>
          <cell r="DZ255">
            <v>0</v>
          </cell>
          <cell r="EA255">
            <v>0</v>
          </cell>
          <cell r="EB255">
            <v>0</v>
          </cell>
          <cell r="EC255">
            <v>0</v>
          </cell>
          <cell r="ED255">
            <v>0</v>
          </cell>
          <cell r="EE255">
            <v>0</v>
          </cell>
          <cell r="EF255">
            <v>0</v>
          </cell>
          <cell r="EG255">
            <v>0</v>
          </cell>
          <cell r="EH255">
            <v>0</v>
          </cell>
          <cell r="EI255">
            <v>0</v>
          </cell>
          <cell r="EJ255">
            <v>0</v>
          </cell>
          <cell r="EK255">
            <v>0</v>
          </cell>
          <cell r="EL255">
            <v>0</v>
          </cell>
          <cell r="EM255">
            <v>0</v>
          </cell>
          <cell r="EN255">
            <v>0</v>
          </cell>
          <cell r="EO255">
            <v>0</v>
          </cell>
          <cell r="EP255">
            <v>0</v>
          </cell>
          <cell r="EQ255">
            <v>0</v>
          </cell>
          <cell r="ER255">
            <v>0</v>
          </cell>
          <cell r="ES255">
            <v>0</v>
          </cell>
          <cell r="ET255">
            <v>0</v>
          </cell>
          <cell r="EU255">
            <v>0</v>
          </cell>
          <cell r="EV255">
            <v>0</v>
          </cell>
          <cell r="EW255">
            <v>0</v>
          </cell>
          <cell r="EX255">
            <v>0</v>
          </cell>
          <cell r="EY255">
            <v>0</v>
          </cell>
          <cell r="EZ255">
            <v>0</v>
          </cell>
          <cell r="FA255">
            <v>0</v>
          </cell>
          <cell r="FB255">
            <v>0</v>
          </cell>
          <cell r="FC255">
            <v>0</v>
          </cell>
          <cell r="FD255">
            <v>0</v>
          </cell>
          <cell r="FE255">
            <v>0</v>
          </cell>
          <cell r="FF255">
            <v>0</v>
          </cell>
          <cell r="FG255">
            <v>0</v>
          </cell>
          <cell r="FH255">
            <v>0</v>
          </cell>
          <cell r="FI255">
            <v>0</v>
          </cell>
          <cell r="FJ255">
            <v>0</v>
          </cell>
          <cell r="FK255">
            <v>0</v>
          </cell>
          <cell r="FL255">
            <v>0</v>
          </cell>
          <cell r="FM255">
            <v>0</v>
          </cell>
          <cell r="FN255">
            <v>61.98</v>
          </cell>
          <cell r="FO255">
            <v>0</v>
          </cell>
          <cell r="FP255">
            <v>0</v>
          </cell>
          <cell r="FQ255">
            <v>0</v>
          </cell>
          <cell r="FR255">
            <v>0</v>
          </cell>
          <cell r="FS255">
            <v>0</v>
          </cell>
          <cell r="FT255">
            <v>0</v>
          </cell>
          <cell r="FU255">
            <v>0</v>
          </cell>
          <cell r="FV255">
            <v>0</v>
          </cell>
          <cell r="FW255">
            <v>0</v>
          </cell>
          <cell r="FX255">
            <v>0</v>
          </cell>
          <cell r="FY255">
            <v>0</v>
          </cell>
          <cell r="FZ255">
            <v>0</v>
          </cell>
          <cell r="GA255">
            <v>0</v>
          </cell>
          <cell r="GB255">
            <v>0</v>
          </cell>
          <cell r="GC255">
            <v>0</v>
          </cell>
          <cell r="GD255">
            <v>0</v>
          </cell>
          <cell r="GE255">
            <v>0</v>
          </cell>
          <cell r="GF255">
            <v>0</v>
          </cell>
          <cell r="GG255">
            <v>0</v>
          </cell>
          <cell r="GH255">
            <v>0</v>
          </cell>
          <cell r="GI255">
            <v>0</v>
          </cell>
          <cell r="GJ255">
            <v>0</v>
          </cell>
          <cell r="GK255">
            <v>0</v>
          </cell>
          <cell r="GL255">
            <v>0</v>
          </cell>
          <cell r="GM255">
            <v>0</v>
          </cell>
          <cell r="GN255">
            <v>0</v>
          </cell>
          <cell r="GO255">
            <v>0</v>
          </cell>
          <cell r="GP255">
            <v>0</v>
          </cell>
          <cell r="GQ255">
            <v>0</v>
          </cell>
          <cell r="GR255">
            <v>0</v>
          </cell>
          <cell r="GS255">
            <v>0</v>
          </cell>
          <cell r="GT255">
            <v>0</v>
          </cell>
          <cell r="GU255">
            <v>0</v>
          </cell>
          <cell r="GV255">
            <v>0</v>
          </cell>
          <cell r="GW255">
            <v>0</v>
          </cell>
          <cell r="GX255">
            <v>0</v>
          </cell>
          <cell r="GY255">
            <v>265858</v>
          </cell>
          <cell r="GZ255">
            <v>0</v>
          </cell>
          <cell r="HA255">
            <v>90882.6</v>
          </cell>
          <cell r="HB255">
            <v>0</v>
          </cell>
          <cell r="HC255">
            <v>0</v>
          </cell>
          <cell r="HD255">
            <v>0</v>
          </cell>
          <cell r="HE255">
            <v>0</v>
          </cell>
          <cell r="HF255">
            <v>0</v>
          </cell>
          <cell r="HG255">
            <v>0</v>
          </cell>
          <cell r="HH255">
            <v>0</v>
          </cell>
          <cell r="HI255">
            <v>0</v>
          </cell>
          <cell r="HJ255">
            <v>0</v>
          </cell>
          <cell r="HK255">
            <v>0</v>
          </cell>
          <cell r="HL255">
            <v>0</v>
          </cell>
          <cell r="HM255">
            <v>0</v>
          </cell>
          <cell r="HN255">
            <v>0</v>
          </cell>
          <cell r="HO255">
            <v>0</v>
          </cell>
          <cell r="HP255">
            <v>0</v>
          </cell>
          <cell r="HQ255">
            <v>0</v>
          </cell>
          <cell r="HR255">
            <v>0</v>
          </cell>
          <cell r="HS255">
            <v>0</v>
          </cell>
        </row>
        <row r="256">
          <cell r="E256">
            <v>0</v>
          </cell>
          <cell r="F256">
            <v>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0</v>
          </cell>
          <cell r="BE256">
            <v>0</v>
          </cell>
          <cell r="BF256">
            <v>0</v>
          </cell>
          <cell r="BG256">
            <v>0</v>
          </cell>
          <cell r="BH256">
            <v>0</v>
          </cell>
          <cell r="BI256">
            <v>0</v>
          </cell>
          <cell r="BJ256">
            <v>0</v>
          </cell>
          <cell r="BK256">
            <v>0</v>
          </cell>
          <cell r="BL256">
            <v>0</v>
          </cell>
          <cell r="BM256">
            <v>0</v>
          </cell>
          <cell r="BN256">
            <v>0</v>
          </cell>
          <cell r="BO256">
            <v>0</v>
          </cell>
          <cell r="BP256">
            <v>0</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0</v>
          </cell>
          <cell r="CG256">
            <v>0</v>
          </cell>
          <cell r="CH256">
            <v>0</v>
          </cell>
          <cell r="CI256">
            <v>0</v>
          </cell>
          <cell r="CJ256">
            <v>0</v>
          </cell>
          <cell r="CK256">
            <v>0</v>
          </cell>
          <cell r="CL256">
            <v>0</v>
          </cell>
          <cell r="CM256">
            <v>0</v>
          </cell>
          <cell r="CN256">
            <v>0</v>
          </cell>
          <cell r="CO256">
            <v>0</v>
          </cell>
          <cell r="CP256">
            <v>0</v>
          </cell>
          <cell r="CQ256">
            <v>0</v>
          </cell>
          <cell r="CR256">
            <v>0</v>
          </cell>
          <cell r="CS256">
            <v>0</v>
          </cell>
          <cell r="CT256">
            <v>0</v>
          </cell>
          <cell r="CU256">
            <v>0</v>
          </cell>
          <cell r="CV256">
            <v>0</v>
          </cell>
          <cell r="CW256">
            <v>0</v>
          </cell>
          <cell r="CX256">
            <v>0</v>
          </cell>
          <cell r="CY256">
            <v>0</v>
          </cell>
          <cell r="CZ256">
            <v>0</v>
          </cell>
          <cell r="DA256">
            <v>0</v>
          </cell>
          <cell r="DB256">
            <v>0</v>
          </cell>
          <cell r="DC256">
            <v>0</v>
          </cell>
          <cell r="DD256">
            <v>0</v>
          </cell>
          <cell r="DE256">
            <v>0</v>
          </cell>
          <cell r="DF256">
            <v>0</v>
          </cell>
          <cell r="DG256">
            <v>0</v>
          </cell>
          <cell r="DH256">
            <v>0</v>
          </cell>
          <cell r="DI256">
            <v>0</v>
          </cell>
          <cell r="DJ256">
            <v>0</v>
          </cell>
          <cell r="DK256">
            <v>0</v>
          </cell>
          <cell r="DL256">
            <v>0</v>
          </cell>
          <cell r="DM256">
            <v>0</v>
          </cell>
          <cell r="DN256">
            <v>0</v>
          </cell>
          <cell r="DO256">
            <v>0</v>
          </cell>
          <cell r="DP256">
            <v>0</v>
          </cell>
          <cell r="DQ256">
            <v>0</v>
          </cell>
          <cell r="DR256">
            <v>0</v>
          </cell>
          <cell r="DS256">
            <v>0</v>
          </cell>
          <cell r="DT256">
            <v>0</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0</v>
          </cell>
          <cell r="EK256">
            <v>0</v>
          </cell>
          <cell r="EL256">
            <v>0</v>
          </cell>
          <cell r="EM256">
            <v>0</v>
          </cell>
          <cell r="EN256">
            <v>0</v>
          </cell>
          <cell r="EO256">
            <v>0</v>
          </cell>
          <cell r="EP256">
            <v>0</v>
          </cell>
          <cell r="EQ256">
            <v>0</v>
          </cell>
          <cell r="ER256">
            <v>0</v>
          </cell>
          <cell r="ES256">
            <v>0</v>
          </cell>
          <cell r="ET256">
            <v>0</v>
          </cell>
          <cell r="EU256">
            <v>0</v>
          </cell>
          <cell r="EV256">
            <v>0</v>
          </cell>
          <cell r="EW256">
            <v>0</v>
          </cell>
          <cell r="EX256">
            <v>0</v>
          </cell>
          <cell r="EY256">
            <v>0</v>
          </cell>
          <cell r="EZ256">
            <v>0</v>
          </cell>
          <cell r="FA256">
            <v>0</v>
          </cell>
          <cell r="FB256">
            <v>0</v>
          </cell>
          <cell r="FC256">
            <v>0</v>
          </cell>
          <cell r="FD256">
            <v>0</v>
          </cell>
          <cell r="FE256">
            <v>0</v>
          </cell>
          <cell r="FF256">
            <v>0</v>
          </cell>
          <cell r="FG256">
            <v>0</v>
          </cell>
          <cell r="FH256">
            <v>0</v>
          </cell>
          <cell r="FI256">
            <v>0</v>
          </cell>
          <cell r="FJ256">
            <v>0</v>
          </cell>
          <cell r="FK256">
            <v>0</v>
          </cell>
          <cell r="FL256">
            <v>0</v>
          </cell>
          <cell r="FM256">
            <v>0</v>
          </cell>
          <cell r="FN256">
            <v>0</v>
          </cell>
          <cell r="FO256">
            <v>0</v>
          </cell>
          <cell r="FP256">
            <v>0</v>
          </cell>
          <cell r="FQ256">
            <v>0</v>
          </cell>
          <cell r="FR256">
            <v>0</v>
          </cell>
          <cell r="FS256">
            <v>0</v>
          </cell>
          <cell r="FT256">
            <v>0</v>
          </cell>
          <cell r="FU256">
            <v>0</v>
          </cell>
          <cell r="FV256">
            <v>0</v>
          </cell>
          <cell r="FW256">
            <v>0</v>
          </cell>
          <cell r="FX256">
            <v>0</v>
          </cell>
          <cell r="FY256">
            <v>0</v>
          </cell>
          <cell r="FZ256">
            <v>0</v>
          </cell>
          <cell r="GA256">
            <v>0</v>
          </cell>
          <cell r="GB256">
            <v>0</v>
          </cell>
          <cell r="GC256">
            <v>0</v>
          </cell>
          <cell r="GD256">
            <v>0</v>
          </cell>
          <cell r="GE256">
            <v>0</v>
          </cell>
          <cell r="GF256">
            <v>0</v>
          </cell>
          <cell r="GG256">
            <v>0</v>
          </cell>
          <cell r="GH256">
            <v>0</v>
          </cell>
          <cell r="GI256">
            <v>0</v>
          </cell>
          <cell r="GJ256">
            <v>0</v>
          </cell>
          <cell r="GK256">
            <v>0</v>
          </cell>
          <cell r="GL256">
            <v>0</v>
          </cell>
          <cell r="GM256">
            <v>0</v>
          </cell>
          <cell r="GN256">
            <v>0</v>
          </cell>
          <cell r="GO256">
            <v>0</v>
          </cell>
          <cell r="GP256">
            <v>0</v>
          </cell>
          <cell r="GQ256">
            <v>0</v>
          </cell>
          <cell r="GR256">
            <v>0</v>
          </cell>
          <cell r="GS256">
            <v>0</v>
          </cell>
          <cell r="GT256">
            <v>0</v>
          </cell>
          <cell r="GU256">
            <v>0</v>
          </cell>
          <cell r="GV256">
            <v>0</v>
          </cell>
          <cell r="GW256">
            <v>0</v>
          </cell>
          <cell r="GX256">
            <v>0</v>
          </cell>
          <cell r="GY256">
            <v>0</v>
          </cell>
          <cell r="GZ256">
            <v>234093</v>
          </cell>
          <cell r="HA256">
            <v>1092.2</v>
          </cell>
          <cell r="HB256">
            <v>0</v>
          </cell>
          <cell r="HC256">
            <v>0</v>
          </cell>
          <cell r="HD256">
            <v>0</v>
          </cell>
          <cell r="HE256">
            <v>0</v>
          </cell>
          <cell r="HF256">
            <v>0</v>
          </cell>
          <cell r="HG256">
            <v>0</v>
          </cell>
          <cell r="HH256">
            <v>0</v>
          </cell>
          <cell r="HI256">
            <v>0</v>
          </cell>
          <cell r="HJ256">
            <v>0</v>
          </cell>
          <cell r="HK256">
            <v>0</v>
          </cell>
          <cell r="HL256">
            <v>0</v>
          </cell>
          <cell r="HM256">
            <v>0</v>
          </cell>
          <cell r="HN256">
            <v>0</v>
          </cell>
          <cell r="HO256">
            <v>0</v>
          </cell>
          <cell r="HP256">
            <v>0</v>
          </cell>
          <cell r="HQ256">
            <v>0</v>
          </cell>
          <cell r="HR256">
            <v>0</v>
          </cell>
          <cell r="HS256">
            <v>0</v>
          </cell>
        </row>
        <row r="257">
          <cell r="E257">
            <v>0</v>
          </cell>
          <cell r="F257">
            <v>0</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cell r="CC257">
            <v>0</v>
          </cell>
          <cell r="CD257">
            <v>0</v>
          </cell>
          <cell r="CE257">
            <v>0</v>
          </cell>
          <cell r="CF257">
            <v>0</v>
          </cell>
          <cell r="CG257">
            <v>0</v>
          </cell>
          <cell r="CH257">
            <v>0</v>
          </cell>
          <cell r="CI257">
            <v>0</v>
          </cell>
          <cell r="CJ257">
            <v>0</v>
          </cell>
          <cell r="CK257">
            <v>0</v>
          </cell>
          <cell r="CL257">
            <v>0</v>
          </cell>
          <cell r="CM257">
            <v>0</v>
          </cell>
          <cell r="CN257">
            <v>0</v>
          </cell>
          <cell r="CO257">
            <v>0</v>
          </cell>
          <cell r="CP257">
            <v>0</v>
          </cell>
          <cell r="CQ257">
            <v>0</v>
          </cell>
          <cell r="CR257">
            <v>0</v>
          </cell>
          <cell r="CS257">
            <v>0</v>
          </cell>
          <cell r="CT257">
            <v>0</v>
          </cell>
          <cell r="CU257">
            <v>0</v>
          </cell>
          <cell r="CV257">
            <v>0</v>
          </cell>
          <cell r="CW257">
            <v>0</v>
          </cell>
          <cell r="CX257">
            <v>0</v>
          </cell>
          <cell r="CY257">
            <v>0</v>
          </cell>
          <cell r="CZ257">
            <v>0</v>
          </cell>
          <cell r="DA257">
            <v>0</v>
          </cell>
          <cell r="DB257">
            <v>0</v>
          </cell>
          <cell r="DC257">
            <v>0</v>
          </cell>
          <cell r="DD257">
            <v>0</v>
          </cell>
          <cell r="DE257">
            <v>0</v>
          </cell>
          <cell r="DF257">
            <v>0</v>
          </cell>
          <cell r="DG257">
            <v>0</v>
          </cell>
          <cell r="DH257">
            <v>0</v>
          </cell>
          <cell r="DI257">
            <v>0</v>
          </cell>
          <cell r="DJ257">
            <v>0</v>
          </cell>
          <cell r="DK257">
            <v>0</v>
          </cell>
          <cell r="DL257">
            <v>0</v>
          </cell>
          <cell r="DM257">
            <v>0</v>
          </cell>
          <cell r="DN257">
            <v>0</v>
          </cell>
          <cell r="DO257">
            <v>0</v>
          </cell>
          <cell r="DP257">
            <v>0</v>
          </cell>
          <cell r="DQ257">
            <v>0</v>
          </cell>
          <cell r="DR257">
            <v>0</v>
          </cell>
          <cell r="DS257">
            <v>0</v>
          </cell>
          <cell r="DT257">
            <v>0</v>
          </cell>
          <cell r="DU257">
            <v>0</v>
          </cell>
          <cell r="DV257">
            <v>0</v>
          </cell>
          <cell r="DW257">
            <v>0</v>
          </cell>
          <cell r="DX257">
            <v>0</v>
          </cell>
          <cell r="DY257">
            <v>0</v>
          </cell>
          <cell r="DZ257">
            <v>0</v>
          </cell>
          <cell r="EA257">
            <v>0</v>
          </cell>
          <cell r="EB257">
            <v>0</v>
          </cell>
          <cell r="EC257">
            <v>0</v>
          </cell>
          <cell r="ED257">
            <v>0</v>
          </cell>
          <cell r="EE257">
            <v>0</v>
          </cell>
          <cell r="EF257">
            <v>0</v>
          </cell>
          <cell r="EG257">
            <v>0</v>
          </cell>
          <cell r="EH257">
            <v>0</v>
          </cell>
          <cell r="EI257">
            <v>0</v>
          </cell>
          <cell r="EJ257">
            <v>0</v>
          </cell>
          <cell r="EK257">
            <v>0</v>
          </cell>
          <cell r="EL257">
            <v>0</v>
          </cell>
          <cell r="EM257">
            <v>0</v>
          </cell>
          <cell r="EN257">
            <v>0</v>
          </cell>
          <cell r="EO257">
            <v>0</v>
          </cell>
          <cell r="EP257">
            <v>0</v>
          </cell>
          <cell r="EQ257">
            <v>0</v>
          </cell>
          <cell r="ER257">
            <v>0</v>
          </cell>
          <cell r="ES257">
            <v>0</v>
          </cell>
          <cell r="ET257">
            <v>0</v>
          </cell>
          <cell r="EU257">
            <v>0</v>
          </cell>
          <cell r="EV257">
            <v>0</v>
          </cell>
          <cell r="EW257">
            <v>0</v>
          </cell>
          <cell r="EX257">
            <v>0</v>
          </cell>
          <cell r="EY257">
            <v>0</v>
          </cell>
          <cell r="EZ257">
            <v>0</v>
          </cell>
          <cell r="FA257">
            <v>0</v>
          </cell>
          <cell r="FB257">
            <v>0</v>
          </cell>
          <cell r="FC257">
            <v>0</v>
          </cell>
          <cell r="FD257">
            <v>0</v>
          </cell>
          <cell r="FE257">
            <v>0</v>
          </cell>
          <cell r="FF257">
            <v>0</v>
          </cell>
          <cell r="FG257">
            <v>0</v>
          </cell>
          <cell r="FH257">
            <v>0</v>
          </cell>
          <cell r="FI257">
            <v>0</v>
          </cell>
          <cell r="FJ257">
            <v>0</v>
          </cell>
          <cell r="FK257">
            <v>0</v>
          </cell>
          <cell r="FL257">
            <v>0</v>
          </cell>
          <cell r="FM257">
            <v>0</v>
          </cell>
          <cell r="FN257">
            <v>0</v>
          </cell>
          <cell r="FO257">
            <v>0</v>
          </cell>
          <cell r="FP257">
            <v>0</v>
          </cell>
          <cell r="FQ257">
            <v>0</v>
          </cell>
          <cell r="FR257">
            <v>0</v>
          </cell>
          <cell r="FS257">
            <v>0</v>
          </cell>
          <cell r="FT257">
            <v>0</v>
          </cell>
          <cell r="FU257">
            <v>0</v>
          </cell>
          <cell r="FV257">
            <v>0</v>
          </cell>
          <cell r="FW257">
            <v>0</v>
          </cell>
          <cell r="FX257">
            <v>0</v>
          </cell>
          <cell r="FY257">
            <v>0</v>
          </cell>
          <cell r="FZ257">
            <v>0</v>
          </cell>
          <cell r="GA257">
            <v>0</v>
          </cell>
          <cell r="GB257">
            <v>0</v>
          </cell>
          <cell r="GC257">
            <v>0</v>
          </cell>
          <cell r="GD257">
            <v>0</v>
          </cell>
          <cell r="GE257">
            <v>0</v>
          </cell>
          <cell r="GF257">
            <v>0</v>
          </cell>
          <cell r="GG257">
            <v>0</v>
          </cell>
          <cell r="GH257">
            <v>0</v>
          </cell>
          <cell r="GI257">
            <v>0</v>
          </cell>
          <cell r="GJ257">
            <v>0</v>
          </cell>
          <cell r="GK257">
            <v>0</v>
          </cell>
          <cell r="GL257">
            <v>0</v>
          </cell>
          <cell r="GM257">
            <v>0</v>
          </cell>
          <cell r="GN257">
            <v>0</v>
          </cell>
          <cell r="GO257">
            <v>0</v>
          </cell>
          <cell r="GP257">
            <v>0</v>
          </cell>
          <cell r="GQ257">
            <v>0</v>
          </cell>
          <cell r="GR257">
            <v>0</v>
          </cell>
          <cell r="GS257">
            <v>0</v>
          </cell>
          <cell r="GT257">
            <v>0</v>
          </cell>
          <cell r="GU257">
            <v>0</v>
          </cell>
          <cell r="GV257">
            <v>0</v>
          </cell>
          <cell r="GW257">
            <v>0</v>
          </cell>
          <cell r="GX257">
            <v>0</v>
          </cell>
          <cell r="GY257">
            <v>0</v>
          </cell>
          <cell r="GZ257">
            <v>0</v>
          </cell>
          <cell r="HA257">
            <v>104042.2</v>
          </cell>
          <cell r="HB257">
            <v>0</v>
          </cell>
          <cell r="HC257">
            <v>0</v>
          </cell>
          <cell r="HD257">
            <v>0</v>
          </cell>
          <cell r="HE257">
            <v>0</v>
          </cell>
          <cell r="HF257">
            <v>0</v>
          </cell>
          <cell r="HG257">
            <v>0</v>
          </cell>
          <cell r="HH257">
            <v>0</v>
          </cell>
          <cell r="HI257">
            <v>0</v>
          </cell>
          <cell r="HJ257">
            <v>0</v>
          </cell>
          <cell r="HK257">
            <v>1498</v>
          </cell>
          <cell r="HL257">
            <v>0</v>
          </cell>
          <cell r="HM257">
            <v>0</v>
          </cell>
          <cell r="HN257">
            <v>12719.9</v>
          </cell>
          <cell r="HO257">
            <v>0</v>
          </cell>
          <cell r="HP257">
            <v>82.77</v>
          </cell>
          <cell r="HQ257">
            <v>0</v>
          </cell>
          <cell r="HR257">
            <v>0</v>
          </cell>
          <cell r="HS257">
            <v>0</v>
          </cell>
        </row>
        <row r="258">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cell r="AN258">
            <v>0</v>
          </cell>
          <cell r="AO258">
            <v>0</v>
          </cell>
          <cell r="AP258">
            <v>0</v>
          </cell>
          <cell r="AQ258">
            <v>0</v>
          </cell>
          <cell r="AR258">
            <v>0</v>
          </cell>
          <cell r="AS258">
            <v>0</v>
          </cell>
          <cell r="AT258">
            <v>0</v>
          </cell>
          <cell r="AU258">
            <v>0</v>
          </cell>
          <cell r="AV258">
            <v>0</v>
          </cell>
          <cell r="AW258">
            <v>0</v>
          </cell>
          <cell r="AX258">
            <v>0</v>
          </cell>
          <cell r="AY258">
            <v>0</v>
          </cell>
          <cell r="AZ258">
            <v>0</v>
          </cell>
          <cell r="BA258">
            <v>0</v>
          </cell>
          <cell r="BB258">
            <v>0</v>
          </cell>
          <cell r="BC258">
            <v>0</v>
          </cell>
          <cell r="BD258">
            <v>0</v>
          </cell>
          <cell r="BE258">
            <v>0</v>
          </cell>
          <cell r="BF258">
            <v>0</v>
          </cell>
          <cell r="BG258">
            <v>0</v>
          </cell>
          <cell r="BH258">
            <v>0</v>
          </cell>
          <cell r="BI258">
            <v>0</v>
          </cell>
          <cell r="BJ258">
            <v>0</v>
          </cell>
          <cell r="BK258">
            <v>0</v>
          </cell>
          <cell r="BL258">
            <v>0</v>
          </cell>
          <cell r="BM258">
            <v>0</v>
          </cell>
          <cell r="BN258">
            <v>0</v>
          </cell>
          <cell r="BO258">
            <v>0</v>
          </cell>
          <cell r="BP258">
            <v>0</v>
          </cell>
          <cell r="BQ258">
            <v>0</v>
          </cell>
          <cell r="BR258">
            <v>0</v>
          </cell>
          <cell r="BS258">
            <v>0</v>
          </cell>
          <cell r="BT258">
            <v>0</v>
          </cell>
          <cell r="BU258">
            <v>0</v>
          </cell>
          <cell r="BV258">
            <v>0</v>
          </cell>
          <cell r="BW258">
            <v>0</v>
          </cell>
          <cell r="BX258">
            <v>0</v>
          </cell>
          <cell r="BY258">
            <v>0</v>
          </cell>
          <cell r="BZ258">
            <v>0</v>
          </cell>
          <cell r="CA258">
            <v>0</v>
          </cell>
          <cell r="CB258">
            <v>0</v>
          </cell>
          <cell r="CC258">
            <v>0</v>
          </cell>
          <cell r="CD258">
            <v>0</v>
          </cell>
          <cell r="CE258">
            <v>0</v>
          </cell>
          <cell r="CF258">
            <v>0</v>
          </cell>
          <cell r="CG258">
            <v>0</v>
          </cell>
          <cell r="CH258">
            <v>0</v>
          </cell>
          <cell r="CI258">
            <v>0</v>
          </cell>
          <cell r="CJ258">
            <v>0</v>
          </cell>
          <cell r="CK258">
            <v>0</v>
          </cell>
          <cell r="CL258">
            <v>0</v>
          </cell>
          <cell r="CM258">
            <v>0</v>
          </cell>
          <cell r="CN258">
            <v>0</v>
          </cell>
          <cell r="CO258">
            <v>0</v>
          </cell>
          <cell r="CP258">
            <v>0</v>
          </cell>
          <cell r="CQ258">
            <v>0</v>
          </cell>
          <cell r="CR258">
            <v>0</v>
          </cell>
          <cell r="CS258">
            <v>0</v>
          </cell>
          <cell r="CT258">
            <v>0</v>
          </cell>
          <cell r="CU258">
            <v>0</v>
          </cell>
          <cell r="CV258">
            <v>0</v>
          </cell>
          <cell r="CW258">
            <v>0</v>
          </cell>
          <cell r="CX258">
            <v>0</v>
          </cell>
          <cell r="CY258">
            <v>0</v>
          </cell>
          <cell r="CZ258">
            <v>0</v>
          </cell>
          <cell r="DA258">
            <v>0</v>
          </cell>
          <cell r="DB258">
            <v>0</v>
          </cell>
          <cell r="DC258">
            <v>0</v>
          </cell>
          <cell r="DD258">
            <v>0</v>
          </cell>
          <cell r="DE258">
            <v>0</v>
          </cell>
          <cell r="DF258">
            <v>0</v>
          </cell>
          <cell r="DG258">
            <v>0</v>
          </cell>
          <cell r="DH258">
            <v>0</v>
          </cell>
          <cell r="DI258">
            <v>0</v>
          </cell>
          <cell r="DJ258">
            <v>0</v>
          </cell>
          <cell r="DK258">
            <v>0</v>
          </cell>
          <cell r="DL258">
            <v>0</v>
          </cell>
          <cell r="DM258">
            <v>0</v>
          </cell>
          <cell r="DN258">
            <v>0</v>
          </cell>
          <cell r="DO258">
            <v>0</v>
          </cell>
          <cell r="DP258">
            <v>0</v>
          </cell>
          <cell r="DQ258">
            <v>0</v>
          </cell>
          <cell r="DR258">
            <v>0</v>
          </cell>
          <cell r="DS258">
            <v>0</v>
          </cell>
          <cell r="DT258">
            <v>0</v>
          </cell>
          <cell r="DU258">
            <v>0</v>
          </cell>
          <cell r="DV258">
            <v>0</v>
          </cell>
          <cell r="DW258">
            <v>0</v>
          </cell>
          <cell r="DX258">
            <v>0</v>
          </cell>
          <cell r="DY258">
            <v>0</v>
          </cell>
          <cell r="DZ258">
            <v>0</v>
          </cell>
          <cell r="EA258">
            <v>0</v>
          </cell>
          <cell r="EB258">
            <v>0</v>
          </cell>
          <cell r="EC258">
            <v>0</v>
          </cell>
          <cell r="ED258">
            <v>0</v>
          </cell>
          <cell r="EE258">
            <v>0</v>
          </cell>
          <cell r="EF258">
            <v>0</v>
          </cell>
          <cell r="EG258">
            <v>0</v>
          </cell>
          <cell r="EH258">
            <v>0</v>
          </cell>
          <cell r="EI258">
            <v>0</v>
          </cell>
          <cell r="EJ258">
            <v>0</v>
          </cell>
          <cell r="EK258">
            <v>0</v>
          </cell>
          <cell r="EL258">
            <v>0</v>
          </cell>
          <cell r="EM258">
            <v>0</v>
          </cell>
          <cell r="EN258">
            <v>0</v>
          </cell>
          <cell r="EO258">
            <v>0</v>
          </cell>
          <cell r="EP258">
            <v>0</v>
          </cell>
          <cell r="EQ258">
            <v>0</v>
          </cell>
          <cell r="ER258">
            <v>0</v>
          </cell>
          <cell r="ES258">
            <v>0</v>
          </cell>
          <cell r="ET258">
            <v>0</v>
          </cell>
          <cell r="EU258">
            <v>0</v>
          </cell>
          <cell r="EV258">
            <v>0</v>
          </cell>
          <cell r="EW258">
            <v>0</v>
          </cell>
          <cell r="EX258">
            <v>0</v>
          </cell>
          <cell r="EY258">
            <v>0</v>
          </cell>
          <cell r="EZ258">
            <v>0</v>
          </cell>
          <cell r="FA258">
            <v>0</v>
          </cell>
          <cell r="FB258">
            <v>0</v>
          </cell>
          <cell r="FC258">
            <v>0</v>
          </cell>
          <cell r="FD258">
            <v>0</v>
          </cell>
          <cell r="FE258">
            <v>0</v>
          </cell>
          <cell r="FF258">
            <v>0</v>
          </cell>
          <cell r="FG258">
            <v>0</v>
          </cell>
          <cell r="FH258">
            <v>0</v>
          </cell>
          <cell r="FI258">
            <v>0</v>
          </cell>
          <cell r="FJ258">
            <v>0</v>
          </cell>
          <cell r="FK258">
            <v>0</v>
          </cell>
          <cell r="FL258">
            <v>0</v>
          </cell>
          <cell r="FM258">
            <v>0</v>
          </cell>
          <cell r="FN258">
            <v>0</v>
          </cell>
          <cell r="FO258">
            <v>0</v>
          </cell>
          <cell r="FP258">
            <v>0</v>
          </cell>
          <cell r="FQ258">
            <v>0</v>
          </cell>
          <cell r="FR258">
            <v>0</v>
          </cell>
          <cell r="FS258">
            <v>0</v>
          </cell>
          <cell r="FT258">
            <v>0</v>
          </cell>
          <cell r="FU258">
            <v>0</v>
          </cell>
          <cell r="FV258">
            <v>0</v>
          </cell>
          <cell r="FW258">
            <v>0</v>
          </cell>
          <cell r="FX258">
            <v>0</v>
          </cell>
          <cell r="FY258">
            <v>0</v>
          </cell>
          <cell r="FZ258">
            <v>0</v>
          </cell>
          <cell r="GA258">
            <v>0</v>
          </cell>
          <cell r="GB258">
            <v>0</v>
          </cell>
          <cell r="GC258">
            <v>0</v>
          </cell>
          <cell r="GD258">
            <v>0</v>
          </cell>
          <cell r="GE258">
            <v>0</v>
          </cell>
          <cell r="GF258">
            <v>0</v>
          </cell>
          <cell r="GG258">
            <v>0</v>
          </cell>
          <cell r="GH258">
            <v>0</v>
          </cell>
          <cell r="GI258">
            <v>0</v>
          </cell>
          <cell r="GJ258">
            <v>0</v>
          </cell>
          <cell r="GK258">
            <v>0</v>
          </cell>
          <cell r="GL258">
            <v>0</v>
          </cell>
          <cell r="GM258">
            <v>5590.35</v>
          </cell>
          <cell r="GN258">
            <v>0</v>
          </cell>
          <cell r="GO258">
            <v>0</v>
          </cell>
          <cell r="GP258">
            <v>0</v>
          </cell>
          <cell r="GQ258">
            <v>0</v>
          </cell>
          <cell r="GR258">
            <v>0</v>
          </cell>
          <cell r="GS258">
            <v>0</v>
          </cell>
          <cell r="GT258">
            <v>0</v>
          </cell>
          <cell r="GU258">
            <v>0</v>
          </cell>
          <cell r="GV258">
            <v>0</v>
          </cell>
          <cell r="GW258">
            <v>0</v>
          </cell>
          <cell r="GX258">
            <v>0</v>
          </cell>
          <cell r="GY258">
            <v>0</v>
          </cell>
          <cell r="GZ258">
            <v>0</v>
          </cell>
          <cell r="HA258">
            <v>0</v>
          </cell>
          <cell r="HB258">
            <v>0</v>
          </cell>
          <cell r="HC258">
            <v>0</v>
          </cell>
          <cell r="HD258">
            <v>0</v>
          </cell>
          <cell r="HE258">
            <v>0</v>
          </cell>
          <cell r="HF258">
            <v>0</v>
          </cell>
          <cell r="HG258">
            <v>0</v>
          </cell>
          <cell r="HH258">
            <v>0</v>
          </cell>
          <cell r="HI258">
            <v>0</v>
          </cell>
          <cell r="HJ258">
            <v>0</v>
          </cell>
          <cell r="HK258">
            <v>0</v>
          </cell>
          <cell r="HL258">
            <v>0</v>
          </cell>
          <cell r="HM258">
            <v>0</v>
          </cell>
          <cell r="HN258">
            <v>0</v>
          </cell>
          <cell r="HO258">
            <v>0</v>
          </cell>
          <cell r="HP258">
            <v>0</v>
          </cell>
          <cell r="HQ258">
            <v>0</v>
          </cell>
          <cell r="HR258">
            <v>0</v>
          </cell>
          <cell r="HS258">
            <v>0</v>
          </cell>
        </row>
        <row r="259">
          <cell r="E259">
            <v>0</v>
          </cell>
          <cell r="F259">
            <v>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0</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0</v>
          </cell>
          <cell r="BL259">
            <v>0</v>
          </cell>
          <cell r="BM259">
            <v>0</v>
          </cell>
          <cell r="BN259">
            <v>0</v>
          </cell>
          <cell r="BO259">
            <v>0</v>
          </cell>
          <cell r="BP259">
            <v>0</v>
          </cell>
          <cell r="BQ259">
            <v>0</v>
          </cell>
          <cell r="BR259">
            <v>0</v>
          </cell>
          <cell r="BS259">
            <v>0</v>
          </cell>
          <cell r="BT259">
            <v>0</v>
          </cell>
          <cell r="BU259">
            <v>0</v>
          </cell>
          <cell r="BV259">
            <v>0</v>
          </cell>
          <cell r="BW259">
            <v>0</v>
          </cell>
          <cell r="BX259">
            <v>0</v>
          </cell>
          <cell r="BY259">
            <v>0</v>
          </cell>
          <cell r="BZ259">
            <v>0</v>
          </cell>
          <cell r="CA259">
            <v>0</v>
          </cell>
          <cell r="CB259">
            <v>0</v>
          </cell>
          <cell r="CC259">
            <v>0</v>
          </cell>
          <cell r="CD259">
            <v>0</v>
          </cell>
          <cell r="CE259">
            <v>0</v>
          </cell>
          <cell r="CF259">
            <v>0</v>
          </cell>
          <cell r="CG259">
            <v>0</v>
          </cell>
          <cell r="CH259">
            <v>0</v>
          </cell>
          <cell r="CI259">
            <v>0</v>
          </cell>
          <cell r="CJ259">
            <v>0</v>
          </cell>
          <cell r="CK259">
            <v>0</v>
          </cell>
          <cell r="CL259">
            <v>0</v>
          </cell>
          <cell r="CM259">
            <v>0</v>
          </cell>
          <cell r="CN259">
            <v>0</v>
          </cell>
          <cell r="CO259">
            <v>0</v>
          </cell>
          <cell r="CP259">
            <v>0</v>
          </cell>
          <cell r="CQ259">
            <v>0</v>
          </cell>
          <cell r="CR259">
            <v>0</v>
          </cell>
          <cell r="CS259">
            <v>0</v>
          </cell>
          <cell r="CT259">
            <v>0</v>
          </cell>
          <cell r="CU259">
            <v>0</v>
          </cell>
          <cell r="CV259">
            <v>0</v>
          </cell>
          <cell r="CW259">
            <v>0</v>
          </cell>
          <cell r="CX259">
            <v>0</v>
          </cell>
          <cell r="CY259">
            <v>0</v>
          </cell>
          <cell r="CZ259">
            <v>0</v>
          </cell>
          <cell r="DA259">
            <v>0</v>
          </cell>
          <cell r="DB259">
            <v>0</v>
          </cell>
          <cell r="DC259">
            <v>0</v>
          </cell>
          <cell r="DD259">
            <v>0</v>
          </cell>
          <cell r="DE259">
            <v>0</v>
          </cell>
          <cell r="DF259">
            <v>0</v>
          </cell>
          <cell r="DG259">
            <v>0</v>
          </cell>
          <cell r="DH259">
            <v>0</v>
          </cell>
          <cell r="DI259">
            <v>0</v>
          </cell>
          <cell r="DJ259">
            <v>0</v>
          </cell>
          <cell r="DK259">
            <v>0</v>
          </cell>
          <cell r="DL259">
            <v>0</v>
          </cell>
          <cell r="DM259">
            <v>0</v>
          </cell>
          <cell r="DN259">
            <v>0</v>
          </cell>
          <cell r="DO259">
            <v>0</v>
          </cell>
          <cell r="DP259">
            <v>0</v>
          </cell>
          <cell r="DQ259">
            <v>0</v>
          </cell>
          <cell r="DR259">
            <v>0</v>
          </cell>
          <cell r="DS259">
            <v>0</v>
          </cell>
          <cell r="DT259">
            <v>0</v>
          </cell>
          <cell r="DU259">
            <v>0</v>
          </cell>
          <cell r="DV259">
            <v>0</v>
          </cell>
          <cell r="DW259">
            <v>0</v>
          </cell>
          <cell r="DX259">
            <v>0</v>
          </cell>
          <cell r="DY259">
            <v>0</v>
          </cell>
          <cell r="DZ259">
            <v>0</v>
          </cell>
          <cell r="EA259">
            <v>0</v>
          </cell>
          <cell r="EB259">
            <v>0</v>
          </cell>
          <cell r="EC259">
            <v>0</v>
          </cell>
          <cell r="ED259">
            <v>0</v>
          </cell>
          <cell r="EE259">
            <v>0</v>
          </cell>
          <cell r="EF259">
            <v>0</v>
          </cell>
          <cell r="EG259">
            <v>0</v>
          </cell>
          <cell r="EH259">
            <v>0</v>
          </cell>
          <cell r="EI259">
            <v>0</v>
          </cell>
          <cell r="EJ259">
            <v>0</v>
          </cell>
          <cell r="EK259">
            <v>0</v>
          </cell>
          <cell r="EL259">
            <v>0</v>
          </cell>
          <cell r="EM259">
            <v>0</v>
          </cell>
          <cell r="EN259">
            <v>0</v>
          </cell>
          <cell r="EO259">
            <v>0</v>
          </cell>
          <cell r="EP259">
            <v>0</v>
          </cell>
          <cell r="EQ259">
            <v>0</v>
          </cell>
          <cell r="ER259">
            <v>0</v>
          </cell>
          <cell r="ES259">
            <v>0</v>
          </cell>
          <cell r="ET259">
            <v>0</v>
          </cell>
          <cell r="EU259">
            <v>0</v>
          </cell>
          <cell r="EV259">
            <v>0</v>
          </cell>
          <cell r="EW259">
            <v>0</v>
          </cell>
          <cell r="EX259">
            <v>0</v>
          </cell>
          <cell r="EY259">
            <v>0</v>
          </cell>
          <cell r="EZ259">
            <v>0</v>
          </cell>
          <cell r="FA259">
            <v>0</v>
          </cell>
          <cell r="FB259">
            <v>0</v>
          </cell>
          <cell r="FC259">
            <v>0</v>
          </cell>
          <cell r="FD259">
            <v>0</v>
          </cell>
          <cell r="FE259">
            <v>0</v>
          </cell>
          <cell r="FF259">
            <v>0</v>
          </cell>
          <cell r="FG259">
            <v>0</v>
          </cell>
          <cell r="FH259">
            <v>0</v>
          </cell>
          <cell r="FI259">
            <v>0</v>
          </cell>
          <cell r="FJ259">
            <v>0</v>
          </cell>
          <cell r="FK259">
            <v>0</v>
          </cell>
          <cell r="FL259">
            <v>0</v>
          </cell>
          <cell r="FM259">
            <v>0</v>
          </cell>
          <cell r="FN259">
            <v>0</v>
          </cell>
          <cell r="FO259">
            <v>0</v>
          </cell>
          <cell r="FP259">
            <v>0</v>
          </cell>
          <cell r="FQ259">
            <v>0</v>
          </cell>
          <cell r="FR259">
            <v>0</v>
          </cell>
          <cell r="FS259">
            <v>0</v>
          </cell>
          <cell r="FT259">
            <v>0</v>
          </cell>
          <cell r="FU259">
            <v>0</v>
          </cell>
          <cell r="FV259">
            <v>0</v>
          </cell>
          <cell r="FW259">
            <v>0</v>
          </cell>
          <cell r="FX259">
            <v>0</v>
          </cell>
          <cell r="FY259">
            <v>0</v>
          </cell>
          <cell r="FZ259">
            <v>0</v>
          </cell>
          <cell r="GA259">
            <v>0</v>
          </cell>
          <cell r="GB259">
            <v>0</v>
          </cell>
          <cell r="GC259">
            <v>0</v>
          </cell>
          <cell r="GD259">
            <v>0</v>
          </cell>
          <cell r="GE259">
            <v>0</v>
          </cell>
          <cell r="GF259">
            <v>0</v>
          </cell>
          <cell r="GG259">
            <v>0</v>
          </cell>
          <cell r="GH259">
            <v>0</v>
          </cell>
          <cell r="GI259">
            <v>0</v>
          </cell>
          <cell r="GJ259">
            <v>0</v>
          </cell>
          <cell r="GK259">
            <v>0</v>
          </cell>
          <cell r="GL259">
            <v>0</v>
          </cell>
          <cell r="GM259">
            <v>0</v>
          </cell>
          <cell r="GN259">
            <v>0</v>
          </cell>
          <cell r="GO259">
            <v>0</v>
          </cell>
          <cell r="GP259">
            <v>0</v>
          </cell>
          <cell r="GQ259">
            <v>0</v>
          </cell>
          <cell r="GR259">
            <v>0</v>
          </cell>
          <cell r="GS259">
            <v>0</v>
          </cell>
          <cell r="GT259">
            <v>0</v>
          </cell>
          <cell r="GU259">
            <v>0</v>
          </cell>
          <cell r="GV259">
            <v>0</v>
          </cell>
          <cell r="GW259">
            <v>0</v>
          </cell>
          <cell r="GX259">
            <v>0</v>
          </cell>
          <cell r="GY259">
            <v>0</v>
          </cell>
          <cell r="GZ259">
            <v>0</v>
          </cell>
          <cell r="HA259">
            <v>0</v>
          </cell>
          <cell r="HB259">
            <v>1194084.55</v>
          </cell>
          <cell r="HC259">
            <v>0</v>
          </cell>
          <cell r="HD259">
            <v>0</v>
          </cell>
          <cell r="HE259">
            <v>0</v>
          </cell>
          <cell r="HF259">
            <v>0</v>
          </cell>
          <cell r="HG259">
            <v>0</v>
          </cell>
          <cell r="HH259">
            <v>0</v>
          </cell>
          <cell r="HI259">
            <v>0</v>
          </cell>
          <cell r="HJ259">
            <v>0</v>
          </cell>
          <cell r="HK259">
            <v>0</v>
          </cell>
          <cell r="HL259">
            <v>0</v>
          </cell>
          <cell r="HM259">
            <v>0</v>
          </cell>
          <cell r="HN259">
            <v>0</v>
          </cell>
          <cell r="HO259">
            <v>0</v>
          </cell>
          <cell r="HP259">
            <v>0</v>
          </cell>
          <cell r="HQ259">
            <v>0</v>
          </cell>
          <cell r="HR259">
            <v>0</v>
          </cell>
          <cell r="HS259">
            <v>0</v>
          </cell>
        </row>
        <row r="260">
          <cell r="E260">
            <v>0</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cell r="CC260">
            <v>0</v>
          </cell>
          <cell r="CD260">
            <v>0</v>
          </cell>
          <cell r="CE260">
            <v>0</v>
          </cell>
          <cell r="CF260">
            <v>0</v>
          </cell>
          <cell r="CG260">
            <v>0</v>
          </cell>
          <cell r="CH260">
            <v>0</v>
          </cell>
          <cell r="CI260">
            <v>0</v>
          </cell>
          <cell r="CJ260">
            <v>0</v>
          </cell>
          <cell r="CK260">
            <v>0</v>
          </cell>
          <cell r="CL260">
            <v>0</v>
          </cell>
          <cell r="CM260">
            <v>0</v>
          </cell>
          <cell r="CN260">
            <v>0</v>
          </cell>
          <cell r="CO260">
            <v>0</v>
          </cell>
          <cell r="CP260">
            <v>0</v>
          </cell>
          <cell r="CQ260">
            <v>0</v>
          </cell>
          <cell r="CR260">
            <v>0</v>
          </cell>
          <cell r="CS260">
            <v>0</v>
          </cell>
          <cell r="CT260">
            <v>0</v>
          </cell>
          <cell r="CU260">
            <v>0</v>
          </cell>
          <cell r="CV260">
            <v>0</v>
          </cell>
          <cell r="CW260">
            <v>0</v>
          </cell>
          <cell r="CX260">
            <v>0</v>
          </cell>
          <cell r="CY260">
            <v>0</v>
          </cell>
          <cell r="CZ260">
            <v>0</v>
          </cell>
          <cell r="DA260">
            <v>0</v>
          </cell>
          <cell r="DB260">
            <v>0</v>
          </cell>
          <cell r="DC260">
            <v>0</v>
          </cell>
          <cell r="DD260">
            <v>0</v>
          </cell>
          <cell r="DE260">
            <v>0</v>
          </cell>
          <cell r="DF260">
            <v>0</v>
          </cell>
          <cell r="DG260">
            <v>0</v>
          </cell>
          <cell r="DH260">
            <v>0</v>
          </cell>
          <cell r="DI260">
            <v>0</v>
          </cell>
          <cell r="DJ260">
            <v>0</v>
          </cell>
          <cell r="DK260">
            <v>0</v>
          </cell>
          <cell r="DL260">
            <v>0</v>
          </cell>
          <cell r="DM260">
            <v>0</v>
          </cell>
          <cell r="DN260">
            <v>0</v>
          </cell>
          <cell r="DO260">
            <v>0</v>
          </cell>
          <cell r="DP260">
            <v>0</v>
          </cell>
          <cell r="DQ260">
            <v>0</v>
          </cell>
          <cell r="DR260">
            <v>0</v>
          </cell>
          <cell r="DS260">
            <v>0</v>
          </cell>
          <cell r="DT260">
            <v>0</v>
          </cell>
          <cell r="DU260">
            <v>0</v>
          </cell>
          <cell r="DV260">
            <v>0</v>
          </cell>
          <cell r="DW260">
            <v>0</v>
          </cell>
          <cell r="DX260">
            <v>0</v>
          </cell>
          <cell r="DY260">
            <v>0</v>
          </cell>
          <cell r="DZ260">
            <v>0</v>
          </cell>
          <cell r="EA260">
            <v>0</v>
          </cell>
          <cell r="EB260">
            <v>0</v>
          </cell>
          <cell r="EC260">
            <v>0</v>
          </cell>
          <cell r="ED260">
            <v>0</v>
          </cell>
          <cell r="EE260">
            <v>0</v>
          </cell>
          <cell r="EF260">
            <v>0</v>
          </cell>
          <cell r="EG260">
            <v>0</v>
          </cell>
          <cell r="EH260">
            <v>0</v>
          </cell>
          <cell r="EI260">
            <v>0</v>
          </cell>
          <cell r="EJ260">
            <v>0</v>
          </cell>
          <cell r="EK260">
            <v>0</v>
          </cell>
          <cell r="EL260">
            <v>0</v>
          </cell>
          <cell r="EM260">
            <v>0</v>
          </cell>
          <cell r="EN260">
            <v>0</v>
          </cell>
          <cell r="EO260">
            <v>0</v>
          </cell>
          <cell r="EP260">
            <v>0</v>
          </cell>
          <cell r="EQ260">
            <v>0</v>
          </cell>
          <cell r="ER260">
            <v>0</v>
          </cell>
          <cell r="ES260">
            <v>0</v>
          </cell>
          <cell r="ET260">
            <v>0</v>
          </cell>
          <cell r="EU260">
            <v>0</v>
          </cell>
          <cell r="EV260">
            <v>0</v>
          </cell>
          <cell r="EW260">
            <v>0</v>
          </cell>
          <cell r="EX260">
            <v>0</v>
          </cell>
          <cell r="EY260">
            <v>0</v>
          </cell>
          <cell r="EZ260">
            <v>0</v>
          </cell>
          <cell r="FA260">
            <v>0</v>
          </cell>
          <cell r="FB260">
            <v>0</v>
          </cell>
          <cell r="FC260">
            <v>0</v>
          </cell>
          <cell r="FD260">
            <v>0</v>
          </cell>
          <cell r="FE260">
            <v>0</v>
          </cell>
          <cell r="FF260">
            <v>0</v>
          </cell>
          <cell r="FG260">
            <v>0</v>
          </cell>
          <cell r="FH260">
            <v>0</v>
          </cell>
          <cell r="FI260">
            <v>0</v>
          </cell>
          <cell r="FJ260">
            <v>0</v>
          </cell>
          <cell r="FK260">
            <v>0</v>
          </cell>
          <cell r="FL260">
            <v>0</v>
          </cell>
          <cell r="FM260">
            <v>0</v>
          </cell>
          <cell r="FN260">
            <v>0</v>
          </cell>
          <cell r="FO260">
            <v>0</v>
          </cell>
          <cell r="FP260">
            <v>0</v>
          </cell>
          <cell r="FQ260">
            <v>0</v>
          </cell>
          <cell r="FR260">
            <v>0</v>
          </cell>
          <cell r="FS260">
            <v>0</v>
          </cell>
          <cell r="FT260">
            <v>0</v>
          </cell>
          <cell r="FU260">
            <v>0</v>
          </cell>
          <cell r="FV260">
            <v>0</v>
          </cell>
          <cell r="FW260">
            <v>0</v>
          </cell>
          <cell r="FX260">
            <v>0</v>
          </cell>
          <cell r="FY260">
            <v>0</v>
          </cell>
          <cell r="FZ260">
            <v>0</v>
          </cell>
          <cell r="GA260">
            <v>0</v>
          </cell>
          <cell r="GB260">
            <v>0</v>
          </cell>
          <cell r="GC260">
            <v>0</v>
          </cell>
          <cell r="GD260">
            <v>0</v>
          </cell>
          <cell r="GE260">
            <v>0</v>
          </cell>
          <cell r="GF260">
            <v>0</v>
          </cell>
          <cell r="GG260">
            <v>0</v>
          </cell>
          <cell r="GH260">
            <v>0</v>
          </cell>
          <cell r="GI260">
            <v>0</v>
          </cell>
          <cell r="GJ260">
            <v>0</v>
          </cell>
          <cell r="GK260">
            <v>0</v>
          </cell>
          <cell r="GL260">
            <v>0</v>
          </cell>
          <cell r="GM260">
            <v>0</v>
          </cell>
          <cell r="GN260">
            <v>0</v>
          </cell>
          <cell r="GO260">
            <v>0</v>
          </cell>
          <cell r="GP260">
            <v>0</v>
          </cell>
          <cell r="GQ260">
            <v>0</v>
          </cell>
          <cell r="GR260">
            <v>0</v>
          </cell>
          <cell r="GS260">
            <v>0</v>
          </cell>
          <cell r="GT260">
            <v>0</v>
          </cell>
          <cell r="GU260">
            <v>0</v>
          </cell>
          <cell r="GV260">
            <v>0</v>
          </cell>
          <cell r="GW260">
            <v>0</v>
          </cell>
          <cell r="GX260">
            <v>0</v>
          </cell>
          <cell r="GY260">
            <v>0</v>
          </cell>
          <cell r="GZ260">
            <v>0</v>
          </cell>
          <cell r="HA260">
            <v>0</v>
          </cell>
          <cell r="HB260">
            <v>543224</v>
          </cell>
          <cell r="HC260">
            <v>0</v>
          </cell>
          <cell r="HD260">
            <v>0</v>
          </cell>
          <cell r="HE260">
            <v>0</v>
          </cell>
          <cell r="HF260">
            <v>0</v>
          </cell>
          <cell r="HG260">
            <v>0</v>
          </cell>
          <cell r="HH260">
            <v>0</v>
          </cell>
          <cell r="HI260">
            <v>0</v>
          </cell>
          <cell r="HJ260">
            <v>0</v>
          </cell>
          <cell r="HK260">
            <v>0</v>
          </cell>
          <cell r="HL260">
            <v>0</v>
          </cell>
          <cell r="HM260">
            <v>0</v>
          </cell>
          <cell r="HN260">
            <v>0</v>
          </cell>
          <cell r="HO260">
            <v>0</v>
          </cell>
          <cell r="HP260">
            <v>0</v>
          </cell>
          <cell r="HQ260">
            <v>0</v>
          </cell>
          <cell r="HR260">
            <v>0</v>
          </cell>
          <cell r="HS260">
            <v>0</v>
          </cell>
        </row>
        <row r="261">
          <cell r="E261">
            <v>0</v>
          </cell>
          <cell r="F261">
            <v>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cell r="AZ261">
            <v>0</v>
          </cell>
          <cell r="BA261">
            <v>0</v>
          </cell>
          <cell r="BB261">
            <v>0</v>
          </cell>
          <cell r="BC261">
            <v>0</v>
          </cell>
          <cell r="BD261">
            <v>0</v>
          </cell>
          <cell r="BE261">
            <v>0</v>
          </cell>
          <cell r="BF261">
            <v>0</v>
          </cell>
          <cell r="BG261">
            <v>0</v>
          </cell>
          <cell r="BH261">
            <v>0</v>
          </cell>
          <cell r="BI261">
            <v>0</v>
          </cell>
          <cell r="BJ261">
            <v>0</v>
          </cell>
          <cell r="BK261">
            <v>0</v>
          </cell>
          <cell r="BL261">
            <v>0</v>
          </cell>
          <cell r="BM261">
            <v>0</v>
          </cell>
          <cell r="BN261">
            <v>0</v>
          </cell>
          <cell r="BO261">
            <v>0</v>
          </cell>
          <cell r="BP261">
            <v>0</v>
          </cell>
          <cell r="BQ261">
            <v>0</v>
          </cell>
          <cell r="BR261">
            <v>0</v>
          </cell>
          <cell r="BS261">
            <v>0</v>
          </cell>
          <cell r="BT261">
            <v>0</v>
          </cell>
          <cell r="BU261">
            <v>0</v>
          </cell>
          <cell r="BV261">
            <v>0</v>
          </cell>
          <cell r="BW261">
            <v>0</v>
          </cell>
          <cell r="BX261">
            <v>0</v>
          </cell>
          <cell r="BY261">
            <v>0</v>
          </cell>
          <cell r="BZ261">
            <v>0</v>
          </cell>
          <cell r="CA261">
            <v>0</v>
          </cell>
          <cell r="CB261">
            <v>0</v>
          </cell>
          <cell r="CC261">
            <v>0</v>
          </cell>
          <cell r="CD261">
            <v>0</v>
          </cell>
          <cell r="CE261">
            <v>0</v>
          </cell>
          <cell r="CF261">
            <v>0</v>
          </cell>
          <cell r="CG261">
            <v>0</v>
          </cell>
          <cell r="CH261">
            <v>0</v>
          </cell>
          <cell r="CI261">
            <v>0</v>
          </cell>
          <cell r="CJ261">
            <v>0</v>
          </cell>
          <cell r="CK261">
            <v>0</v>
          </cell>
          <cell r="CL261">
            <v>0</v>
          </cell>
          <cell r="CM261">
            <v>0</v>
          </cell>
          <cell r="CN261">
            <v>0</v>
          </cell>
          <cell r="CO261">
            <v>0</v>
          </cell>
          <cell r="CP261">
            <v>0</v>
          </cell>
          <cell r="CQ261">
            <v>0</v>
          </cell>
          <cell r="CR261">
            <v>0</v>
          </cell>
          <cell r="CS261">
            <v>0</v>
          </cell>
          <cell r="CT261">
            <v>0</v>
          </cell>
          <cell r="CU261">
            <v>0</v>
          </cell>
          <cell r="CV261">
            <v>0</v>
          </cell>
          <cell r="CW261">
            <v>0</v>
          </cell>
          <cell r="CX261">
            <v>0</v>
          </cell>
          <cell r="CY261">
            <v>0</v>
          </cell>
          <cell r="CZ261">
            <v>0</v>
          </cell>
          <cell r="DA261">
            <v>0</v>
          </cell>
          <cell r="DB261">
            <v>0</v>
          </cell>
          <cell r="DC261">
            <v>0</v>
          </cell>
          <cell r="DD261">
            <v>0</v>
          </cell>
          <cell r="DE261">
            <v>0</v>
          </cell>
          <cell r="DF261">
            <v>0</v>
          </cell>
          <cell r="DG261">
            <v>0</v>
          </cell>
          <cell r="DH261">
            <v>0</v>
          </cell>
          <cell r="DI261">
            <v>0</v>
          </cell>
          <cell r="DJ261">
            <v>0</v>
          </cell>
          <cell r="DK261">
            <v>0</v>
          </cell>
          <cell r="DL261">
            <v>0</v>
          </cell>
          <cell r="DM261">
            <v>0</v>
          </cell>
          <cell r="DN261">
            <v>0</v>
          </cell>
          <cell r="DO261">
            <v>0</v>
          </cell>
          <cell r="DP261">
            <v>0</v>
          </cell>
          <cell r="DQ261">
            <v>0</v>
          </cell>
          <cell r="DR261">
            <v>0</v>
          </cell>
          <cell r="DS261">
            <v>0</v>
          </cell>
          <cell r="DT261">
            <v>0</v>
          </cell>
          <cell r="DU261">
            <v>0</v>
          </cell>
          <cell r="DV261">
            <v>0</v>
          </cell>
          <cell r="DW261">
            <v>0</v>
          </cell>
          <cell r="DX261">
            <v>0</v>
          </cell>
          <cell r="DY261">
            <v>0</v>
          </cell>
          <cell r="DZ261">
            <v>0</v>
          </cell>
          <cell r="EA261">
            <v>0</v>
          </cell>
          <cell r="EB261">
            <v>0</v>
          </cell>
          <cell r="EC261">
            <v>0</v>
          </cell>
          <cell r="ED261">
            <v>0</v>
          </cell>
          <cell r="EE261">
            <v>0</v>
          </cell>
          <cell r="EF261">
            <v>0</v>
          </cell>
          <cell r="EG261">
            <v>0</v>
          </cell>
          <cell r="EH261">
            <v>0</v>
          </cell>
          <cell r="EI261">
            <v>0</v>
          </cell>
          <cell r="EJ261">
            <v>0</v>
          </cell>
          <cell r="EK261">
            <v>0</v>
          </cell>
          <cell r="EL261">
            <v>0</v>
          </cell>
          <cell r="EM261">
            <v>0</v>
          </cell>
          <cell r="EN261">
            <v>0</v>
          </cell>
          <cell r="EO261">
            <v>0</v>
          </cell>
          <cell r="EP261">
            <v>0</v>
          </cell>
          <cell r="EQ261">
            <v>0</v>
          </cell>
          <cell r="ER261">
            <v>0</v>
          </cell>
          <cell r="ES261">
            <v>0</v>
          </cell>
          <cell r="ET261">
            <v>0</v>
          </cell>
          <cell r="EU261">
            <v>0</v>
          </cell>
          <cell r="EV261">
            <v>0</v>
          </cell>
          <cell r="EW261">
            <v>0</v>
          </cell>
          <cell r="EX261">
            <v>0</v>
          </cell>
          <cell r="EY261">
            <v>0</v>
          </cell>
          <cell r="EZ261">
            <v>0</v>
          </cell>
          <cell r="FA261">
            <v>0</v>
          </cell>
          <cell r="FB261">
            <v>0</v>
          </cell>
          <cell r="FC261">
            <v>0</v>
          </cell>
          <cell r="FD261">
            <v>0</v>
          </cell>
          <cell r="FE261">
            <v>0</v>
          </cell>
          <cell r="FF261">
            <v>0</v>
          </cell>
          <cell r="FG261">
            <v>0</v>
          </cell>
          <cell r="FH261">
            <v>0</v>
          </cell>
          <cell r="FI261">
            <v>0</v>
          </cell>
          <cell r="FJ261">
            <v>0</v>
          </cell>
          <cell r="FK261">
            <v>0</v>
          </cell>
          <cell r="FL261">
            <v>0</v>
          </cell>
          <cell r="FM261">
            <v>0</v>
          </cell>
          <cell r="FN261">
            <v>0</v>
          </cell>
          <cell r="FO261">
            <v>0</v>
          </cell>
          <cell r="FP261">
            <v>0</v>
          </cell>
          <cell r="FQ261">
            <v>0</v>
          </cell>
          <cell r="FR261">
            <v>0</v>
          </cell>
          <cell r="FS261">
            <v>0</v>
          </cell>
          <cell r="FT261">
            <v>0</v>
          </cell>
          <cell r="FU261">
            <v>0</v>
          </cell>
          <cell r="FV261">
            <v>0</v>
          </cell>
          <cell r="FW261">
            <v>0</v>
          </cell>
          <cell r="FX261">
            <v>0</v>
          </cell>
          <cell r="FY261">
            <v>0</v>
          </cell>
          <cell r="FZ261">
            <v>0</v>
          </cell>
          <cell r="GA261">
            <v>0</v>
          </cell>
          <cell r="GB261">
            <v>0</v>
          </cell>
          <cell r="GC261">
            <v>0</v>
          </cell>
          <cell r="GD261">
            <v>0</v>
          </cell>
          <cell r="GE261">
            <v>0</v>
          </cell>
          <cell r="GF261">
            <v>0</v>
          </cell>
          <cell r="GG261">
            <v>0</v>
          </cell>
          <cell r="GH261">
            <v>0</v>
          </cell>
          <cell r="GI261">
            <v>0</v>
          </cell>
          <cell r="GJ261">
            <v>0</v>
          </cell>
          <cell r="GK261">
            <v>0</v>
          </cell>
          <cell r="GL261">
            <v>0</v>
          </cell>
          <cell r="GM261">
            <v>0</v>
          </cell>
          <cell r="GN261">
            <v>0</v>
          </cell>
          <cell r="GO261">
            <v>0</v>
          </cell>
          <cell r="GP261">
            <v>0</v>
          </cell>
          <cell r="GQ261">
            <v>0</v>
          </cell>
          <cell r="GR261">
            <v>0</v>
          </cell>
          <cell r="GS261">
            <v>0</v>
          </cell>
          <cell r="GT261">
            <v>0</v>
          </cell>
          <cell r="GU261">
            <v>0</v>
          </cell>
          <cell r="GV261">
            <v>0</v>
          </cell>
          <cell r="GW261">
            <v>0</v>
          </cell>
          <cell r="GX261">
            <v>0</v>
          </cell>
          <cell r="GY261">
            <v>0</v>
          </cell>
          <cell r="GZ261">
            <v>0</v>
          </cell>
          <cell r="HA261">
            <v>0</v>
          </cell>
          <cell r="HB261">
            <v>156621.29999999999</v>
          </cell>
          <cell r="HC261">
            <v>0</v>
          </cell>
          <cell r="HD261">
            <v>0</v>
          </cell>
          <cell r="HE261">
            <v>0</v>
          </cell>
          <cell r="HF261">
            <v>0</v>
          </cell>
          <cell r="HG261">
            <v>0</v>
          </cell>
          <cell r="HH261">
            <v>0</v>
          </cell>
          <cell r="HI261">
            <v>0</v>
          </cell>
          <cell r="HJ261">
            <v>0</v>
          </cell>
          <cell r="HK261">
            <v>0</v>
          </cell>
          <cell r="HL261">
            <v>0</v>
          </cell>
          <cell r="HM261">
            <v>0</v>
          </cell>
          <cell r="HN261">
            <v>0</v>
          </cell>
          <cell r="HO261">
            <v>0</v>
          </cell>
          <cell r="HP261">
            <v>0</v>
          </cell>
          <cell r="HQ261">
            <v>0</v>
          </cell>
          <cell r="HR261">
            <v>0</v>
          </cell>
          <cell r="HS261">
            <v>0</v>
          </cell>
        </row>
        <row r="262">
          <cell r="E262">
            <v>0</v>
          </cell>
          <cell r="F262">
            <v>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0</v>
          </cell>
          <cell r="AS262">
            <v>0</v>
          </cell>
          <cell r="AT262">
            <v>0</v>
          </cell>
          <cell r="AU262">
            <v>0</v>
          </cell>
          <cell r="AV262">
            <v>0</v>
          </cell>
          <cell r="AW262">
            <v>0</v>
          </cell>
          <cell r="AX262">
            <v>0</v>
          </cell>
          <cell r="AY262">
            <v>0</v>
          </cell>
          <cell r="AZ262">
            <v>0</v>
          </cell>
          <cell r="BA262">
            <v>0</v>
          </cell>
          <cell r="BB262">
            <v>0</v>
          </cell>
          <cell r="BC262">
            <v>0</v>
          </cell>
          <cell r="BD262">
            <v>0</v>
          </cell>
          <cell r="BE262">
            <v>0</v>
          </cell>
          <cell r="BF262">
            <v>0</v>
          </cell>
          <cell r="BG262">
            <v>0</v>
          </cell>
          <cell r="BH262">
            <v>0</v>
          </cell>
          <cell r="BI262">
            <v>0</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cell r="CC262">
            <v>0</v>
          </cell>
          <cell r="CD262">
            <v>0</v>
          </cell>
          <cell r="CE262">
            <v>0</v>
          </cell>
          <cell r="CF262">
            <v>0</v>
          </cell>
          <cell r="CG262">
            <v>0</v>
          </cell>
          <cell r="CH262">
            <v>0</v>
          </cell>
          <cell r="CI262">
            <v>0</v>
          </cell>
          <cell r="CJ262">
            <v>0</v>
          </cell>
          <cell r="CK262">
            <v>0</v>
          </cell>
          <cell r="CL262">
            <v>0</v>
          </cell>
          <cell r="CM262">
            <v>0</v>
          </cell>
          <cell r="CN262">
            <v>0</v>
          </cell>
          <cell r="CO262">
            <v>0</v>
          </cell>
          <cell r="CP262">
            <v>0</v>
          </cell>
          <cell r="CQ262">
            <v>0</v>
          </cell>
          <cell r="CR262">
            <v>0</v>
          </cell>
          <cell r="CS262">
            <v>0</v>
          </cell>
          <cell r="CT262">
            <v>0</v>
          </cell>
          <cell r="CU262">
            <v>0</v>
          </cell>
          <cell r="CV262">
            <v>0</v>
          </cell>
          <cell r="CW262">
            <v>0</v>
          </cell>
          <cell r="CX262">
            <v>0</v>
          </cell>
          <cell r="CY262">
            <v>0</v>
          </cell>
          <cell r="CZ262">
            <v>0</v>
          </cell>
          <cell r="DA262">
            <v>0</v>
          </cell>
          <cell r="DB262">
            <v>0</v>
          </cell>
          <cell r="DC262">
            <v>0</v>
          </cell>
          <cell r="DD262">
            <v>0</v>
          </cell>
          <cell r="DE262">
            <v>0</v>
          </cell>
          <cell r="DF262">
            <v>0</v>
          </cell>
          <cell r="DG262">
            <v>0</v>
          </cell>
          <cell r="DH262">
            <v>0</v>
          </cell>
          <cell r="DI262">
            <v>0</v>
          </cell>
          <cell r="DJ262">
            <v>0</v>
          </cell>
          <cell r="DK262">
            <v>0</v>
          </cell>
          <cell r="DL262">
            <v>0</v>
          </cell>
          <cell r="DM262">
            <v>0</v>
          </cell>
          <cell r="DN262">
            <v>0</v>
          </cell>
          <cell r="DO262">
            <v>0</v>
          </cell>
          <cell r="DP262">
            <v>0</v>
          </cell>
          <cell r="DQ262">
            <v>0</v>
          </cell>
          <cell r="DR262">
            <v>0</v>
          </cell>
          <cell r="DS262">
            <v>0</v>
          </cell>
          <cell r="DT262">
            <v>0</v>
          </cell>
          <cell r="DU262">
            <v>0</v>
          </cell>
          <cell r="DV262">
            <v>0</v>
          </cell>
          <cell r="DW262">
            <v>0</v>
          </cell>
          <cell r="DX262">
            <v>0</v>
          </cell>
          <cell r="DY262">
            <v>0</v>
          </cell>
          <cell r="DZ262">
            <v>0</v>
          </cell>
          <cell r="EA262">
            <v>0</v>
          </cell>
          <cell r="EB262">
            <v>0</v>
          </cell>
          <cell r="EC262">
            <v>0</v>
          </cell>
          <cell r="ED262">
            <v>0</v>
          </cell>
          <cell r="EE262">
            <v>0</v>
          </cell>
          <cell r="EF262">
            <v>0</v>
          </cell>
          <cell r="EG262">
            <v>0</v>
          </cell>
          <cell r="EH262">
            <v>0</v>
          </cell>
          <cell r="EI262">
            <v>0</v>
          </cell>
          <cell r="EJ262">
            <v>0</v>
          </cell>
          <cell r="EK262">
            <v>0</v>
          </cell>
          <cell r="EL262">
            <v>0</v>
          </cell>
          <cell r="EM262">
            <v>0</v>
          </cell>
          <cell r="EN262">
            <v>0</v>
          </cell>
          <cell r="EO262">
            <v>0</v>
          </cell>
          <cell r="EP262">
            <v>0</v>
          </cell>
          <cell r="EQ262">
            <v>0</v>
          </cell>
          <cell r="ER262">
            <v>0</v>
          </cell>
          <cell r="ES262">
            <v>0</v>
          </cell>
          <cell r="ET262">
            <v>0</v>
          </cell>
          <cell r="EU262">
            <v>0</v>
          </cell>
          <cell r="EV262">
            <v>0</v>
          </cell>
          <cell r="EW262">
            <v>0</v>
          </cell>
          <cell r="EX262">
            <v>0</v>
          </cell>
          <cell r="EY262">
            <v>0</v>
          </cell>
          <cell r="EZ262">
            <v>0</v>
          </cell>
          <cell r="FA262">
            <v>0</v>
          </cell>
          <cell r="FB262">
            <v>0</v>
          </cell>
          <cell r="FC262">
            <v>0</v>
          </cell>
          <cell r="FD262">
            <v>0</v>
          </cell>
          <cell r="FE262">
            <v>0</v>
          </cell>
          <cell r="FF262">
            <v>0</v>
          </cell>
          <cell r="FG262">
            <v>0</v>
          </cell>
          <cell r="FH262">
            <v>0</v>
          </cell>
          <cell r="FI262">
            <v>0</v>
          </cell>
          <cell r="FJ262">
            <v>0</v>
          </cell>
          <cell r="FK262">
            <v>0</v>
          </cell>
          <cell r="FL262">
            <v>0</v>
          </cell>
          <cell r="FM262">
            <v>0</v>
          </cell>
          <cell r="FN262">
            <v>0</v>
          </cell>
          <cell r="FO262">
            <v>0</v>
          </cell>
          <cell r="FP262">
            <v>0</v>
          </cell>
          <cell r="FQ262">
            <v>0</v>
          </cell>
          <cell r="FR262">
            <v>0</v>
          </cell>
          <cell r="FS262">
            <v>0</v>
          </cell>
          <cell r="FT262">
            <v>0</v>
          </cell>
          <cell r="FU262">
            <v>0</v>
          </cell>
          <cell r="FV262">
            <v>0</v>
          </cell>
          <cell r="FW262">
            <v>0</v>
          </cell>
          <cell r="FX262">
            <v>0</v>
          </cell>
          <cell r="FY262">
            <v>0</v>
          </cell>
          <cell r="FZ262">
            <v>0</v>
          </cell>
          <cell r="GA262">
            <v>0</v>
          </cell>
          <cell r="GB262">
            <v>0</v>
          </cell>
          <cell r="GC262">
            <v>0</v>
          </cell>
          <cell r="GD262">
            <v>0</v>
          </cell>
          <cell r="GE262">
            <v>0</v>
          </cell>
          <cell r="GF262">
            <v>0</v>
          </cell>
          <cell r="GG262">
            <v>0</v>
          </cell>
          <cell r="GH262">
            <v>0</v>
          </cell>
          <cell r="GI262">
            <v>0</v>
          </cell>
          <cell r="GJ262">
            <v>0</v>
          </cell>
          <cell r="GK262">
            <v>0</v>
          </cell>
          <cell r="GL262">
            <v>0</v>
          </cell>
          <cell r="GM262">
            <v>0</v>
          </cell>
          <cell r="GN262">
            <v>0</v>
          </cell>
          <cell r="GO262">
            <v>0</v>
          </cell>
          <cell r="GP262">
            <v>0</v>
          </cell>
          <cell r="GQ262">
            <v>0</v>
          </cell>
          <cell r="GR262">
            <v>0</v>
          </cell>
          <cell r="GS262">
            <v>0</v>
          </cell>
          <cell r="GT262">
            <v>0</v>
          </cell>
          <cell r="GU262">
            <v>0</v>
          </cell>
          <cell r="GV262">
            <v>0</v>
          </cell>
          <cell r="GW262">
            <v>0</v>
          </cell>
          <cell r="GX262">
            <v>0</v>
          </cell>
          <cell r="GY262">
            <v>0</v>
          </cell>
          <cell r="GZ262">
            <v>0</v>
          </cell>
          <cell r="HA262">
            <v>0</v>
          </cell>
          <cell r="HB262">
            <v>5618.3</v>
          </cell>
          <cell r="HC262">
            <v>0</v>
          </cell>
          <cell r="HD262">
            <v>428485.2</v>
          </cell>
          <cell r="HE262">
            <v>0</v>
          </cell>
          <cell r="HF262">
            <v>0</v>
          </cell>
          <cell r="HG262">
            <v>0</v>
          </cell>
          <cell r="HH262">
            <v>0</v>
          </cell>
          <cell r="HI262">
            <v>0</v>
          </cell>
          <cell r="HJ262">
            <v>0</v>
          </cell>
          <cell r="HK262">
            <v>0</v>
          </cell>
          <cell r="HL262">
            <v>0</v>
          </cell>
          <cell r="HM262">
            <v>0</v>
          </cell>
          <cell r="HN262">
            <v>0</v>
          </cell>
          <cell r="HO262">
            <v>0</v>
          </cell>
          <cell r="HP262">
            <v>0</v>
          </cell>
          <cell r="HQ262">
            <v>0</v>
          </cell>
          <cell r="HR262">
            <v>0</v>
          </cell>
          <cell r="HS262">
            <v>0</v>
          </cell>
        </row>
        <row r="263">
          <cell r="E263">
            <v>0</v>
          </cell>
          <cell r="F263">
            <v>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0</v>
          </cell>
          <cell r="AW263">
            <v>0</v>
          </cell>
          <cell r="AX263">
            <v>0</v>
          </cell>
          <cell r="AY263">
            <v>0</v>
          </cell>
          <cell r="AZ263">
            <v>0</v>
          </cell>
          <cell r="BA263">
            <v>0</v>
          </cell>
          <cell r="BB263">
            <v>0</v>
          </cell>
          <cell r="BC263">
            <v>0</v>
          </cell>
          <cell r="BD263">
            <v>0</v>
          </cell>
          <cell r="BE263">
            <v>0</v>
          </cell>
          <cell r="BF263">
            <v>0</v>
          </cell>
          <cell r="BG263">
            <v>0</v>
          </cell>
          <cell r="BH263">
            <v>0</v>
          </cell>
          <cell r="BI263">
            <v>0</v>
          </cell>
          <cell r="BJ263">
            <v>0</v>
          </cell>
          <cell r="BK263">
            <v>0</v>
          </cell>
          <cell r="BL263">
            <v>0</v>
          </cell>
          <cell r="BM263">
            <v>0</v>
          </cell>
          <cell r="BN263">
            <v>0</v>
          </cell>
          <cell r="BO263">
            <v>0</v>
          </cell>
          <cell r="BP263">
            <v>0</v>
          </cell>
          <cell r="BQ263">
            <v>0</v>
          </cell>
          <cell r="BR263">
            <v>0</v>
          </cell>
          <cell r="BS263">
            <v>0</v>
          </cell>
          <cell r="BT263">
            <v>0</v>
          </cell>
          <cell r="BU263">
            <v>0</v>
          </cell>
          <cell r="BV263">
            <v>0</v>
          </cell>
          <cell r="BW263">
            <v>0</v>
          </cell>
          <cell r="BX263">
            <v>0</v>
          </cell>
          <cell r="BY263">
            <v>0</v>
          </cell>
          <cell r="BZ263">
            <v>0</v>
          </cell>
          <cell r="CA263">
            <v>0</v>
          </cell>
          <cell r="CB263">
            <v>0</v>
          </cell>
          <cell r="CC263">
            <v>0</v>
          </cell>
          <cell r="CD263">
            <v>0</v>
          </cell>
          <cell r="CE263">
            <v>0</v>
          </cell>
          <cell r="CF263">
            <v>0</v>
          </cell>
          <cell r="CG263">
            <v>0</v>
          </cell>
          <cell r="CH263">
            <v>0</v>
          </cell>
          <cell r="CI263">
            <v>0</v>
          </cell>
          <cell r="CJ263">
            <v>0</v>
          </cell>
          <cell r="CK263">
            <v>0</v>
          </cell>
          <cell r="CL263">
            <v>0</v>
          </cell>
          <cell r="CM263">
            <v>0</v>
          </cell>
          <cell r="CN263">
            <v>0</v>
          </cell>
          <cell r="CO263">
            <v>0</v>
          </cell>
          <cell r="CP263">
            <v>0</v>
          </cell>
          <cell r="CQ263">
            <v>0</v>
          </cell>
          <cell r="CR263">
            <v>0</v>
          </cell>
          <cell r="CS263">
            <v>0</v>
          </cell>
          <cell r="CT263">
            <v>0</v>
          </cell>
          <cell r="CU263">
            <v>0</v>
          </cell>
          <cell r="CV263">
            <v>0</v>
          </cell>
          <cell r="CW263">
            <v>0</v>
          </cell>
          <cell r="CX263">
            <v>0</v>
          </cell>
          <cell r="CY263">
            <v>0</v>
          </cell>
          <cell r="CZ263">
            <v>0</v>
          </cell>
          <cell r="DA263">
            <v>0</v>
          </cell>
          <cell r="DB263">
            <v>0</v>
          </cell>
          <cell r="DC263">
            <v>0</v>
          </cell>
          <cell r="DD263">
            <v>0</v>
          </cell>
          <cell r="DE263">
            <v>0</v>
          </cell>
          <cell r="DF263">
            <v>0</v>
          </cell>
          <cell r="DG263">
            <v>0</v>
          </cell>
          <cell r="DH263">
            <v>0</v>
          </cell>
          <cell r="DI263">
            <v>0</v>
          </cell>
          <cell r="DJ263">
            <v>0</v>
          </cell>
          <cell r="DK263">
            <v>0</v>
          </cell>
          <cell r="DL263">
            <v>0</v>
          </cell>
          <cell r="DM263">
            <v>0</v>
          </cell>
          <cell r="DN263">
            <v>0</v>
          </cell>
          <cell r="DO263">
            <v>0</v>
          </cell>
          <cell r="DP263">
            <v>0</v>
          </cell>
          <cell r="DQ263">
            <v>0</v>
          </cell>
          <cell r="DR263">
            <v>0</v>
          </cell>
          <cell r="DS263">
            <v>0</v>
          </cell>
          <cell r="DT263">
            <v>0</v>
          </cell>
          <cell r="DU263">
            <v>0</v>
          </cell>
          <cell r="DV263">
            <v>0</v>
          </cell>
          <cell r="DW263">
            <v>0</v>
          </cell>
          <cell r="DX263">
            <v>0</v>
          </cell>
          <cell r="DY263">
            <v>0</v>
          </cell>
          <cell r="DZ263">
            <v>0</v>
          </cell>
          <cell r="EA263">
            <v>0</v>
          </cell>
          <cell r="EB263">
            <v>0</v>
          </cell>
          <cell r="EC263">
            <v>0</v>
          </cell>
          <cell r="ED263">
            <v>0</v>
          </cell>
          <cell r="EE263">
            <v>0</v>
          </cell>
          <cell r="EF263">
            <v>0</v>
          </cell>
          <cell r="EG263">
            <v>0</v>
          </cell>
          <cell r="EH263">
            <v>0</v>
          </cell>
          <cell r="EI263">
            <v>0</v>
          </cell>
          <cell r="EJ263">
            <v>0</v>
          </cell>
          <cell r="EK263">
            <v>0</v>
          </cell>
          <cell r="EL263">
            <v>0</v>
          </cell>
          <cell r="EM263">
            <v>0</v>
          </cell>
          <cell r="EN263">
            <v>0</v>
          </cell>
          <cell r="EO263">
            <v>0</v>
          </cell>
          <cell r="EP263">
            <v>0</v>
          </cell>
          <cell r="EQ263">
            <v>0</v>
          </cell>
          <cell r="ER263">
            <v>0</v>
          </cell>
          <cell r="ES263">
            <v>0</v>
          </cell>
          <cell r="ET263">
            <v>0</v>
          </cell>
          <cell r="EU263">
            <v>0</v>
          </cell>
          <cell r="EV263">
            <v>0</v>
          </cell>
          <cell r="EW263">
            <v>0</v>
          </cell>
          <cell r="EX263">
            <v>0</v>
          </cell>
          <cell r="EY263">
            <v>0</v>
          </cell>
          <cell r="EZ263">
            <v>0</v>
          </cell>
          <cell r="FA263">
            <v>0</v>
          </cell>
          <cell r="FB263">
            <v>0</v>
          </cell>
          <cell r="FC263">
            <v>0</v>
          </cell>
          <cell r="FD263">
            <v>0</v>
          </cell>
          <cell r="FE263">
            <v>0</v>
          </cell>
          <cell r="FF263">
            <v>0</v>
          </cell>
          <cell r="FG263">
            <v>0</v>
          </cell>
          <cell r="FH263">
            <v>0</v>
          </cell>
          <cell r="FI263">
            <v>0</v>
          </cell>
          <cell r="FJ263">
            <v>0</v>
          </cell>
          <cell r="FK263">
            <v>0</v>
          </cell>
          <cell r="FL263">
            <v>0</v>
          </cell>
          <cell r="FM263">
            <v>0</v>
          </cell>
          <cell r="FN263">
            <v>0</v>
          </cell>
          <cell r="FO263">
            <v>0</v>
          </cell>
          <cell r="FP263">
            <v>0</v>
          </cell>
          <cell r="FQ263">
            <v>0</v>
          </cell>
          <cell r="FR263">
            <v>0</v>
          </cell>
          <cell r="FS263">
            <v>0</v>
          </cell>
          <cell r="FT263">
            <v>0</v>
          </cell>
          <cell r="FU263">
            <v>0</v>
          </cell>
          <cell r="FV263">
            <v>0</v>
          </cell>
          <cell r="FW263">
            <v>0</v>
          </cell>
          <cell r="FX263">
            <v>0</v>
          </cell>
          <cell r="FY263">
            <v>0</v>
          </cell>
          <cell r="FZ263">
            <v>0</v>
          </cell>
          <cell r="GA263">
            <v>0</v>
          </cell>
          <cell r="GB263">
            <v>0</v>
          </cell>
          <cell r="GC263">
            <v>0</v>
          </cell>
          <cell r="GD263">
            <v>0</v>
          </cell>
          <cell r="GE263">
            <v>0</v>
          </cell>
          <cell r="GF263">
            <v>0</v>
          </cell>
          <cell r="GG263">
            <v>0</v>
          </cell>
          <cell r="GH263">
            <v>0</v>
          </cell>
          <cell r="GI263">
            <v>0</v>
          </cell>
          <cell r="GJ263">
            <v>0</v>
          </cell>
          <cell r="GK263">
            <v>0</v>
          </cell>
          <cell r="GL263">
            <v>0</v>
          </cell>
          <cell r="GM263">
            <v>0</v>
          </cell>
          <cell r="GN263">
            <v>0</v>
          </cell>
          <cell r="GO263">
            <v>0</v>
          </cell>
          <cell r="GP263">
            <v>0</v>
          </cell>
          <cell r="GQ263">
            <v>0</v>
          </cell>
          <cell r="GR263">
            <v>0</v>
          </cell>
          <cell r="GS263">
            <v>0</v>
          </cell>
          <cell r="GT263">
            <v>0</v>
          </cell>
          <cell r="GU263">
            <v>0</v>
          </cell>
          <cell r="GV263">
            <v>0</v>
          </cell>
          <cell r="GW263">
            <v>0</v>
          </cell>
          <cell r="GX263">
            <v>0</v>
          </cell>
          <cell r="GY263">
            <v>0</v>
          </cell>
          <cell r="GZ263">
            <v>0</v>
          </cell>
          <cell r="HA263">
            <v>0</v>
          </cell>
          <cell r="HB263">
            <v>22209.35</v>
          </cell>
          <cell r="HC263">
            <v>0</v>
          </cell>
          <cell r="HD263">
            <v>3094.2</v>
          </cell>
          <cell r="HE263">
            <v>0</v>
          </cell>
          <cell r="HF263">
            <v>0</v>
          </cell>
          <cell r="HG263">
            <v>0</v>
          </cell>
          <cell r="HH263">
            <v>0</v>
          </cell>
          <cell r="HI263">
            <v>0</v>
          </cell>
          <cell r="HJ263">
            <v>0</v>
          </cell>
          <cell r="HK263">
            <v>0</v>
          </cell>
          <cell r="HL263">
            <v>0</v>
          </cell>
          <cell r="HM263">
            <v>0</v>
          </cell>
          <cell r="HN263">
            <v>0</v>
          </cell>
          <cell r="HO263">
            <v>0</v>
          </cell>
          <cell r="HP263">
            <v>0</v>
          </cell>
          <cell r="HQ263">
            <v>0</v>
          </cell>
          <cell r="HR263">
            <v>0</v>
          </cell>
          <cell r="HS263">
            <v>0</v>
          </cell>
        </row>
        <row r="264">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cell r="AX264">
            <v>0</v>
          </cell>
          <cell r="AY264">
            <v>0</v>
          </cell>
          <cell r="AZ264">
            <v>0</v>
          </cell>
          <cell r="BA264">
            <v>0</v>
          </cell>
          <cell r="BB264">
            <v>0</v>
          </cell>
          <cell r="BC264">
            <v>0</v>
          </cell>
          <cell r="BD264">
            <v>0</v>
          </cell>
          <cell r="BE264">
            <v>0</v>
          </cell>
          <cell r="BF264">
            <v>0</v>
          </cell>
          <cell r="BG264">
            <v>0</v>
          </cell>
          <cell r="BH264">
            <v>0</v>
          </cell>
          <cell r="BI264">
            <v>0</v>
          </cell>
          <cell r="BJ264">
            <v>0</v>
          </cell>
          <cell r="BK264">
            <v>0</v>
          </cell>
          <cell r="BL264">
            <v>0</v>
          </cell>
          <cell r="BM264">
            <v>0</v>
          </cell>
          <cell r="BN264">
            <v>0</v>
          </cell>
          <cell r="BO264">
            <v>0</v>
          </cell>
          <cell r="BP264">
            <v>0</v>
          </cell>
          <cell r="BQ264">
            <v>0</v>
          </cell>
          <cell r="BR264">
            <v>0</v>
          </cell>
          <cell r="BS264">
            <v>0</v>
          </cell>
          <cell r="BT264">
            <v>0</v>
          </cell>
          <cell r="BU264">
            <v>0</v>
          </cell>
          <cell r="BV264">
            <v>0</v>
          </cell>
          <cell r="BW264">
            <v>0</v>
          </cell>
          <cell r="BX264">
            <v>0</v>
          </cell>
          <cell r="BY264">
            <v>0</v>
          </cell>
          <cell r="BZ264">
            <v>0</v>
          </cell>
          <cell r="CA264">
            <v>0</v>
          </cell>
          <cell r="CB264">
            <v>0</v>
          </cell>
          <cell r="CC264">
            <v>0</v>
          </cell>
          <cell r="CD264">
            <v>0</v>
          </cell>
          <cell r="CE264">
            <v>0</v>
          </cell>
          <cell r="CF264">
            <v>0</v>
          </cell>
          <cell r="CG264">
            <v>0</v>
          </cell>
          <cell r="CH264">
            <v>0</v>
          </cell>
          <cell r="CI264">
            <v>0</v>
          </cell>
          <cell r="CJ264">
            <v>0</v>
          </cell>
          <cell r="CK264">
            <v>0</v>
          </cell>
          <cell r="CL264">
            <v>0</v>
          </cell>
          <cell r="CM264">
            <v>0</v>
          </cell>
          <cell r="CN264">
            <v>0</v>
          </cell>
          <cell r="CO264">
            <v>0</v>
          </cell>
          <cell r="CP264">
            <v>0</v>
          </cell>
          <cell r="CQ264">
            <v>0</v>
          </cell>
          <cell r="CR264">
            <v>0</v>
          </cell>
          <cell r="CS264">
            <v>0</v>
          </cell>
          <cell r="CT264">
            <v>0</v>
          </cell>
          <cell r="CU264">
            <v>0</v>
          </cell>
          <cell r="CV264">
            <v>0</v>
          </cell>
          <cell r="CW264">
            <v>0</v>
          </cell>
          <cell r="CX264">
            <v>0</v>
          </cell>
          <cell r="CY264">
            <v>0</v>
          </cell>
          <cell r="CZ264">
            <v>0</v>
          </cell>
          <cell r="DA264">
            <v>0</v>
          </cell>
          <cell r="DB264">
            <v>0</v>
          </cell>
          <cell r="DC264">
            <v>0</v>
          </cell>
          <cell r="DD264">
            <v>0</v>
          </cell>
          <cell r="DE264">
            <v>0</v>
          </cell>
          <cell r="DF264">
            <v>0</v>
          </cell>
          <cell r="DG264">
            <v>0</v>
          </cell>
          <cell r="DH264">
            <v>0</v>
          </cell>
          <cell r="DI264">
            <v>0</v>
          </cell>
          <cell r="DJ264">
            <v>0</v>
          </cell>
          <cell r="DK264">
            <v>0</v>
          </cell>
          <cell r="DL264">
            <v>0</v>
          </cell>
          <cell r="DM264">
            <v>0</v>
          </cell>
          <cell r="DN264">
            <v>0</v>
          </cell>
          <cell r="DO264">
            <v>0</v>
          </cell>
          <cell r="DP264">
            <v>0</v>
          </cell>
          <cell r="DQ264">
            <v>0</v>
          </cell>
          <cell r="DR264">
            <v>0</v>
          </cell>
          <cell r="DS264">
            <v>0</v>
          </cell>
          <cell r="DT264">
            <v>0</v>
          </cell>
          <cell r="DU264">
            <v>0</v>
          </cell>
          <cell r="DV264">
            <v>0</v>
          </cell>
          <cell r="DW264">
            <v>0</v>
          </cell>
          <cell r="DX264">
            <v>0</v>
          </cell>
          <cell r="DY264">
            <v>0</v>
          </cell>
          <cell r="DZ264">
            <v>0</v>
          </cell>
          <cell r="EA264">
            <v>0</v>
          </cell>
          <cell r="EB264">
            <v>0</v>
          </cell>
          <cell r="EC264">
            <v>0</v>
          </cell>
          <cell r="ED264">
            <v>0</v>
          </cell>
          <cell r="EE264">
            <v>0</v>
          </cell>
          <cell r="EF264">
            <v>0</v>
          </cell>
          <cell r="EG264">
            <v>0</v>
          </cell>
          <cell r="EH264">
            <v>0</v>
          </cell>
          <cell r="EI264">
            <v>0</v>
          </cell>
          <cell r="EJ264">
            <v>0</v>
          </cell>
          <cell r="EK264">
            <v>0</v>
          </cell>
          <cell r="EL264">
            <v>0</v>
          </cell>
          <cell r="EM264">
            <v>0</v>
          </cell>
          <cell r="EN264">
            <v>0</v>
          </cell>
          <cell r="EO264">
            <v>0</v>
          </cell>
          <cell r="EP264">
            <v>0</v>
          </cell>
          <cell r="EQ264">
            <v>0</v>
          </cell>
          <cell r="ER264">
            <v>0</v>
          </cell>
          <cell r="ES264">
            <v>0</v>
          </cell>
          <cell r="ET264">
            <v>0</v>
          </cell>
          <cell r="EU264">
            <v>0</v>
          </cell>
          <cell r="EV264">
            <v>0</v>
          </cell>
          <cell r="EW264">
            <v>0</v>
          </cell>
          <cell r="EX264">
            <v>0</v>
          </cell>
          <cell r="EY264">
            <v>0</v>
          </cell>
          <cell r="EZ264">
            <v>0</v>
          </cell>
          <cell r="FA264">
            <v>0</v>
          </cell>
          <cell r="FB264">
            <v>0</v>
          </cell>
          <cell r="FC264">
            <v>0</v>
          </cell>
          <cell r="FD264">
            <v>0</v>
          </cell>
          <cell r="FE264">
            <v>0</v>
          </cell>
          <cell r="FF264">
            <v>0</v>
          </cell>
          <cell r="FG264">
            <v>0</v>
          </cell>
          <cell r="FH264">
            <v>0</v>
          </cell>
          <cell r="FI264">
            <v>0</v>
          </cell>
          <cell r="FJ264">
            <v>0</v>
          </cell>
          <cell r="FK264">
            <v>0</v>
          </cell>
          <cell r="FL264">
            <v>0</v>
          </cell>
          <cell r="FM264">
            <v>0</v>
          </cell>
          <cell r="FN264">
            <v>0</v>
          </cell>
          <cell r="FO264">
            <v>0</v>
          </cell>
          <cell r="FP264">
            <v>0</v>
          </cell>
          <cell r="FQ264">
            <v>0</v>
          </cell>
          <cell r="FR264">
            <v>0</v>
          </cell>
          <cell r="FS264">
            <v>0</v>
          </cell>
          <cell r="FT264">
            <v>0</v>
          </cell>
          <cell r="FU264">
            <v>0</v>
          </cell>
          <cell r="FV264">
            <v>0</v>
          </cell>
          <cell r="FW264">
            <v>0</v>
          </cell>
          <cell r="FX264">
            <v>0</v>
          </cell>
          <cell r="FY264">
            <v>0</v>
          </cell>
          <cell r="FZ264">
            <v>0</v>
          </cell>
          <cell r="GA264">
            <v>0</v>
          </cell>
          <cell r="GB264">
            <v>0</v>
          </cell>
          <cell r="GC264">
            <v>0</v>
          </cell>
          <cell r="GD264">
            <v>0</v>
          </cell>
          <cell r="GE264">
            <v>0</v>
          </cell>
          <cell r="GF264">
            <v>0</v>
          </cell>
          <cell r="GG264">
            <v>0</v>
          </cell>
          <cell r="GH264">
            <v>0</v>
          </cell>
          <cell r="GI264">
            <v>0</v>
          </cell>
          <cell r="GJ264">
            <v>0</v>
          </cell>
          <cell r="GK264">
            <v>0</v>
          </cell>
          <cell r="GL264">
            <v>0</v>
          </cell>
          <cell r="GM264">
            <v>0</v>
          </cell>
          <cell r="GN264">
            <v>0</v>
          </cell>
          <cell r="GO264">
            <v>0</v>
          </cell>
          <cell r="GP264">
            <v>0</v>
          </cell>
          <cell r="GQ264">
            <v>0</v>
          </cell>
          <cell r="GR264">
            <v>0</v>
          </cell>
          <cell r="GS264">
            <v>0</v>
          </cell>
          <cell r="GT264">
            <v>0</v>
          </cell>
          <cell r="GU264">
            <v>0</v>
          </cell>
          <cell r="GV264">
            <v>0</v>
          </cell>
          <cell r="GW264">
            <v>0</v>
          </cell>
          <cell r="GX264">
            <v>0</v>
          </cell>
          <cell r="GY264">
            <v>0</v>
          </cell>
          <cell r="GZ264">
            <v>0</v>
          </cell>
          <cell r="HA264">
            <v>0</v>
          </cell>
          <cell r="HB264">
            <v>28091.5</v>
          </cell>
          <cell r="HC264">
            <v>0</v>
          </cell>
          <cell r="HD264">
            <v>230888</v>
          </cell>
          <cell r="HE264">
            <v>0</v>
          </cell>
          <cell r="HF264">
            <v>0</v>
          </cell>
          <cell r="HG264">
            <v>0</v>
          </cell>
          <cell r="HH264">
            <v>0</v>
          </cell>
          <cell r="HI264">
            <v>0</v>
          </cell>
          <cell r="HJ264">
            <v>0</v>
          </cell>
          <cell r="HK264">
            <v>0</v>
          </cell>
          <cell r="HL264">
            <v>0</v>
          </cell>
          <cell r="HM264">
            <v>0</v>
          </cell>
          <cell r="HN264">
            <v>0</v>
          </cell>
          <cell r="HO264">
            <v>0</v>
          </cell>
          <cell r="HP264">
            <v>0</v>
          </cell>
          <cell r="HQ264">
            <v>0</v>
          </cell>
          <cell r="HR264">
            <v>0</v>
          </cell>
          <cell r="HS264">
            <v>0</v>
          </cell>
        </row>
        <row r="265">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0</v>
          </cell>
          <cell r="AQ265">
            <v>0</v>
          </cell>
          <cell r="AR265">
            <v>0</v>
          </cell>
          <cell r="AS265">
            <v>0</v>
          </cell>
          <cell r="AT265">
            <v>0</v>
          </cell>
          <cell r="AU265">
            <v>0</v>
          </cell>
          <cell r="AV265">
            <v>0</v>
          </cell>
          <cell r="AW265">
            <v>0</v>
          </cell>
          <cell r="AX265">
            <v>0</v>
          </cell>
          <cell r="AY265">
            <v>0</v>
          </cell>
          <cell r="AZ265">
            <v>0</v>
          </cell>
          <cell r="BA265">
            <v>0</v>
          </cell>
          <cell r="BB265">
            <v>0</v>
          </cell>
          <cell r="BC265">
            <v>0</v>
          </cell>
          <cell r="BD265">
            <v>0</v>
          </cell>
          <cell r="BE265">
            <v>0</v>
          </cell>
          <cell r="BF265">
            <v>0</v>
          </cell>
          <cell r="BG265">
            <v>0</v>
          </cell>
          <cell r="BH265">
            <v>0</v>
          </cell>
          <cell r="BI265">
            <v>0</v>
          </cell>
          <cell r="BJ265">
            <v>0</v>
          </cell>
          <cell r="BK265">
            <v>0</v>
          </cell>
          <cell r="BL265">
            <v>0</v>
          </cell>
          <cell r="BM265">
            <v>0</v>
          </cell>
          <cell r="BN265">
            <v>0</v>
          </cell>
          <cell r="BO265">
            <v>0</v>
          </cell>
          <cell r="BP265">
            <v>0</v>
          </cell>
          <cell r="BQ265">
            <v>0</v>
          </cell>
          <cell r="BR265">
            <v>0</v>
          </cell>
          <cell r="BS265">
            <v>0</v>
          </cell>
          <cell r="BT265">
            <v>0</v>
          </cell>
          <cell r="BU265">
            <v>0</v>
          </cell>
          <cell r="BV265">
            <v>0</v>
          </cell>
          <cell r="BW265">
            <v>0</v>
          </cell>
          <cell r="BX265">
            <v>0</v>
          </cell>
          <cell r="BY265">
            <v>0</v>
          </cell>
          <cell r="BZ265">
            <v>0</v>
          </cell>
          <cell r="CA265">
            <v>0</v>
          </cell>
          <cell r="CB265">
            <v>0</v>
          </cell>
          <cell r="CC265">
            <v>0</v>
          </cell>
          <cell r="CD265">
            <v>0</v>
          </cell>
          <cell r="CE265">
            <v>0</v>
          </cell>
          <cell r="CF265">
            <v>0</v>
          </cell>
          <cell r="CG265">
            <v>0</v>
          </cell>
          <cell r="CH265">
            <v>0</v>
          </cell>
          <cell r="CI265">
            <v>0</v>
          </cell>
          <cell r="CJ265">
            <v>0</v>
          </cell>
          <cell r="CK265">
            <v>0</v>
          </cell>
          <cell r="CL265">
            <v>0</v>
          </cell>
          <cell r="CM265">
            <v>0</v>
          </cell>
          <cell r="CN265">
            <v>0</v>
          </cell>
          <cell r="CO265">
            <v>0</v>
          </cell>
          <cell r="CP265">
            <v>0</v>
          </cell>
          <cell r="CQ265">
            <v>0</v>
          </cell>
          <cell r="CR265">
            <v>0</v>
          </cell>
          <cell r="CS265">
            <v>0</v>
          </cell>
          <cell r="CT265">
            <v>0</v>
          </cell>
          <cell r="CU265">
            <v>0</v>
          </cell>
          <cell r="CV265">
            <v>0</v>
          </cell>
          <cell r="CW265">
            <v>0</v>
          </cell>
          <cell r="CX265">
            <v>0</v>
          </cell>
          <cell r="CY265">
            <v>0</v>
          </cell>
          <cell r="CZ265">
            <v>0</v>
          </cell>
          <cell r="DA265">
            <v>0</v>
          </cell>
          <cell r="DB265">
            <v>0</v>
          </cell>
          <cell r="DC265">
            <v>0</v>
          </cell>
          <cell r="DD265">
            <v>0</v>
          </cell>
          <cell r="DE265">
            <v>0</v>
          </cell>
          <cell r="DF265">
            <v>0</v>
          </cell>
          <cell r="DG265">
            <v>0</v>
          </cell>
          <cell r="DH265">
            <v>0</v>
          </cell>
          <cell r="DI265">
            <v>0</v>
          </cell>
          <cell r="DJ265">
            <v>0</v>
          </cell>
          <cell r="DK265">
            <v>0</v>
          </cell>
          <cell r="DL265">
            <v>0</v>
          </cell>
          <cell r="DM265">
            <v>0</v>
          </cell>
          <cell r="DN265">
            <v>0</v>
          </cell>
          <cell r="DO265">
            <v>0</v>
          </cell>
          <cell r="DP265">
            <v>0</v>
          </cell>
          <cell r="DQ265">
            <v>0</v>
          </cell>
          <cell r="DR265">
            <v>0</v>
          </cell>
          <cell r="DS265">
            <v>0</v>
          </cell>
          <cell r="DT265">
            <v>0</v>
          </cell>
          <cell r="DU265">
            <v>0</v>
          </cell>
          <cell r="DV265">
            <v>0</v>
          </cell>
          <cell r="DW265">
            <v>0</v>
          </cell>
          <cell r="DX265">
            <v>0</v>
          </cell>
          <cell r="DY265">
            <v>0</v>
          </cell>
          <cell r="DZ265">
            <v>0</v>
          </cell>
          <cell r="EA265">
            <v>0</v>
          </cell>
          <cell r="EB265">
            <v>0</v>
          </cell>
          <cell r="EC265">
            <v>0</v>
          </cell>
          <cell r="ED265">
            <v>0</v>
          </cell>
          <cell r="EE265">
            <v>0</v>
          </cell>
          <cell r="EF265">
            <v>0</v>
          </cell>
          <cell r="EG265">
            <v>0</v>
          </cell>
          <cell r="EH265">
            <v>0</v>
          </cell>
          <cell r="EI265">
            <v>0</v>
          </cell>
          <cell r="EJ265">
            <v>0</v>
          </cell>
          <cell r="EK265">
            <v>0</v>
          </cell>
          <cell r="EL265">
            <v>0</v>
          </cell>
          <cell r="EM265">
            <v>0</v>
          </cell>
          <cell r="EN265">
            <v>0</v>
          </cell>
          <cell r="EO265">
            <v>0</v>
          </cell>
          <cell r="EP265">
            <v>0</v>
          </cell>
          <cell r="EQ265">
            <v>0</v>
          </cell>
          <cell r="ER265">
            <v>0</v>
          </cell>
          <cell r="ES265">
            <v>0</v>
          </cell>
          <cell r="ET265">
            <v>0</v>
          </cell>
          <cell r="EU265">
            <v>0</v>
          </cell>
          <cell r="EV265">
            <v>0</v>
          </cell>
          <cell r="EW265">
            <v>0</v>
          </cell>
          <cell r="EX265">
            <v>0</v>
          </cell>
          <cell r="EY265">
            <v>0</v>
          </cell>
          <cell r="EZ265">
            <v>0</v>
          </cell>
          <cell r="FA265">
            <v>0</v>
          </cell>
          <cell r="FB265">
            <v>0</v>
          </cell>
          <cell r="FC265">
            <v>0</v>
          </cell>
          <cell r="FD265">
            <v>0</v>
          </cell>
          <cell r="FE265">
            <v>0</v>
          </cell>
          <cell r="FF265">
            <v>0</v>
          </cell>
          <cell r="FG265">
            <v>0</v>
          </cell>
          <cell r="FH265">
            <v>0</v>
          </cell>
          <cell r="FI265">
            <v>0</v>
          </cell>
          <cell r="FJ265">
            <v>0</v>
          </cell>
          <cell r="FK265">
            <v>0</v>
          </cell>
          <cell r="FL265">
            <v>0</v>
          </cell>
          <cell r="FM265">
            <v>0</v>
          </cell>
          <cell r="FN265">
            <v>0</v>
          </cell>
          <cell r="FO265">
            <v>0</v>
          </cell>
          <cell r="FP265">
            <v>0</v>
          </cell>
          <cell r="FQ265">
            <v>0</v>
          </cell>
          <cell r="FR265">
            <v>0</v>
          </cell>
          <cell r="FS265">
            <v>0</v>
          </cell>
          <cell r="FT265">
            <v>0</v>
          </cell>
          <cell r="FU265">
            <v>0</v>
          </cell>
          <cell r="FV265">
            <v>0</v>
          </cell>
          <cell r="FW265">
            <v>0</v>
          </cell>
          <cell r="FX265">
            <v>0</v>
          </cell>
          <cell r="FY265">
            <v>0</v>
          </cell>
          <cell r="FZ265">
            <v>0</v>
          </cell>
          <cell r="GA265">
            <v>0</v>
          </cell>
          <cell r="GB265">
            <v>0</v>
          </cell>
          <cell r="GC265">
            <v>0</v>
          </cell>
          <cell r="GD265">
            <v>0</v>
          </cell>
          <cell r="GE265">
            <v>0</v>
          </cell>
          <cell r="GF265">
            <v>0</v>
          </cell>
          <cell r="GG265">
            <v>0</v>
          </cell>
          <cell r="GH265">
            <v>0</v>
          </cell>
          <cell r="GI265">
            <v>0</v>
          </cell>
          <cell r="GJ265">
            <v>0</v>
          </cell>
          <cell r="GK265">
            <v>0</v>
          </cell>
          <cell r="GL265">
            <v>0</v>
          </cell>
          <cell r="GM265">
            <v>0</v>
          </cell>
          <cell r="GN265">
            <v>0</v>
          </cell>
          <cell r="GO265">
            <v>0</v>
          </cell>
          <cell r="GP265">
            <v>0</v>
          </cell>
          <cell r="GQ265">
            <v>0</v>
          </cell>
          <cell r="GR265">
            <v>0</v>
          </cell>
          <cell r="GS265">
            <v>0</v>
          </cell>
          <cell r="GT265">
            <v>0</v>
          </cell>
          <cell r="GU265">
            <v>0</v>
          </cell>
          <cell r="GV265">
            <v>0</v>
          </cell>
          <cell r="GW265">
            <v>0</v>
          </cell>
          <cell r="GX265">
            <v>0</v>
          </cell>
          <cell r="GY265">
            <v>0</v>
          </cell>
          <cell r="GZ265">
            <v>0</v>
          </cell>
          <cell r="HA265">
            <v>0</v>
          </cell>
          <cell r="HB265">
            <v>0</v>
          </cell>
          <cell r="HC265">
            <v>0</v>
          </cell>
          <cell r="HD265">
            <v>68171.600000000006</v>
          </cell>
          <cell r="HE265">
            <v>0</v>
          </cell>
          <cell r="HF265">
            <v>0</v>
          </cell>
          <cell r="HG265">
            <v>0</v>
          </cell>
          <cell r="HH265">
            <v>0</v>
          </cell>
          <cell r="HI265">
            <v>0</v>
          </cell>
          <cell r="HJ265">
            <v>0</v>
          </cell>
          <cell r="HK265">
            <v>0</v>
          </cell>
          <cell r="HL265">
            <v>0</v>
          </cell>
          <cell r="HM265">
            <v>0</v>
          </cell>
          <cell r="HN265">
            <v>0</v>
          </cell>
          <cell r="HO265">
            <v>0</v>
          </cell>
          <cell r="HP265">
            <v>0</v>
          </cell>
          <cell r="HQ265">
            <v>0</v>
          </cell>
          <cell r="HR265">
            <v>0</v>
          </cell>
          <cell r="HS265">
            <v>0</v>
          </cell>
        </row>
        <row r="266">
          <cell r="E266">
            <v>0</v>
          </cell>
          <cell r="F266">
            <v>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0</v>
          </cell>
          <cell r="CJ266">
            <v>0</v>
          </cell>
          <cell r="CK266">
            <v>0</v>
          </cell>
          <cell r="CL266">
            <v>0</v>
          </cell>
          <cell r="CM266">
            <v>0</v>
          </cell>
          <cell r="CN266">
            <v>0</v>
          </cell>
          <cell r="CO266">
            <v>0</v>
          </cell>
          <cell r="CP266">
            <v>0</v>
          </cell>
          <cell r="CQ266">
            <v>0</v>
          </cell>
          <cell r="CR266">
            <v>0</v>
          </cell>
          <cell r="CS266">
            <v>0</v>
          </cell>
          <cell r="CT266">
            <v>0</v>
          </cell>
          <cell r="CU266">
            <v>0</v>
          </cell>
          <cell r="CV266">
            <v>0</v>
          </cell>
          <cell r="CW266">
            <v>0</v>
          </cell>
          <cell r="CX266">
            <v>0</v>
          </cell>
          <cell r="CY266">
            <v>0</v>
          </cell>
          <cell r="CZ266">
            <v>0</v>
          </cell>
          <cell r="DA266">
            <v>0</v>
          </cell>
          <cell r="DB266">
            <v>0</v>
          </cell>
          <cell r="DC266">
            <v>0</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cell r="FJ266">
            <v>0</v>
          </cell>
          <cell r="FK266">
            <v>0</v>
          </cell>
          <cell r="FL266">
            <v>0</v>
          </cell>
          <cell r="FM266">
            <v>0</v>
          </cell>
          <cell r="FN266">
            <v>0</v>
          </cell>
          <cell r="FO266">
            <v>0</v>
          </cell>
          <cell r="FP266">
            <v>0</v>
          </cell>
          <cell r="FQ266">
            <v>0</v>
          </cell>
          <cell r="FR266">
            <v>0</v>
          </cell>
          <cell r="FS266">
            <v>0</v>
          </cell>
          <cell r="FT266">
            <v>0</v>
          </cell>
          <cell r="FU266">
            <v>0</v>
          </cell>
          <cell r="FV266">
            <v>0</v>
          </cell>
          <cell r="FW266">
            <v>0</v>
          </cell>
          <cell r="FX266">
            <v>0</v>
          </cell>
          <cell r="FY266">
            <v>0</v>
          </cell>
          <cell r="FZ266">
            <v>0</v>
          </cell>
          <cell r="GA266">
            <v>0</v>
          </cell>
          <cell r="GB266">
            <v>0</v>
          </cell>
          <cell r="GC266">
            <v>0</v>
          </cell>
          <cell r="GD266">
            <v>0</v>
          </cell>
          <cell r="GE266">
            <v>0</v>
          </cell>
          <cell r="GF266">
            <v>0</v>
          </cell>
          <cell r="GG266">
            <v>0</v>
          </cell>
          <cell r="GH266">
            <v>0</v>
          </cell>
          <cell r="GI266">
            <v>0</v>
          </cell>
          <cell r="GJ266">
            <v>0</v>
          </cell>
          <cell r="GK266">
            <v>0</v>
          </cell>
          <cell r="GL266">
            <v>0</v>
          </cell>
          <cell r="GM266">
            <v>0</v>
          </cell>
          <cell r="GN266">
            <v>0</v>
          </cell>
          <cell r="GO266">
            <v>0</v>
          </cell>
          <cell r="GP266">
            <v>0</v>
          </cell>
          <cell r="GQ266">
            <v>0</v>
          </cell>
          <cell r="GR266">
            <v>0</v>
          </cell>
          <cell r="GS266">
            <v>0</v>
          </cell>
          <cell r="GT266">
            <v>0</v>
          </cell>
          <cell r="GU266">
            <v>0</v>
          </cell>
          <cell r="GV266">
            <v>0</v>
          </cell>
          <cell r="GW266">
            <v>0</v>
          </cell>
          <cell r="GX266">
            <v>0</v>
          </cell>
          <cell r="GY266">
            <v>0</v>
          </cell>
          <cell r="GZ266">
            <v>0</v>
          </cell>
          <cell r="HA266">
            <v>0</v>
          </cell>
          <cell r="HB266">
            <v>0</v>
          </cell>
          <cell r="HC266">
            <v>0</v>
          </cell>
          <cell r="HD266">
            <v>153740.07999999999</v>
          </cell>
          <cell r="HE266">
            <v>0</v>
          </cell>
          <cell r="HF266">
            <v>0</v>
          </cell>
          <cell r="HG266">
            <v>0</v>
          </cell>
          <cell r="HH266">
            <v>0</v>
          </cell>
          <cell r="HI266">
            <v>0</v>
          </cell>
          <cell r="HJ266">
            <v>0</v>
          </cell>
          <cell r="HK266">
            <v>0</v>
          </cell>
          <cell r="HL266">
            <v>0</v>
          </cell>
          <cell r="HM266">
            <v>0</v>
          </cell>
          <cell r="HN266">
            <v>0</v>
          </cell>
          <cell r="HO266">
            <v>0</v>
          </cell>
          <cell r="HP266">
            <v>0</v>
          </cell>
          <cell r="HQ266">
            <v>0</v>
          </cell>
          <cell r="HR266">
            <v>0</v>
          </cell>
          <cell r="HS266">
            <v>0</v>
          </cell>
        </row>
        <row r="267">
          <cell r="E267">
            <v>0</v>
          </cell>
          <cell r="F267">
            <v>0</v>
          </cell>
          <cell r="G267">
            <v>0</v>
          </cell>
          <cell r="H267">
            <v>0</v>
          </cell>
          <cell r="I267">
            <v>0</v>
          </cell>
          <cell r="J267">
            <v>0</v>
          </cell>
          <cell r="K267">
            <v>0</v>
          </cell>
          <cell r="L267">
            <v>0</v>
          </cell>
          <cell r="M267">
            <v>0</v>
          </cell>
          <cell r="N267">
            <v>0</v>
          </cell>
          <cell r="O267">
            <v>0</v>
          </cell>
          <cell r="P267">
            <v>0</v>
          </cell>
          <cell r="Q267">
            <v>0</v>
          </cell>
          <cell r="R267">
            <v>0</v>
          </cell>
          <cell r="S267">
            <v>0</v>
          </cell>
          <cell r="T267">
            <v>0</v>
          </cell>
          <cell r="U267">
            <v>0</v>
          </cell>
          <cell r="V267">
            <v>0</v>
          </cell>
          <cell r="W267">
            <v>0</v>
          </cell>
          <cell r="X267">
            <v>0</v>
          </cell>
          <cell r="Y267">
            <v>0</v>
          </cell>
          <cell r="Z267">
            <v>0</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0</v>
          </cell>
          <cell r="CJ267">
            <v>0</v>
          </cell>
          <cell r="CK267">
            <v>0</v>
          </cell>
          <cell r="CL267">
            <v>0</v>
          </cell>
          <cell r="CM267">
            <v>0</v>
          </cell>
          <cell r="CN267">
            <v>0</v>
          </cell>
          <cell r="CO267">
            <v>0</v>
          </cell>
          <cell r="CP267">
            <v>0</v>
          </cell>
          <cell r="CQ267">
            <v>0</v>
          </cell>
          <cell r="CR267">
            <v>0</v>
          </cell>
          <cell r="CS267">
            <v>0</v>
          </cell>
          <cell r="CT267">
            <v>0</v>
          </cell>
          <cell r="CU267">
            <v>0</v>
          </cell>
          <cell r="CV267">
            <v>0</v>
          </cell>
          <cell r="CW267">
            <v>0</v>
          </cell>
          <cell r="CX267">
            <v>0</v>
          </cell>
          <cell r="CY267">
            <v>0</v>
          </cell>
          <cell r="CZ267">
            <v>0</v>
          </cell>
          <cell r="DA267">
            <v>0</v>
          </cell>
          <cell r="DB267">
            <v>0</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cell r="FJ267">
            <v>0</v>
          </cell>
          <cell r="FK267">
            <v>0</v>
          </cell>
          <cell r="FL267">
            <v>0</v>
          </cell>
          <cell r="FM267">
            <v>0</v>
          </cell>
          <cell r="FN267">
            <v>0</v>
          </cell>
          <cell r="FO267">
            <v>0</v>
          </cell>
          <cell r="FP267">
            <v>0</v>
          </cell>
          <cell r="FQ267">
            <v>0</v>
          </cell>
          <cell r="FR267">
            <v>0</v>
          </cell>
          <cell r="FS267">
            <v>0</v>
          </cell>
          <cell r="FT267">
            <v>0</v>
          </cell>
          <cell r="FU267">
            <v>0</v>
          </cell>
          <cell r="FV267">
            <v>0</v>
          </cell>
          <cell r="FW267">
            <v>0</v>
          </cell>
          <cell r="FX267">
            <v>0</v>
          </cell>
          <cell r="FY267">
            <v>0</v>
          </cell>
          <cell r="FZ267">
            <v>0</v>
          </cell>
          <cell r="GA267">
            <v>0</v>
          </cell>
          <cell r="GB267">
            <v>0</v>
          </cell>
          <cell r="GC267">
            <v>0</v>
          </cell>
          <cell r="GD267">
            <v>0</v>
          </cell>
          <cell r="GE267">
            <v>0</v>
          </cell>
          <cell r="GF267">
            <v>0</v>
          </cell>
          <cell r="GG267">
            <v>0</v>
          </cell>
          <cell r="GH267">
            <v>0</v>
          </cell>
          <cell r="GI267">
            <v>0</v>
          </cell>
          <cell r="GJ267">
            <v>0</v>
          </cell>
          <cell r="GK267">
            <v>0</v>
          </cell>
          <cell r="GL267">
            <v>0</v>
          </cell>
          <cell r="GM267">
            <v>0</v>
          </cell>
          <cell r="GN267">
            <v>0</v>
          </cell>
          <cell r="GO267">
            <v>0</v>
          </cell>
          <cell r="GP267">
            <v>0</v>
          </cell>
          <cell r="GQ267">
            <v>0</v>
          </cell>
          <cell r="GR267">
            <v>0</v>
          </cell>
          <cell r="GS267">
            <v>0</v>
          </cell>
          <cell r="GT267">
            <v>0</v>
          </cell>
          <cell r="GU267">
            <v>0</v>
          </cell>
          <cell r="GV267">
            <v>506.6</v>
          </cell>
          <cell r="GW267">
            <v>0</v>
          </cell>
          <cell r="GX267">
            <v>0</v>
          </cell>
          <cell r="GY267">
            <v>0</v>
          </cell>
          <cell r="GZ267">
            <v>0</v>
          </cell>
          <cell r="HA267">
            <v>0</v>
          </cell>
          <cell r="HB267">
            <v>0</v>
          </cell>
          <cell r="HC267">
            <v>0</v>
          </cell>
          <cell r="HD267">
            <v>277310.92</v>
          </cell>
          <cell r="HE267">
            <v>0</v>
          </cell>
          <cell r="HF267">
            <v>0</v>
          </cell>
          <cell r="HG267">
            <v>0</v>
          </cell>
          <cell r="HH267">
            <v>0</v>
          </cell>
          <cell r="HI267">
            <v>0</v>
          </cell>
          <cell r="HJ267">
            <v>0</v>
          </cell>
          <cell r="HK267">
            <v>0</v>
          </cell>
          <cell r="HL267">
            <v>0</v>
          </cell>
          <cell r="HM267">
            <v>0</v>
          </cell>
          <cell r="HN267">
            <v>0</v>
          </cell>
          <cell r="HO267">
            <v>0</v>
          </cell>
          <cell r="HP267">
            <v>0</v>
          </cell>
          <cell r="HQ267">
            <v>0</v>
          </cell>
          <cell r="HR267">
            <v>0</v>
          </cell>
          <cell r="HS267">
            <v>0</v>
          </cell>
        </row>
        <row r="268">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0</v>
          </cell>
          <cell r="CJ268">
            <v>0</v>
          </cell>
          <cell r="CK268">
            <v>0</v>
          </cell>
          <cell r="CL268">
            <v>0</v>
          </cell>
          <cell r="CM268">
            <v>0</v>
          </cell>
          <cell r="CN268">
            <v>0</v>
          </cell>
          <cell r="CO268">
            <v>0</v>
          </cell>
          <cell r="CP268">
            <v>0</v>
          </cell>
          <cell r="CQ268">
            <v>0</v>
          </cell>
          <cell r="CR268">
            <v>0</v>
          </cell>
          <cell r="CS268">
            <v>0</v>
          </cell>
          <cell r="CT268">
            <v>0</v>
          </cell>
          <cell r="CU268">
            <v>0</v>
          </cell>
          <cell r="CV268">
            <v>0</v>
          </cell>
          <cell r="CW268">
            <v>0</v>
          </cell>
          <cell r="CX268">
            <v>0</v>
          </cell>
          <cell r="CY268">
            <v>0</v>
          </cell>
          <cell r="CZ268">
            <v>0</v>
          </cell>
          <cell r="DA268">
            <v>0</v>
          </cell>
          <cell r="DB268">
            <v>0</v>
          </cell>
          <cell r="DC268">
            <v>0</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cell r="FJ268">
            <v>0</v>
          </cell>
          <cell r="FK268">
            <v>0</v>
          </cell>
          <cell r="FL268">
            <v>0</v>
          </cell>
          <cell r="FM268">
            <v>0</v>
          </cell>
          <cell r="FN268">
            <v>0</v>
          </cell>
          <cell r="FO268">
            <v>0</v>
          </cell>
          <cell r="FP268">
            <v>0</v>
          </cell>
          <cell r="FQ268">
            <v>0</v>
          </cell>
          <cell r="FR268">
            <v>0</v>
          </cell>
          <cell r="FS268">
            <v>0</v>
          </cell>
          <cell r="FT268">
            <v>0</v>
          </cell>
          <cell r="FU268">
            <v>0</v>
          </cell>
          <cell r="FV268">
            <v>0</v>
          </cell>
          <cell r="FW268">
            <v>0</v>
          </cell>
          <cell r="FX268">
            <v>0</v>
          </cell>
          <cell r="FY268">
            <v>0</v>
          </cell>
          <cell r="FZ268">
            <v>0</v>
          </cell>
          <cell r="GA268">
            <v>0</v>
          </cell>
          <cell r="GB268">
            <v>0</v>
          </cell>
          <cell r="GC268">
            <v>0</v>
          </cell>
          <cell r="GD268">
            <v>0</v>
          </cell>
          <cell r="GE268">
            <v>0</v>
          </cell>
          <cell r="GF268">
            <v>0</v>
          </cell>
          <cell r="GG268">
            <v>0</v>
          </cell>
          <cell r="GH268">
            <v>0</v>
          </cell>
          <cell r="GI268">
            <v>0</v>
          </cell>
          <cell r="GJ268">
            <v>0</v>
          </cell>
          <cell r="GK268">
            <v>0</v>
          </cell>
          <cell r="GL268">
            <v>0</v>
          </cell>
          <cell r="GM268">
            <v>0</v>
          </cell>
          <cell r="GN268">
            <v>0</v>
          </cell>
          <cell r="GO268">
            <v>0</v>
          </cell>
          <cell r="GP268">
            <v>0</v>
          </cell>
          <cell r="GQ268">
            <v>0</v>
          </cell>
          <cell r="GR268">
            <v>0</v>
          </cell>
          <cell r="GS268">
            <v>0</v>
          </cell>
          <cell r="GT268">
            <v>0</v>
          </cell>
          <cell r="GU268">
            <v>0</v>
          </cell>
          <cell r="GV268">
            <v>0</v>
          </cell>
          <cell r="GW268">
            <v>0</v>
          </cell>
          <cell r="GX268">
            <v>0</v>
          </cell>
          <cell r="GY268">
            <v>0</v>
          </cell>
          <cell r="GZ268">
            <v>0</v>
          </cell>
          <cell r="HA268">
            <v>0</v>
          </cell>
          <cell r="HB268">
            <v>0</v>
          </cell>
          <cell r="HC268">
            <v>0</v>
          </cell>
          <cell r="HD268">
            <v>0</v>
          </cell>
          <cell r="HE268">
            <v>0</v>
          </cell>
          <cell r="HF268">
            <v>0</v>
          </cell>
          <cell r="HG268">
            <v>0</v>
          </cell>
          <cell r="HH268">
            <v>0</v>
          </cell>
          <cell r="HI268">
            <v>0</v>
          </cell>
          <cell r="HJ268">
            <v>0</v>
          </cell>
          <cell r="HK268">
            <v>63709</v>
          </cell>
          <cell r="HL268">
            <v>545.65</v>
          </cell>
          <cell r="HM268">
            <v>0</v>
          </cell>
          <cell r="HN268">
            <v>0</v>
          </cell>
          <cell r="HO268">
            <v>0</v>
          </cell>
          <cell r="HP268">
            <v>0</v>
          </cell>
          <cell r="HQ268">
            <v>0</v>
          </cell>
          <cell r="HR268">
            <v>0</v>
          </cell>
          <cell r="HS268">
            <v>0</v>
          </cell>
        </row>
        <row r="269">
          <cell r="E269">
            <v>0</v>
          </cell>
          <cell r="F269">
            <v>0</v>
          </cell>
          <cell r="G269">
            <v>0</v>
          </cell>
          <cell r="H269">
            <v>0</v>
          </cell>
          <cell r="I269">
            <v>0</v>
          </cell>
          <cell r="J269">
            <v>0</v>
          </cell>
          <cell r="K269">
            <v>0</v>
          </cell>
          <cell r="L269">
            <v>0</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0</v>
          </cell>
          <cell r="CJ269">
            <v>0</v>
          </cell>
          <cell r="CK269">
            <v>0</v>
          </cell>
          <cell r="CL269">
            <v>0</v>
          </cell>
          <cell r="CM269">
            <v>0</v>
          </cell>
          <cell r="CN269">
            <v>0</v>
          </cell>
          <cell r="CO269">
            <v>0</v>
          </cell>
          <cell r="CP269">
            <v>0</v>
          </cell>
          <cell r="CQ269">
            <v>0</v>
          </cell>
          <cell r="CR269">
            <v>0</v>
          </cell>
          <cell r="CS269">
            <v>0</v>
          </cell>
          <cell r="CT269">
            <v>0</v>
          </cell>
          <cell r="CU269">
            <v>0</v>
          </cell>
          <cell r="CV269">
            <v>0</v>
          </cell>
          <cell r="CW269">
            <v>0</v>
          </cell>
          <cell r="CX269">
            <v>0</v>
          </cell>
          <cell r="CY269">
            <v>0</v>
          </cell>
          <cell r="CZ269">
            <v>0</v>
          </cell>
          <cell r="DA269">
            <v>0</v>
          </cell>
          <cell r="DB269">
            <v>0</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cell r="FJ269">
            <v>0</v>
          </cell>
          <cell r="FK269">
            <v>0</v>
          </cell>
          <cell r="FL269">
            <v>0</v>
          </cell>
          <cell r="FM269">
            <v>0</v>
          </cell>
          <cell r="FN269">
            <v>0</v>
          </cell>
          <cell r="FO269">
            <v>0</v>
          </cell>
          <cell r="FP269">
            <v>0</v>
          </cell>
          <cell r="FQ269">
            <v>0</v>
          </cell>
          <cell r="FR269">
            <v>0</v>
          </cell>
          <cell r="FS269">
            <v>0</v>
          </cell>
          <cell r="FT269">
            <v>0</v>
          </cell>
          <cell r="FU269">
            <v>0</v>
          </cell>
          <cell r="FV269">
            <v>0</v>
          </cell>
          <cell r="FW269">
            <v>0</v>
          </cell>
          <cell r="FX269">
            <v>0</v>
          </cell>
          <cell r="FY269">
            <v>0</v>
          </cell>
          <cell r="FZ269">
            <v>0</v>
          </cell>
          <cell r="GA269">
            <v>0</v>
          </cell>
          <cell r="GB269">
            <v>0</v>
          </cell>
          <cell r="GC269">
            <v>0</v>
          </cell>
          <cell r="GD269">
            <v>0</v>
          </cell>
          <cell r="GE269">
            <v>0</v>
          </cell>
          <cell r="GF269">
            <v>0</v>
          </cell>
          <cell r="GG269">
            <v>0</v>
          </cell>
          <cell r="GH269">
            <v>0</v>
          </cell>
          <cell r="GI269">
            <v>0</v>
          </cell>
          <cell r="GJ269">
            <v>0</v>
          </cell>
          <cell r="GK269">
            <v>0</v>
          </cell>
          <cell r="GL269">
            <v>0</v>
          </cell>
          <cell r="GM269">
            <v>0</v>
          </cell>
          <cell r="GN269">
            <v>0</v>
          </cell>
          <cell r="GO269">
            <v>0</v>
          </cell>
          <cell r="GP269">
            <v>0</v>
          </cell>
          <cell r="GQ269">
            <v>0</v>
          </cell>
          <cell r="GR269">
            <v>0</v>
          </cell>
          <cell r="GS269">
            <v>0</v>
          </cell>
          <cell r="GT269">
            <v>0</v>
          </cell>
          <cell r="GU269">
            <v>3009.4</v>
          </cell>
          <cell r="GV269">
            <v>0</v>
          </cell>
          <cell r="GW269">
            <v>0</v>
          </cell>
          <cell r="GX269">
            <v>0</v>
          </cell>
          <cell r="GY269">
            <v>0</v>
          </cell>
          <cell r="GZ269">
            <v>0</v>
          </cell>
          <cell r="HA269">
            <v>0</v>
          </cell>
          <cell r="HB269">
            <v>0</v>
          </cell>
          <cell r="HC269">
            <v>0</v>
          </cell>
          <cell r="HD269">
            <v>0</v>
          </cell>
          <cell r="HE269">
            <v>0</v>
          </cell>
          <cell r="HF269">
            <v>0</v>
          </cell>
          <cell r="HG269">
            <v>0</v>
          </cell>
          <cell r="HH269">
            <v>0</v>
          </cell>
          <cell r="HI269">
            <v>0</v>
          </cell>
          <cell r="HJ269">
            <v>0</v>
          </cell>
          <cell r="HK269">
            <v>0</v>
          </cell>
          <cell r="HL269">
            <v>0</v>
          </cell>
          <cell r="HM269">
            <v>33787</v>
          </cell>
          <cell r="HN269">
            <v>0</v>
          </cell>
          <cell r="HO269">
            <v>0</v>
          </cell>
          <cell r="HP269">
            <v>0</v>
          </cell>
          <cell r="HQ269">
            <v>0</v>
          </cell>
          <cell r="HR269">
            <v>0</v>
          </cell>
          <cell r="HS269">
            <v>0</v>
          </cell>
        </row>
        <row r="270">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cell r="AX270">
            <v>0</v>
          </cell>
          <cell r="AY270">
            <v>0</v>
          </cell>
          <cell r="AZ270">
            <v>0</v>
          </cell>
          <cell r="BA270">
            <v>0</v>
          </cell>
          <cell r="BB270">
            <v>0</v>
          </cell>
          <cell r="BC270">
            <v>0</v>
          </cell>
          <cell r="BD270">
            <v>0</v>
          </cell>
          <cell r="BE270">
            <v>0</v>
          </cell>
          <cell r="BF270">
            <v>0</v>
          </cell>
          <cell r="BG270">
            <v>0</v>
          </cell>
          <cell r="BH270">
            <v>0</v>
          </cell>
          <cell r="BI270">
            <v>0</v>
          </cell>
          <cell r="BJ270">
            <v>0</v>
          </cell>
          <cell r="BK270">
            <v>0</v>
          </cell>
          <cell r="BL270">
            <v>0</v>
          </cell>
          <cell r="BM270">
            <v>0</v>
          </cell>
          <cell r="BN270">
            <v>0</v>
          </cell>
          <cell r="BO270">
            <v>0</v>
          </cell>
          <cell r="BP270">
            <v>0</v>
          </cell>
          <cell r="BQ270">
            <v>0</v>
          </cell>
          <cell r="BR270">
            <v>0</v>
          </cell>
          <cell r="BS270">
            <v>0</v>
          </cell>
          <cell r="BT270">
            <v>0</v>
          </cell>
          <cell r="BU270">
            <v>0</v>
          </cell>
          <cell r="BV270">
            <v>0</v>
          </cell>
          <cell r="BW270">
            <v>0</v>
          </cell>
          <cell r="BX270">
            <v>0</v>
          </cell>
          <cell r="BY270">
            <v>0</v>
          </cell>
          <cell r="BZ270">
            <v>0</v>
          </cell>
          <cell r="CA270">
            <v>0</v>
          </cell>
          <cell r="CB270">
            <v>0</v>
          </cell>
          <cell r="CC270">
            <v>0</v>
          </cell>
          <cell r="CD270">
            <v>0</v>
          </cell>
          <cell r="CE270">
            <v>0</v>
          </cell>
          <cell r="CF270">
            <v>0</v>
          </cell>
          <cell r="CG270">
            <v>0</v>
          </cell>
          <cell r="CH270">
            <v>0</v>
          </cell>
          <cell r="CI270">
            <v>0</v>
          </cell>
          <cell r="CJ270">
            <v>0</v>
          </cell>
          <cell r="CK270">
            <v>0</v>
          </cell>
          <cell r="CL270">
            <v>0</v>
          </cell>
          <cell r="CM270">
            <v>0</v>
          </cell>
          <cell r="CN270">
            <v>0</v>
          </cell>
          <cell r="CO270">
            <v>0</v>
          </cell>
          <cell r="CP270">
            <v>0</v>
          </cell>
          <cell r="CQ270">
            <v>0</v>
          </cell>
          <cell r="CR270">
            <v>0</v>
          </cell>
          <cell r="CS270">
            <v>0</v>
          </cell>
          <cell r="CT270">
            <v>0</v>
          </cell>
          <cell r="CU270">
            <v>0</v>
          </cell>
          <cell r="CV270">
            <v>0</v>
          </cell>
          <cell r="CW270">
            <v>0</v>
          </cell>
          <cell r="CX270">
            <v>0</v>
          </cell>
          <cell r="CY270">
            <v>0</v>
          </cell>
          <cell r="CZ270">
            <v>0</v>
          </cell>
          <cell r="DA270">
            <v>0</v>
          </cell>
          <cell r="DB270">
            <v>0</v>
          </cell>
          <cell r="DC270">
            <v>0</v>
          </cell>
          <cell r="DD270">
            <v>0</v>
          </cell>
          <cell r="DE270">
            <v>0</v>
          </cell>
          <cell r="DF270">
            <v>0</v>
          </cell>
          <cell r="DG270">
            <v>0</v>
          </cell>
          <cell r="DH270">
            <v>0</v>
          </cell>
          <cell r="DI270">
            <v>0</v>
          </cell>
          <cell r="DJ270">
            <v>0</v>
          </cell>
          <cell r="DK270">
            <v>0</v>
          </cell>
          <cell r="DL270">
            <v>0</v>
          </cell>
          <cell r="DM270">
            <v>0</v>
          </cell>
          <cell r="DN270">
            <v>0</v>
          </cell>
          <cell r="DO270">
            <v>0</v>
          </cell>
          <cell r="DP270">
            <v>0</v>
          </cell>
          <cell r="DQ270">
            <v>0</v>
          </cell>
          <cell r="DR270">
            <v>0</v>
          </cell>
          <cell r="DS270">
            <v>0</v>
          </cell>
          <cell r="DT270">
            <v>0</v>
          </cell>
          <cell r="DU270">
            <v>0</v>
          </cell>
          <cell r="DV270">
            <v>0</v>
          </cell>
          <cell r="DW270">
            <v>0</v>
          </cell>
          <cell r="DX270">
            <v>0</v>
          </cell>
          <cell r="DY270">
            <v>0</v>
          </cell>
          <cell r="DZ270">
            <v>0</v>
          </cell>
          <cell r="EA270">
            <v>0</v>
          </cell>
          <cell r="EB270">
            <v>0</v>
          </cell>
          <cell r="EC270">
            <v>0</v>
          </cell>
          <cell r="ED270">
            <v>0</v>
          </cell>
          <cell r="EE270">
            <v>0</v>
          </cell>
          <cell r="EF270">
            <v>0</v>
          </cell>
          <cell r="EG270">
            <v>0</v>
          </cell>
          <cell r="EH270">
            <v>0</v>
          </cell>
          <cell r="EI270">
            <v>0</v>
          </cell>
          <cell r="EJ270">
            <v>0</v>
          </cell>
          <cell r="EK270">
            <v>0</v>
          </cell>
          <cell r="EL270">
            <v>0</v>
          </cell>
          <cell r="EM270">
            <v>0</v>
          </cell>
          <cell r="EN270">
            <v>0</v>
          </cell>
          <cell r="EO270">
            <v>0</v>
          </cell>
          <cell r="EP270">
            <v>0</v>
          </cell>
          <cell r="EQ270">
            <v>0</v>
          </cell>
          <cell r="ER270">
            <v>0</v>
          </cell>
          <cell r="ES270">
            <v>0</v>
          </cell>
          <cell r="ET270">
            <v>0</v>
          </cell>
          <cell r="EU270">
            <v>0</v>
          </cell>
          <cell r="EV270">
            <v>0</v>
          </cell>
          <cell r="EW270">
            <v>0</v>
          </cell>
          <cell r="EX270">
            <v>0</v>
          </cell>
          <cell r="EY270">
            <v>0</v>
          </cell>
          <cell r="EZ270">
            <v>0</v>
          </cell>
          <cell r="FA270">
            <v>0</v>
          </cell>
          <cell r="FB270">
            <v>0</v>
          </cell>
          <cell r="FC270">
            <v>0</v>
          </cell>
          <cell r="FD270">
            <v>0</v>
          </cell>
          <cell r="FE270">
            <v>0</v>
          </cell>
          <cell r="FF270">
            <v>0</v>
          </cell>
          <cell r="FG270">
            <v>0</v>
          </cell>
          <cell r="FH270">
            <v>0</v>
          </cell>
          <cell r="FI270">
            <v>0</v>
          </cell>
          <cell r="FJ270">
            <v>0</v>
          </cell>
          <cell r="FK270">
            <v>0</v>
          </cell>
          <cell r="FL270">
            <v>0</v>
          </cell>
          <cell r="FM270">
            <v>0</v>
          </cell>
          <cell r="FN270">
            <v>0</v>
          </cell>
          <cell r="FO270">
            <v>0</v>
          </cell>
          <cell r="FP270">
            <v>0</v>
          </cell>
          <cell r="FQ270">
            <v>0</v>
          </cell>
          <cell r="FR270">
            <v>0</v>
          </cell>
          <cell r="FS270">
            <v>0</v>
          </cell>
          <cell r="FT270">
            <v>0</v>
          </cell>
          <cell r="FU270">
            <v>0</v>
          </cell>
          <cell r="FV270">
            <v>0</v>
          </cell>
          <cell r="FW270">
            <v>0</v>
          </cell>
          <cell r="FX270">
            <v>0</v>
          </cell>
          <cell r="FY270">
            <v>0</v>
          </cell>
          <cell r="FZ270">
            <v>0</v>
          </cell>
          <cell r="GA270">
            <v>0</v>
          </cell>
          <cell r="GB270">
            <v>0</v>
          </cell>
          <cell r="GC270">
            <v>0</v>
          </cell>
          <cell r="GD270">
            <v>0</v>
          </cell>
          <cell r="GE270">
            <v>0</v>
          </cell>
          <cell r="GF270">
            <v>0</v>
          </cell>
          <cell r="GG270">
            <v>0</v>
          </cell>
          <cell r="GH270">
            <v>0</v>
          </cell>
          <cell r="GI270">
            <v>0</v>
          </cell>
          <cell r="GJ270">
            <v>0</v>
          </cell>
          <cell r="GK270">
            <v>0</v>
          </cell>
          <cell r="GL270">
            <v>0</v>
          </cell>
          <cell r="GM270">
            <v>0</v>
          </cell>
          <cell r="GN270">
            <v>0</v>
          </cell>
          <cell r="GO270">
            <v>0</v>
          </cell>
          <cell r="GP270">
            <v>0</v>
          </cell>
          <cell r="GQ270">
            <v>0</v>
          </cell>
          <cell r="GR270">
            <v>0</v>
          </cell>
          <cell r="GS270">
            <v>0</v>
          </cell>
          <cell r="GT270">
            <v>0</v>
          </cell>
          <cell r="GU270">
            <v>0</v>
          </cell>
          <cell r="GV270">
            <v>0</v>
          </cell>
          <cell r="GW270">
            <v>0</v>
          </cell>
          <cell r="GX270">
            <v>0</v>
          </cell>
          <cell r="GY270">
            <v>0</v>
          </cell>
          <cell r="GZ270">
            <v>0</v>
          </cell>
          <cell r="HA270">
            <v>0</v>
          </cell>
          <cell r="HB270">
            <v>0</v>
          </cell>
          <cell r="HC270">
            <v>0</v>
          </cell>
          <cell r="HD270">
            <v>0</v>
          </cell>
          <cell r="HE270">
            <v>0</v>
          </cell>
          <cell r="HF270">
            <v>0</v>
          </cell>
          <cell r="HG270">
            <v>0</v>
          </cell>
          <cell r="HH270">
            <v>0</v>
          </cell>
          <cell r="HI270">
            <v>0</v>
          </cell>
          <cell r="HJ270">
            <v>0</v>
          </cell>
          <cell r="HK270">
            <v>0</v>
          </cell>
          <cell r="HL270">
            <v>0</v>
          </cell>
          <cell r="HM270">
            <v>0</v>
          </cell>
          <cell r="HN270">
            <v>0</v>
          </cell>
          <cell r="HO270">
            <v>34665</v>
          </cell>
          <cell r="HP270">
            <v>0</v>
          </cell>
          <cell r="HQ270">
            <v>0</v>
          </cell>
          <cell r="HR270">
            <v>0</v>
          </cell>
          <cell r="HS270">
            <v>0</v>
          </cell>
        </row>
        <row r="271">
          <cell r="E271">
            <v>0</v>
          </cell>
          <cell r="F271">
            <v>0</v>
          </cell>
          <cell r="G271">
            <v>0</v>
          </cell>
          <cell r="H271">
            <v>0</v>
          </cell>
          <cell r="I271">
            <v>0</v>
          </cell>
          <cell r="J271">
            <v>0</v>
          </cell>
          <cell r="K271">
            <v>0</v>
          </cell>
          <cell r="L271">
            <v>0</v>
          </cell>
          <cell r="M271">
            <v>0</v>
          </cell>
          <cell r="N271">
            <v>0</v>
          </cell>
          <cell r="O271">
            <v>0</v>
          </cell>
          <cell r="P271">
            <v>0</v>
          </cell>
          <cell r="Q271">
            <v>0</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cell r="AN271">
            <v>0</v>
          </cell>
          <cell r="AO271">
            <v>0</v>
          </cell>
          <cell r="AP271">
            <v>0</v>
          </cell>
          <cell r="AQ271">
            <v>0</v>
          </cell>
          <cell r="AR271">
            <v>0</v>
          </cell>
          <cell r="AS271">
            <v>0</v>
          </cell>
          <cell r="AT271">
            <v>0</v>
          </cell>
          <cell r="AU271">
            <v>0</v>
          </cell>
          <cell r="AV271">
            <v>0</v>
          </cell>
          <cell r="AW271">
            <v>0</v>
          </cell>
          <cell r="AX271">
            <v>0</v>
          </cell>
          <cell r="AY271">
            <v>0</v>
          </cell>
          <cell r="AZ271">
            <v>0</v>
          </cell>
          <cell r="BA271">
            <v>0</v>
          </cell>
          <cell r="BB271">
            <v>0</v>
          </cell>
          <cell r="BC271">
            <v>0</v>
          </cell>
          <cell r="BD271">
            <v>0</v>
          </cell>
          <cell r="BE271">
            <v>0</v>
          </cell>
          <cell r="BF271">
            <v>0</v>
          </cell>
          <cell r="BG271">
            <v>0</v>
          </cell>
          <cell r="BH271">
            <v>0</v>
          </cell>
          <cell r="BI271">
            <v>0</v>
          </cell>
          <cell r="BJ271">
            <v>0</v>
          </cell>
          <cell r="BK271">
            <v>0</v>
          </cell>
          <cell r="BL271">
            <v>0</v>
          </cell>
          <cell r="BM271">
            <v>0</v>
          </cell>
          <cell r="BN271">
            <v>0</v>
          </cell>
          <cell r="BO271">
            <v>0</v>
          </cell>
          <cell r="BP271">
            <v>0</v>
          </cell>
          <cell r="BQ271">
            <v>0</v>
          </cell>
          <cell r="BR271">
            <v>0</v>
          </cell>
          <cell r="BS271">
            <v>0</v>
          </cell>
          <cell r="BT271">
            <v>0</v>
          </cell>
          <cell r="BU271">
            <v>0</v>
          </cell>
          <cell r="BV271">
            <v>0</v>
          </cell>
          <cell r="BW271">
            <v>0</v>
          </cell>
          <cell r="BX271">
            <v>0</v>
          </cell>
          <cell r="BY271">
            <v>0</v>
          </cell>
          <cell r="BZ271">
            <v>0</v>
          </cell>
          <cell r="CA271">
            <v>0</v>
          </cell>
          <cell r="CB271">
            <v>0</v>
          </cell>
          <cell r="CC271">
            <v>0</v>
          </cell>
          <cell r="CD271">
            <v>0</v>
          </cell>
          <cell r="CE271">
            <v>0</v>
          </cell>
          <cell r="CF271">
            <v>0</v>
          </cell>
          <cell r="CG271">
            <v>0</v>
          </cell>
          <cell r="CH271">
            <v>0</v>
          </cell>
          <cell r="CI271">
            <v>0</v>
          </cell>
          <cell r="CJ271">
            <v>0</v>
          </cell>
          <cell r="CK271">
            <v>0</v>
          </cell>
          <cell r="CL271">
            <v>0</v>
          </cell>
          <cell r="CM271">
            <v>0</v>
          </cell>
          <cell r="CN271">
            <v>0</v>
          </cell>
          <cell r="CO271">
            <v>0</v>
          </cell>
          <cell r="CP271">
            <v>0</v>
          </cell>
          <cell r="CQ271">
            <v>0</v>
          </cell>
          <cell r="CR271">
            <v>0</v>
          </cell>
          <cell r="CS271">
            <v>0</v>
          </cell>
          <cell r="CT271">
            <v>0</v>
          </cell>
          <cell r="CU271">
            <v>0</v>
          </cell>
          <cell r="CV271">
            <v>0</v>
          </cell>
          <cell r="CW271">
            <v>0</v>
          </cell>
          <cell r="CX271">
            <v>0</v>
          </cell>
          <cell r="CY271">
            <v>0</v>
          </cell>
          <cell r="CZ271">
            <v>0</v>
          </cell>
          <cell r="DA271">
            <v>0</v>
          </cell>
          <cell r="DB271">
            <v>0</v>
          </cell>
          <cell r="DC271">
            <v>0</v>
          </cell>
          <cell r="DD271">
            <v>0</v>
          </cell>
          <cell r="DE271">
            <v>0</v>
          </cell>
          <cell r="DF271">
            <v>0</v>
          </cell>
          <cell r="DG271">
            <v>0</v>
          </cell>
          <cell r="DH271">
            <v>0</v>
          </cell>
          <cell r="DI271">
            <v>0</v>
          </cell>
          <cell r="DJ271">
            <v>0</v>
          </cell>
          <cell r="DK271">
            <v>0</v>
          </cell>
          <cell r="DL271">
            <v>0</v>
          </cell>
          <cell r="DM271">
            <v>0</v>
          </cell>
          <cell r="DN271">
            <v>0</v>
          </cell>
          <cell r="DO271">
            <v>0</v>
          </cell>
          <cell r="DP271">
            <v>0</v>
          </cell>
          <cell r="DQ271">
            <v>0</v>
          </cell>
          <cell r="DR271">
            <v>0</v>
          </cell>
          <cell r="DS271">
            <v>0</v>
          </cell>
          <cell r="DT271">
            <v>0</v>
          </cell>
          <cell r="DU271">
            <v>0</v>
          </cell>
          <cell r="DV271">
            <v>0</v>
          </cell>
          <cell r="DW271">
            <v>0</v>
          </cell>
          <cell r="DX271">
            <v>0</v>
          </cell>
          <cell r="DY271">
            <v>0</v>
          </cell>
          <cell r="DZ271">
            <v>0</v>
          </cell>
          <cell r="EA271">
            <v>0</v>
          </cell>
          <cell r="EB271">
            <v>0</v>
          </cell>
          <cell r="EC271">
            <v>0</v>
          </cell>
          <cell r="ED271">
            <v>0</v>
          </cell>
          <cell r="EE271">
            <v>0</v>
          </cell>
          <cell r="EF271">
            <v>0</v>
          </cell>
          <cell r="EG271">
            <v>0</v>
          </cell>
          <cell r="EH271">
            <v>0</v>
          </cell>
          <cell r="EI271">
            <v>0</v>
          </cell>
          <cell r="EJ271">
            <v>0</v>
          </cell>
          <cell r="EK271">
            <v>0</v>
          </cell>
          <cell r="EL271">
            <v>0</v>
          </cell>
          <cell r="EM271">
            <v>0</v>
          </cell>
          <cell r="EN271">
            <v>0</v>
          </cell>
          <cell r="EO271">
            <v>0</v>
          </cell>
          <cell r="EP271">
            <v>0</v>
          </cell>
          <cell r="EQ271">
            <v>0</v>
          </cell>
          <cell r="ER271">
            <v>0</v>
          </cell>
          <cell r="ES271">
            <v>0</v>
          </cell>
          <cell r="ET271">
            <v>0</v>
          </cell>
          <cell r="EU271">
            <v>0</v>
          </cell>
          <cell r="EV271">
            <v>0</v>
          </cell>
          <cell r="EW271">
            <v>0</v>
          </cell>
          <cell r="EX271">
            <v>0</v>
          </cell>
          <cell r="EY271">
            <v>0</v>
          </cell>
          <cell r="EZ271">
            <v>0</v>
          </cell>
          <cell r="FA271">
            <v>0</v>
          </cell>
          <cell r="FB271">
            <v>0</v>
          </cell>
          <cell r="FC271">
            <v>0</v>
          </cell>
          <cell r="FD271">
            <v>0</v>
          </cell>
          <cell r="FE271">
            <v>0</v>
          </cell>
          <cell r="FF271">
            <v>0</v>
          </cell>
          <cell r="FG271">
            <v>0</v>
          </cell>
          <cell r="FH271">
            <v>0</v>
          </cell>
          <cell r="FI271">
            <v>0</v>
          </cell>
          <cell r="FJ271">
            <v>0</v>
          </cell>
          <cell r="FK271">
            <v>0</v>
          </cell>
          <cell r="FL271">
            <v>0</v>
          </cell>
          <cell r="FM271">
            <v>0</v>
          </cell>
          <cell r="FN271">
            <v>0</v>
          </cell>
          <cell r="FO271">
            <v>0</v>
          </cell>
          <cell r="FP271">
            <v>0</v>
          </cell>
          <cell r="FQ271">
            <v>0</v>
          </cell>
          <cell r="FR271">
            <v>0</v>
          </cell>
          <cell r="FS271">
            <v>0</v>
          </cell>
          <cell r="FT271">
            <v>0</v>
          </cell>
          <cell r="FU271">
            <v>0</v>
          </cell>
          <cell r="FV271">
            <v>0</v>
          </cell>
          <cell r="FW271">
            <v>0</v>
          </cell>
          <cell r="FX271">
            <v>0</v>
          </cell>
          <cell r="FY271">
            <v>0</v>
          </cell>
          <cell r="FZ271">
            <v>0</v>
          </cell>
          <cell r="GA271">
            <v>0</v>
          </cell>
          <cell r="GB271">
            <v>0</v>
          </cell>
          <cell r="GC271">
            <v>0</v>
          </cell>
          <cell r="GD271">
            <v>0</v>
          </cell>
          <cell r="GE271">
            <v>0</v>
          </cell>
          <cell r="GF271">
            <v>0</v>
          </cell>
          <cell r="GG271">
            <v>0</v>
          </cell>
          <cell r="GH271">
            <v>0</v>
          </cell>
          <cell r="GI271">
            <v>0</v>
          </cell>
          <cell r="GJ271">
            <v>0</v>
          </cell>
          <cell r="GK271">
            <v>0</v>
          </cell>
          <cell r="GL271">
            <v>0</v>
          </cell>
          <cell r="GM271">
            <v>0</v>
          </cell>
          <cell r="GN271">
            <v>0</v>
          </cell>
          <cell r="GO271">
            <v>0</v>
          </cell>
          <cell r="GP271">
            <v>0</v>
          </cell>
          <cell r="GQ271">
            <v>0</v>
          </cell>
          <cell r="GR271">
            <v>0</v>
          </cell>
          <cell r="GS271">
            <v>0</v>
          </cell>
          <cell r="GT271">
            <v>0</v>
          </cell>
          <cell r="GU271">
            <v>0</v>
          </cell>
          <cell r="GV271">
            <v>0</v>
          </cell>
          <cell r="GW271">
            <v>0</v>
          </cell>
          <cell r="GX271">
            <v>0</v>
          </cell>
          <cell r="GY271">
            <v>0</v>
          </cell>
          <cell r="GZ271">
            <v>0</v>
          </cell>
          <cell r="HA271">
            <v>0</v>
          </cell>
          <cell r="HB271">
            <v>0</v>
          </cell>
          <cell r="HC271">
            <v>0</v>
          </cell>
          <cell r="HD271">
            <v>0</v>
          </cell>
          <cell r="HE271">
            <v>0</v>
          </cell>
          <cell r="HF271">
            <v>0</v>
          </cell>
          <cell r="HG271">
            <v>0</v>
          </cell>
          <cell r="HH271">
            <v>0</v>
          </cell>
          <cell r="HI271">
            <v>0</v>
          </cell>
          <cell r="HJ271">
            <v>0</v>
          </cell>
          <cell r="HK271">
            <v>0</v>
          </cell>
          <cell r="HL271">
            <v>0</v>
          </cell>
          <cell r="HM271">
            <v>0</v>
          </cell>
          <cell r="HN271">
            <v>40095.699999999997</v>
          </cell>
          <cell r="HO271">
            <v>0</v>
          </cell>
          <cell r="HP271">
            <v>9660</v>
          </cell>
          <cell r="HQ271">
            <v>0</v>
          </cell>
          <cell r="HR271">
            <v>0</v>
          </cell>
          <cell r="HS271">
            <v>0</v>
          </cell>
        </row>
        <row r="272">
          <cell r="E272">
            <v>0</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v>0</v>
          </cell>
          <cell r="AG272">
            <v>0</v>
          </cell>
          <cell r="AH272">
            <v>0</v>
          </cell>
          <cell r="AI272">
            <v>0</v>
          </cell>
          <cell r="AJ272">
            <v>0</v>
          </cell>
          <cell r="AK272">
            <v>0</v>
          </cell>
          <cell r="AL272">
            <v>0</v>
          </cell>
          <cell r="AM272">
            <v>0</v>
          </cell>
          <cell r="AN272">
            <v>0</v>
          </cell>
          <cell r="AO272">
            <v>0</v>
          </cell>
          <cell r="AP272">
            <v>0</v>
          </cell>
          <cell r="AQ272">
            <v>0</v>
          </cell>
          <cell r="AR272">
            <v>0</v>
          </cell>
          <cell r="AS272">
            <v>0</v>
          </cell>
          <cell r="AT272">
            <v>0</v>
          </cell>
          <cell r="AU272">
            <v>0</v>
          </cell>
          <cell r="AV272">
            <v>0</v>
          </cell>
          <cell r="AW272">
            <v>0</v>
          </cell>
          <cell r="AX272">
            <v>0</v>
          </cell>
          <cell r="AY272">
            <v>0</v>
          </cell>
          <cell r="AZ272">
            <v>0</v>
          </cell>
          <cell r="BA272">
            <v>0</v>
          </cell>
          <cell r="BB272">
            <v>0</v>
          </cell>
          <cell r="BC272">
            <v>0</v>
          </cell>
          <cell r="BD272">
            <v>0</v>
          </cell>
          <cell r="BE272">
            <v>0</v>
          </cell>
          <cell r="BF272">
            <v>0</v>
          </cell>
          <cell r="BG272">
            <v>0</v>
          </cell>
          <cell r="BH272">
            <v>0</v>
          </cell>
          <cell r="BI272">
            <v>0</v>
          </cell>
          <cell r="BJ272">
            <v>0</v>
          </cell>
          <cell r="BK272">
            <v>0</v>
          </cell>
          <cell r="BL272">
            <v>0</v>
          </cell>
          <cell r="BM272">
            <v>0</v>
          </cell>
          <cell r="BN272">
            <v>0</v>
          </cell>
          <cell r="BO272">
            <v>0</v>
          </cell>
          <cell r="BP272">
            <v>0</v>
          </cell>
          <cell r="BQ272">
            <v>0</v>
          </cell>
          <cell r="BR272">
            <v>0</v>
          </cell>
          <cell r="BS272">
            <v>0</v>
          </cell>
          <cell r="BT272">
            <v>0</v>
          </cell>
          <cell r="BU272">
            <v>0</v>
          </cell>
          <cell r="BV272">
            <v>0</v>
          </cell>
          <cell r="BW272">
            <v>0</v>
          </cell>
          <cell r="BX272">
            <v>0</v>
          </cell>
          <cell r="BY272">
            <v>0</v>
          </cell>
          <cell r="BZ272">
            <v>0</v>
          </cell>
          <cell r="CA272">
            <v>0</v>
          </cell>
          <cell r="CB272">
            <v>0</v>
          </cell>
          <cell r="CC272">
            <v>0</v>
          </cell>
          <cell r="CD272">
            <v>0</v>
          </cell>
          <cell r="CE272">
            <v>0</v>
          </cell>
          <cell r="CF272">
            <v>0</v>
          </cell>
          <cell r="CG272">
            <v>0</v>
          </cell>
          <cell r="CH272">
            <v>0</v>
          </cell>
          <cell r="CI272">
            <v>0</v>
          </cell>
          <cell r="CJ272">
            <v>0</v>
          </cell>
          <cell r="CK272">
            <v>0</v>
          </cell>
          <cell r="CL272">
            <v>0</v>
          </cell>
          <cell r="CM272">
            <v>0</v>
          </cell>
          <cell r="CN272">
            <v>0</v>
          </cell>
          <cell r="CO272">
            <v>0</v>
          </cell>
          <cell r="CP272">
            <v>0</v>
          </cell>
          <cell r="CQ272">
            <v>0</v>
          </cell>
          <cell r="CR272">
            <v>0</v>
          </cell>
          <cell r="CS272">
            <v>0</v>
          </cell>
          <cell r="CT272">
            <v>0</v>
          </cell>
          <cell r="CU272">
            <v>0</v>
          </cell>
          <cell r="CV272">
            <v>0</v>
          </cell>
          <cell r="CW272">
            <v>0</v>
          </cell>
          <cell r="CX272">
            <v>0</v>
          </cell>
          <cell r="CY272">
            <v>0</v>
          </cell>
          <cell r="CZ272">
            <v>0</v>
          </cell>
          <cell r="DA272">
            <v>0</v>
          </cell>
          <cell r="DB272">
            <v>0</v>
          </cell>
          <cell r="DC272">
            <v>0</v>
          </cell>
          <cell r="DD272">
            <v>0</v>
          </cell>
          <cell r="DE272">
            <v>0</v>
          </cell>
          <cell r="DF272">
            <v>0</v>
          </cell>
          <cell r="DG272">
            <v>0</v>
          </cell>
          <cell r="DH272">
            <v>0</v>
          </cell>
          <cell r="DI272">
            <v>0</v>
          </cell>
          <cell r="DJ272">
            <v>0</v>
          </cell>
          <cell r="DK272">
            <v>0</v>
          </cell>
          <cell r="DL272">
            <v>0</v>
          </cell>
          <cell r="DM272">
            <v>0</v>
          </cell>
          <cell r="DN272">
            <v>0</v>
          </cell>
          <cell r="DO272">
            <v>0</v>
          </cell>
          <cell r="DP272">
            <v>0</v>
          </cell>
          <cell r="DQ272">
            <v>0</v>
          </cell>
          <cell r="DR272">
            <v>0</v>
          </cell>
          <cell r="DS272">
            <v>0</v>
          </cell>
          <cell r="DT272">
            <v>0</v>
          </cell>
          <cell r="DU272">
            <v>0</v>
          </cell>
          <cell r="DV272">
            <v>0</v>
          </cell>
          <cell r="DW272">
            <v>0</v>
          </cell>
          <cell r="DX272">
            <v>0</v>
          </cell>
          <cell r="DY272">
            <v>0</v>
          </cell>
          <cell r="DZ272">
            <v>0</v>
          </cell>
          <cell r="EA272">
            <v>0</v>
          </cell>
          <cell r="EB272">
            <v>0</v>
          </cell>
          <cell r="EC272">
            <v>0</v>
          </cell>
          <cell r="ED272">
            <v>0</v>
          </cell>
          <cell r="EE272">
            <v>0</v>
          </cell>
          <cell r="EF272">
            <v>0</v>
          </cell>
          <cell r="EG272">
            <v>0</v>
          </cell>
          <cell r="EH272">
            <v>0</v>
          </cell>
          <cell r="EI272">
            <v>0</v>
          </cell>
          <cell r="EJ272">
            <v>0</v>
          </cell>
          <cell r="EK272">
            <v>0</v>
          </cell>
          <cell r="EL272">
            <v>0</v>
          </cell>
          <cell r="EM272">
            <v>0</v>
          </cell>
          <cell r="EN272">
            <v>0</v>
          </cell>
          <cell r="EO272">
            <v>0</v>
          </cell>
          <cell r="EP272">
            <v>0</v>
          </cell>
          <cell r="EQ272">
            <v>0</v>
          </cell>
          <cell r="ER272">
            <v>0</v>
          </cell>
          <cell r="ES272">
            <v>0</v>
          </cell>
          <cell r="ET272">
            <v>0</v>
          </cell>
          <cell r="EU272">
            <v>0</v>
          </cell>
          <cell r="EV272">
            <v>0</v>
          </cell>
          <cell r="EW272">
            <v>0</v>
          </cell>
          <cell r="EX272">
            <v>0</v>
          </cell>
          <cell r="EY272">
            <v>0</v>
          </cell>
          <cell r="EZ272">
            <v>0</v>
          </cell>
          <cell r="FA272">
            <v>0</v>
          </cell>
          <cell r="FB272">
            <v>0</v>
          </cell>
          <cell r="FC272">
            <v>0</v>
          </cell>
          <cell r="FD272">
            <v>0</v>
          </cell>
          <cell r="FE272">
            <v>0</v>
          </cell>
          <cell r="FF272">
            <v>821.7</v>
          </cell>
          <cell r="FG272">
            <v>0</v>
          </cell>
          <cell r="FH272">
            <v>0</v>
          </cell>
          <cell r="FI272">
            <v>0</v>
          </cell>
          <cell r="FJ272">
            <v>0</v>
          </cell>
          <cell r="FK272">
            <v>0</v>
          </cell>
          <cell r="FL272">
            <v>0</v>
          </cell>
          <cell r="FM272">
            <v>0</v>
          </cell>
          <cell r="FN272">
            <v>0</v>
          </cell>
          <cell r="FO272">
            <v>0</v>
          </cell>
          <cell r="FP272">
            <v>0</v>
          </cell>
          <cell r="FQ272">
            <v>0</v>
          </cell>
          <cell r="FR272">
            <v>0</v>
          </cell>
          <cell r="FS272">
            <v>0</v>
          </cell>
          <cell r="FT272">
            <v>0</v>
          </cell>
          <cell r="FU272">
            <v>0</v>
          </cell>
          <cell r="FV272">
            <v>0</v>
          </cell>
          <cell r="FW272">
            <v>0</v>
          </cell>
          <cell r="FX272">
            <v>0</v>
          </cell>
          <cell r="FY272">
            <v>0</v>
          </cell>
          <cell r="FZ272">
            <v>0</v>
          </cell>
          <cell r="GA272">
            <v>0</v>
          </cell>
          <cell r="GB272">
            <v>0</v>
          </cell>
          <cell r="GC272">
            <v>0</v>
          </cell>
          <cell r="GD272">
            <v>0</v>
          </cell>
          <cell r="GE272">
            <v>0</v>
          </cell>
          <cell r="GF272">
            <v>0</v>
          </cell>
          <cell r="GG272">
            <v>0</v>
          </cell>
          <cell r="GH272">
            <v>0</v>
          </cell>
          <cell r="GI272">
            <v>0</v>
          </cell>
          <cell r="GJ272">
            <v>0</v>
          </cell>
          <cell r="GK272">
            <v>0</v>
          </cell>
          <cell r="GL272">
            <v>0</v>
          </cell>
          <cell r="GM272">
            <v>0</v>
          </cell>
          <cell r="GN272">
            <v>0</v>
          </cell>
          <cell r="GO272">
            <v>0</v>
          </cell>
          <cell r="GP272">
            <v>0</v>
          </cell>
          <cell r="GQ272">
            <v>0</v>
          </cell>
          <cell r="GR272">
            <v>0</v>
          </cell>
          <cell r="GS272">
            <v>0</v>
          </cell>
          <cell r="GT272">
            <v>0</v>
          </cell>
          <cell r="GU272">
            <v>0</v>
          </cell>
          <cell r="GV272">
            <v>0</v>
          </cell>
          <cell r="GW272">
            <v>0</v>
          </cell>
          <cell r="GX272">
            <v>0</v>
          </cell>
          <cell r="GY272">
            <v>0</v>
          </cell>
          <cell r="GZ272">
            <v>0</v>
          </cell>
          <cell r="HA272">
            <v>0</v>
          </cell>
          <cell r="HB272">
            <v>0</v>
          </cell>
          <cell r="HC272">
            <v>0</v>
          </cell>
          <cell r="HD272">
            <v>0</v>
          </cell>
          <cell r="HE272">
            <v>0</v>
          </cell>
          <cell r="HF272">
            <v>0</v>
          </cell>
          <cell r="HG272">
            <v>0</v>
          </cell>
          <cell r="HH272">
            <v>0</v>
          </cell>
          <cell r="HI272">
            <v>0</v>
          </cell>
          <cell r="HJ272">
            <v>0</v>
          </cell>
          <cell r="HK272">
            <v>10533.75</v>
          </cell>
          <cell r="HL272">
            <v>0</v>
          </cell>
          <cell r="HM272">
            <v>0</v>
          </cell>
          <cell r="HN272">
            <v>5442.6</v>
          </cell>
          <cell r="HO272">
            <v>6611.65</v>
          </cell>
          <cell r="HP272">
            <v>0</v>
          </cell>
          <cell r="HQ272">
            <v>0</v>
          </cell>
          <cell r="HR272">
            <v>0</v>
          </cell>
          <cell r="HS272">
            <v>0</v>
          </cell>
        </row>
        <row r="273">
          <cell r="E273">
            <v>0</v>
          </cell>
          <cell r="F273">
            <v>0</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v>
          </cell>
          <cell r="AJ273">
            <v>0</v>
          </cell>
          <cell r="AK273">
            <v>0</v>
          </cell>
          <cell r="AL273">
            <v>0</v>
          </cell>
          <cell r="AM273">
            <v>0</v>
          </cell>
          <cell r="AN273">
            <v>0</v>
          </cell>
          <cell r="AO273">
            <v>0</v>
          </cell>
          <cell r="AP273">
            <v>0</v>
          </cell>
          <cell r="AQ273">
            <v>0</v>
          </cell>
          <cell r="AR273">
            <v>0</v>
          </cell>
          <cell r="AS273">
            <v>0</v>
          </cell>
          <cell r="AT273">
            <v>0</v>
          </cell>
          <cell r="AU273">
            <v>0</v>
          </cell>
          <cell r="AV273">
            <v>0</v>
          </cell>
          <cell r="AW273">
            <v>0</v>
          </cell>
          <cell r="AX273">
            <v>0</v>
          </cell>
          <cell r="AY273">
            <v>0</v>
          </cell>
          <cell r="AZ273">
            <v>0</v>
          </cell>
          <cell r="BA273">
            <v>0</v>
          </cell>
          <cell r="BB273">
            <v>0</v>
          </cell>
          <cell r="BC273">
            <v>0</v>
          </cell>
          <cell r="BD273">
            <v>0</v>
          </cell>
          <cell r="BE273">
            <v>0</v>
          </cell>
          <cell r="BF273">
            <v>0</v>
          </cell>
          <cell r="BG273">
            <v>0</v>
          </cell>
          <cell r="BH273">
            <v>0</v>
          </cell>
          <cell r="BI273">
            <v>0</v>
          </cell>
          <cell r="BJ273">
            <v>0</v>
          </cell>
          <cell r="BK273">
            <v>0</v>
          </cell>
          <cell r="BL273">
            <v>0</v>
          </cell>
          <cell r="BM273">
            <v>0</v>
          </cell>
          <cell r="BN273">
            <v>0</v>
          </cell>
          <cell r="BO273">
            <v>0</v>
          </cell>
          <cell r="BP273">
            <v>0</v>
          </cell>
          <cell r="BQ273">
            <v>0</v>
          </cell>
          <cell r="BR273">
            <v>0</v>
          </cell>
          <cell r="BS273">
            <v>0</v>
          </cell>
          <cell r="BT273">
            <v>0</v>
          </cell>
          <cell r="BU273">
            <v>0</v>
          </cell>
          <cell r="BV273">
            <v>0</v>
          </cell>
          <cell r="BW273">
            <v>0</v>
          </cell>
          <cell r="BX273">
            <v>0</v>
          </cell>
          <cell r="BY273">
            <v>0</v>
          </cell>
          <cell r="BZ273">
            <v>0</v>
          </cell>
          <cell r="CA273">
            <v>0</v>
          </cell>
          <cell r="CB273">
            <v>0</v>
          </cell>
          <cell r="CC273">
            <v>0</v>
          </cell>
          <cell r="CD273">
            <v>0</v>
          </cell>
          <cell r="CE273">
            <v>0</v>
          </cell>
          <cell r="CF273">
            <v>0</v>
          </cell>
          <cell r="CG273">
            <v>0</v>
          </cell>
          <cell r="CH273">
            <v>0</v>
          </cell>
          <cell r="CI273">
            <v>0</v>
          </cell>
          <cell r="CJ273">
            <v>0</v>
          </cell>
          <cell r="CK273">
            <v>0</v>
          </cell>
          <cell r="CL273">
            <v>0</v>
          </cell>
          <cell r="CM273">
            <v>0</v>
          </cell>
          <cell r="CN273">
            <v>0</v>
          </cell>
          <cell r="CO273">
            <v>0</v>
          </cell>
          <cell r="CP273">
            <v>0</v>
          </cell>
          <cell r="CQ273">
            <v>0</v>
          </cell>
          <cell r="CR273">
            <v>0</v>
          </cell>
          <cell r="CS273">
            <v>0</v>
          </cell>
          <cell r="CT273">
            <v>0</v>
          </cell>
          <cell r="CU273">
            <v>0</v>
          </cell>
          <cell r="CV273">
            <v>0</v>
          </cell>
          <cell r="CW273">
            <v>0</v>
          </cell>
          <cell r="CX273">
            <v>0</v>
          </cell>
          <cell r="CY273">
            <v>0</v>
          </cell>
          <cell r="CZ273">
            <v>0</v>
          </cell>
          <cell r="DA273">
            <v>0</v>
          </cell>
          <cell r="DB273">
            <v>0</v>
          </cell>
          <cell r="DC273">
            <v>0</v>
          </cell>
          <cell r="DD273">
            <v>0</v>
          </cell>
          <cell r="DE273">
            <v>0</v>
          </cell>
          <cell r="DF273">
            <v>0</v>
          </cell>
          <cell r="DG273">
            <v>0</v>
          </cell>
          <cell r="DH273">
            <v>0</v>
          </cell>
          <cell r="DI273">
            <v>0</v>
          </cell>
          <cell r="DJ273">
            <v>0</v>
          </cell>
          <cell r="DK273">
            <v>0</v>
          </cell>
          <cell r="DL273">
            <v>0</v>
          </cell>
          <cell r="DM273">
            <v>0</v>
          </cell>
          <cell r="DN273">
            <v>0</v>
          </cell>
          <cell r="DO273">
            <v>0</v>
          </cell>
          <cell r="DP273">
            <v>0</v>
          </cell>
          <cell r="DQ273">
            <v>0</v>
          </cell>
          <cell r="DR273">
            <v>0</v>
          </cell>
          <cell r="DS273">
            <v>0</v>
          </cell>
          <cell r="DT273">
            <v>0</v>
          </cell>
          <cell r="DU273">
            <v>0</v>
          </cell>
          <cell r="DV273">
            <v>0</v>
          </cell>
          <cell r="DW273">
            <v>0</v>
          </cell>
          <cell r="DX273">
            <v>0</v>
          </cell>
          <cell r="DY273">
            <v>0</v>
          </cell>
          <cell r="DZ273">
            <v>0</v>
          </cell>
          <cell r="EA273">
            <v>0</v>
          </cell>
          <cell r="EB273">
            <v>0</v>
          </cell>
          <cell r="EC273">
            <v>0</v>
          </cell>
          <cell r="ED273">
            <v>0</v>
          </cell>
          <cell r="EE273">
            <v>0</v>
          </cell>
          <cell r="EF273">
            <v>0</v>
          </cell>
          <cell r="EG273">
            <v>0</v>
          </cell>
          <cell r="EH273">
            <v>0</v>
          </cell>
          <cell r="EI273">
            <v>0</v>
          </cell>
          <cell r="EJ273">
            <v>0</v>
          </cell>
          <cell r="EK273">
            <v>0</v>
          </cell>
          <cell r="EL273">
            <v>0</v>
          </cell>
          <cell r="EM273">
            <v>0</v>
          </cell>
          <cell r="EN273">
            <v>0</v>
          </cell>
          <cell r="EO273">
            <v>0</v>
          </cell>
          <cell r="EP273">
            <v>0</v>
          </cell>
          <cell r="EQ273">
            <v>0</v>
          </cell>
          <cell r="ER273">
            <v>0</v>
          </cell>
          <cell r="ES273">
            <v>0</v>
          </cell>
          <cell r="ET273">
            <v>0</v>
          </cell>
          <cell r="EU273">
            <v>0</v>
          </cell>
          <cell r="EV273">
            <v>0</v>
          </cell>
          <cell r="EW273">
            <v>0</v>
          </cell>
          <cell r="EX273">
            <v>0</v>
          </cell>
          <cell r="EY273">
            <v>0</v>
          </cell>
          <cell r="EZ273">
            <v>0</v>
          </cell>
          <cell r="FA273">
            <v>0</v>
          </cell>
          <cell r="FB273">
            <v>0</v>
          </cell>
          <cell r="FC273">
            <v>0</v>
          </cell>
          <cell r="FD273">
            <v>0</v>
          </cell>
          <cell r="FE273">
            <v>0</v>
          </cell>
          <cell r="FF273">
            <v>0</v>
          </cell>
          <cell r="FG273">
            <v>0</v>
          </cell>
          <cell r="FH273">
            <v>0</v>
          </cell>
          <cell r="FI273">
            <v>0</v>
          </cell>
          <cell r="FJ273">
            <v>0</v>
          </cell>
          <cell r="FK273">
            <v>0</v>
          </cell>
          <cell r="FL273">
            <v>0</v>
          </cell>
          <cell r="FM273">
            <v>0</v>
          </cell>
          <cell r="FN273">
            <v>0</v>
          </cell>
          <cell r="FO273">
            <v>0</v>
          </cell>
          <cell r="FP273">
            <v>0</v>
          </cell>
          <cell r="FQ273">
            <v>0</v>
          </cell>
          <cell r="FR273">
            <v>0</v>
          </cell>
          <cell r="FS273">
            <v>0</v>
          </cell>
          <cell r="FT273">
            <v>0</v>
          </cell>
          <cell r="FU273">
            <v>0</v>
          </cell>
          <cell r="FV273">
            <v>0</v>
          </cell>
          <cell r="FW273">
            <v>0</v>
          </cell>
          <cell r="FX273">
            <v>0</v>
          </cell>
          <cell r="FY273">
            <v>0</v>
          </cell>
          <cell r="FZ273">
            <v>0</v>
          </cell>
          <cell r="GA273">
            <v>0</v>
          </cell>
          <cell r="GB273">
            <v>0</v>
          </cell>
          <cell r="GC273">
            <v>0</v>
          </cell>
          <cell r="GD273">
            <v>0</v>
          </cell>
          <cell r="GE273">
            <v>0</v>
          </cell>
          <cell r="GF273">
            <v>0</v>
          </cell>
          <cell r="GG273">
            <v>0</v>
          </cell>
          <cell r="GH273">
            <v>0</v>
          </cell>
          <cell r="GI273">
            <v>0</v>
          </cell>
          <cell r="GJ273">
            <v>0</v>
          </cell>
          <cell r="GK273">
            <v>0</v>
          </cell>
          <cell r="GL273">
            <v>0</v>
          </cell>
          <cell r="GM273">
            <v>0</v>
          </cell>
          <cell r="GN273">
            <v>0</v>
          </cell>
          <cell r="GO273">
            <v>0</v>
          </cell>
          <cell r="GP273">
            <v>0</v>
          </cell>
          <cell r="GQ273">
            <v>0</v>
          </cell>
          <cell r="GR273">
            <v>0</v>
          </cell>
          <cell r="GS273">
            <v>0</v>
          </cell>
          <cell r="GT273">
            <v>0</v>
          </cell>
          <cell r="GU273">
            <v>0</v>
          </cell>
          <cell r="GV273">
            <v>0</v>
          </cell>
          <cell r="GW273">
            <v>0</v>
          </cell>
          <cell r="GX273">
            <v>0</v>
          </cell>
          <cell r="GY273">
            <v>0</v>
          </cell>
          <cell r="GZ273">
            <v>0</v>
          </cell>
          <cell r="HA273">
            <v>0</v>
          </cell>
          <cell r="HB273">
            <v>0</v>
          </cell>
          <cell r="HC273">
            <v>0</v>
          </cell>
          <cell r="HD273">
            <v>0</v>
          </cell>
          <cell r="HE273">
            <v>0</v>
          </cell>
          <cell r="HF273">
            <v>87510</v>
          </cell>
          <cell r="HG273">
            <v>0</v>
          </cell>
          <cell r="HH273">
            <v>0</v>
          </cell>
          <cell r="HI273">
            <v>0</v>
          </cell>
          <cell r="HJ273">
            <v>0</v>
          </cell>
          <cell r="HK273">
            <v>0</v>
          </cell>
          <cell r="HL273">
            <v>0</v>
          </cell>
          <cell r="HM273">
            <v>0</v>
          </cell>
          <cell r="HN273">
            <v>0</v>
          </cell>
          <cell r="HO273">
            <v>0</v>
          </cell>
          <cell r="HP273">
            <v>0</v>
          </cell>
          <cell r="HQ273">
            <v>0</v>
          </cell>
          <cell r="HR273">
            <v>0</v>
          </cell>
          <cell r="HS273">
            <v>0</v>
          </cell>
        </row>
        <row r="274">
          <cell r="E274">
            <v>0</v>
          </cell>
          <cell r="F274">
            <v>0</v>
          </cell>
          <cell r="G274">
            <v>0</v>
          </cell>
          <cell r="H274">
            <v>0</v>
          </cell>
          <cell r="I274">
            <v>0</v>
          </cell>
          <cell r="J274">
            <v>0</v>
          </cell>
          <cell r="K274">
            <v>0</v>
          </cell>
          <cell r="L274">
            <v>0</v>
          </cell>
          <cell r="M274">
            <v>0</v>
          </cell>
          <cell r="N274">
            <v>0</v>
          </cell>
          <cell r="O274">
            <v>0</v>
          </cell>
          <cell r="P274">
            <v>0</v>
          </cell>
          <cell r="Q274">
            <v>0</v>
          </cell>
          <cell r="R274">
            <v>0</v>
          </cell>
          <cell r="S274">
            <v>0</v>
          </cell>
          <cell r="T274">
            <v>0</v>
          </cell>
          <cell r="U274">
            <v>0</v>
          </cell>
          <cell r="V274">
            <v>0</v>
          </cell>
          <cell r="W274">
            <v>0</v>
          </cell>
          <cell r="X274">
            <v>0</v>
          </cell>
          <cell r="Y274">
            <v>0</v>
          </cell>
          <cell r="Z274">
            <v>0</v>
          </cell>
          <cell r="AA274">
            <v>0</v>
          </cell>
          <cell r="AB274">
            <v>0</v>
          </cell>
          <cell r="AC274">
            <v>0</v>
          </cell>
          <cell r="AD274">
            <v>0</v>
          </cell>
          <cell r="AE274">
            <v>0</v>
          </cell>
          <cell r="AF274">
            <v>0</v>
          </cell>
          <cell r="AG274">
            <v>0</v>
          </cell>
          <cell r="AH274">
            <v>0</v>
          </cell>
          <cell r="AI274">
            <v>0</v>
          </cell>
          <cell r="AJ274">
            <v>0</v>
          </cell>
          <cell r="AK274">
            <v>0</v>
          </cell>
          <cell r="AL274">
            <v>0</v>
          </cell>
          <cell r="AM274">
            <v>0</v>
          </cell>
          <cell r="AN274">
            <v>0</v>
          </cell>
          <cell r="AO274">
            <v>0</v>
          </cell>
          <cell r="AP274">
            <v>0</v>
          </cell>
          <cell r="AQ274">
            <v>0</v>
          </cell>
          <cell r="AR274">
            <v>0</v>
          </cell>
          <cell r="AS274">
            <v>0</v>
          </cell>
          <cell r="AT274">
            <v>0</v>
          </cell>
          <cell r="AU274">
            <v>0</v>
          </cell>
          <cell r="AV274">
            <v>0</v>
          </cell>
          <cell r="AW274">
            <v>0</v>
          </cell>
          <cell r="AX274">
            <v>0</v>
          </cell>
          <cell r="AY274">
            <v>0</v>
          </cell>
          <cell r="AZ274">
            <v>0</v>
          </cell>
          <cell r="BA274">
            <v>0</v>
          </cell>
          <cell r="BB274">
            <v>0</v>
          </cell>
          <cell r="BC274">
            <v>0</v>
          </cell>
          <cell r="BD274">
            <v>0</v>
          </cell>
          <cell r="BE274">
            <v>0</v>
          </cell>
          <cell r="BF274">
            <v>0</v>
          </cell>
          <cell r="BG274">
            <v>0</v>
          </cell>
          <cell r="BH274">
            <v>0</v>
          </cell>
          <cell r="BI274">
            <v>0</v>
          </cell>
          <cell r="BJ274">
            <v>0</v>
          </cell>
          <cell r="BK274">
            <v>0</v>
          </cell>
          <cell r="BL274">
            <v>0</v>
          </cell>
          <cell r="BM274">
            <v>0</v>
          </cell>
          <cell r="BN274">
            <v>0</v>
          </cell>
          <cell r="BO274">
            <v>0</v>
          </cell>
          <cell r="BP274">
            <v>0</v>
          </cell>
          <cell r="BQ274">
            <v>0</v>
          </cell>
          <cell r="BR274">
            <v>0</v>
          </cell>
          <cell r="BS274">
            <v>0</v>
          </cell>
          <cell r="BT274">
            <v>0</v>
          </cell>
          <cell r="BU274">
            <v>0</v>
          </cell>
          <cell r="BV274">
            <v>0</v>
          </cell>
          <cell r="BW274">
            <v>0</v>
          </cell>
          <cell r="BX274">
            <v>0</v>
          </cell>
          <cell r="BY274">
            <v>0</v>
          </cell>
          <cell r="BZ274">
            <v>0</v>
          </cell>
          <cell r="CA274">
            <v>0</v>
          </cell>
          <cell r="CB274">
            <v>0</v>
          </cell>
          <cell r="CC274">
            <v>0</v>
          </cell>
          <cell r="CD274">
            <v>0</v>
          </cell>
          <cell r="CE274">
            <v>0</v>
          </cell>
          <cell r="CF274">
            <v>0</v>
          </cell>
          <cell r="CG274">
            <v>0</v>
          </cell>
          <cell r="CH274">
            <v>0</v>
          </cell>
          <cell r="CI274">
            <v>0</v>
          </cell>
          <cell r="CJ274">
            <v>0</v>
          </cell>
          <cell r="CK274">
            <v>0</v>
          </cell>
          <cell r="CL274">
            <v>0</v>
          </cell>
          <cell r="CM274">
            <v>0</v>
          </cell>
          <cell r="CN274">
            <v>0</v>
          </cell>
          <cell r="CO274">
            <v>0</v>
          </cell>
          <cell r="CP274">
            <v>0</v>
          </cell>
          <cell r="CQ274">
            <v>0</v>
          </cell>
          <cell r="CR274">
            <v>0</v>
          </cell>
          <cell r="CS274">
            <v>0</v>
          </cell>
          <cell r="CT274">
            <v>0</v>
          </cell>
          <cell r="CU274">
            <v>0</v>
          </cell>
          <cell r="CV274">
            <v>0</v>
          </cell>
          <cell r="CW274">
            <v>0</v>
          </cell>
          <cell r="CX274">
            <v>0</v>
          </cell>
          <cell r="CY274">
            <v>0</v>
          </cell>
          <cell r="CZ274">
            <v>0</v>
          </cell>
          <cell r="DA274">
            <v>0</v>
          </cell>
          <cell r="DB274">
            <v>0</v>
          </cell>
          <cell r="DC274">
            <v>0</v>
          </cell>
          <cell r="DD274">
            <v>0</v>
          </cell>
          <cell r="DE274">
            <v>0</v>
          </cell>
          <cell r="DF274">
            <v>0</v>
          </cell>
          <cell r="DG274">
            <v>0</v>
          </cell>
          <cell r="DH274">
            <v>0</v>
          </cell>
          <cell r="DI274">
            <v>0</v>
          </cell>
          <cell r="DJ274">
            <v>0</v>
          </cell>
          <cell r="DK274">
            <v>0</v>
          </cell>
          <cell r="DL274">
            <v>0</v>
          </cell>
          <cell r="DM274">
            <v>0</v>
          </cell>
          <cell r="DN274">
            <v>0</v>
          </cell>
          <cell r="DO274">
            <v>0</v>
          </cell>
          <cell r="DP274">
            <v>0</v>
          </cell>
          <cell r="DQ274">
            <v>0</v>
          </cell>
          <cell r="DR274">
            <v>0</v>
          </cell>
          <cell r="DS274">
            <v>0</v>
          </cell>
          <cell r="DT274">
            <v>0</v>
          </cell>
          <cell r="DU274">
            <v>0</v>
          </cell>
          <cell r="DV274">
            <v>0</v>
          </cell>
          <cell r="DW274">
            <v>0</v>
          </cell>
          <cell r="DX274">
            <v>0</v>
          </cell>
          <cell r="DY274">
            <v>0</v>
          </cell>
          <cell r="DZ274">
            <v>0</v>
          </cell>
          <cell r="EA274">
            <v>0</v>
          </cell>
          <cell r="EB274">
            <v>0</v>
          </cell>
          <cell r="EC274">
            <v>0</v>
          </cell>
          <cell r="ED274">
            <v>0</v>
          </cell>
          <cell r="EE274">
            <v>0</v>
          </cell>
          <cell r="EF274">
            <v>0</v>
          </cell>
          <cell r="EG274">
            <v>0</v>
          </cell>
          <cell r="EH274">
            <v>0</v>
          </cell>
          <cell r="EI274">
            <v>0</v>
          </cell>
          <cell r="EJ274">
            <v>0</v>
          </cell>
          <cell r="EK274">
            <v>0</v>
          </cell>
          <cell r="EL274">
            <v>0</v>
          </cell>
          <cell r="EM274">
            <v>0</v>
          </cell>
          <cell r="EN274">
            <v>0</v>
          </cell>
          <cell r="EO274">
            <v>0</v>
          </cell>
          <cell r="EP274">
            <v>0</v>
          </cell>
          <cell r="EQ274">
            <v>0</v>
          </cell>
          <cell r="ER274">
            <v>0</v>
          </cell>
          <cell r="ES274">
            <v>0</v>
          </cell>
          <cell r="ET274">
            <v>0</v>
          </cell>
          <cell r="EU274">
            <v>0</v>
          </cell>
          <cell r="EV274">
            <v>0</v>
          </cell>
          <cell r="EW274">
            <v>0</v>
          </cell>
          <cell r="EX274">
            <v>0</v>
          </cell>
          <cell r="EY274">
            <v>0</v>
          </cell>
          <cell r="EZ274">
            <v>0</v>
          </cell>
          <cell r="FA274">
            <v>0</v>
          </cell>
          <cell r="FB274">
            <v>0</v>
          </cell>
          <cell r="FC274">
            <v>0</v>
          </cell>
          <cell r="FD274">
            <v>0</v>
          </cell>
          <cell r="FE274">
            <v>0</v>
          </cell>
          <cell r="FF274">
            <v>0</v>
          </cell>
          <cell r="FG274">
            <v>0</v>
          </cell>
          <cell r="FH274">
            <v>0</v>
          </cell>
          <cell r="FI274">
            <v>0</v>
          </cell>
          <cell r="FJ274">
            <v>0</v>
          </cell>
          <cell r="FK274">
            <v>0</v>
          </cell>
          <cell r="FL274">
            <v>0</v>
          </cell>
          <cell r="FM274">
            <v>0</v>
          </cell>
          <cell r="FN274">
            <v>0</v>
          </cell>
          <cell r="FO274">
            <v>0</v>
          </cell>
          <cell r="FP274">
            <v>0</v>
          </cell>
          <cell r="FQ274">
            <v>0</v>
          </cell>
          <cell r="FR274">
            <v>0</v>
          </cell>
          <cell r="FS274">
            <v>0</v>
          </cell>
          <cell r="FT274">
            <v>0</v>
          </cell>
          <cell r="FU274">
            <v>0</v>
          </cell>
          <cell r="FV274">
            <v>0</v>
          </cell>
          <cell r="FW274">
            <v>0</v>
          </cell>
          <cell r="FX274">
            <v>0</v>
          </cell>
          <cell r="FY274">
            <v>0</v>
          </cell>
          <cell r="FZ274">
            <v>0</v>
          </cell>
          <cell r="GA274">
            <v>0</v>
          </cell>
          <cell r="GB274">
            <v>0</v>
          </cell>
          <cell r="GC274">
            <v>0</v>
          </cell>
          <cell r="GD274">
            <v>0</v>
          </cell>
          <cell r="GE274">
            <v>0</v>
          </cell>
          <cell r="GF274">
            <v>0</v>
          </cell>
          <cell r="GG274">
            <v>0</v>
          </cell>
          <cell r="GH274">
            <v>0</v>
          </cell>
          <cell r="GI274">
            <v>0</v>
          </cell>
          <cell r="GJ274">
            <v>0</v>
          </cell>
          <cell r="GK274">
            <v>0</v>
          </cell>
          <cell r="GL274">
            <v>0</v>
          </cell>
          <cell r="GM274">
            <v>0</v>
          </cell>
          <cell r="GN274">
            <v>0</v>
          </cell>
          <cell r="GO274">
            <v>0</v>
          </cell>
          <cell r="GP274">
            <v>0</v>
          </cell>
          <cell r="GQ274">
            <v>0</v>
          </cell>
          <cell r="GR274">
            <v>0</v>
          </cell>
          <cell r="GS274">
            <v>0</v>
          </cell>
          <cell r="GT274">
            <v>0</v>
          </cell>
          <cell r="GU274">
            <v>0</v>
          </cell>
          <cell r="GV274">
            <v>0</v>
          </cell>
          <cell r="GW274">
            <v>0</v>
          </cell>
          <cell r="GX274">
            <v>0</v>
          </cell>
          <cell r="GY274">
            <v>0</v>
          </cell>
          <cell r="GZ274">
            <v>0</v>
          </cell>
          <cell r="HA274">
            <v>0</v>
          </cell>
          <cell r="HB274">
            <v>0</v>
          </cell>
          <cell r="HC274">
            <v>0</v>
          </cell>
          <cell r="HD274">
            <v>0</v>
          </cell>
          <cell r="HE274">
            <v>0</v>
          </cell>
          <cell r="HF274">
            <v>0</v>
          </cell>
          <cell r="HG274">
            <v>11074</v>
          </cell>
          <cell r="HH274">
            <v>0</v>
          </cell>
          <cell r="HI274">
            <v>0</v>
          </cell>
          <cell r="HJ274">
            <v>0</v>
          </cell>
          <cell r="HK274">
            <v>0</v>
          </cell>
          <cell r="HL274">
            <v>0</v>
          </cell>
          <cell r="HM274">
            <v>0</v>
          </cell>
          <cell r="HN274">
            <v>0</v>
          </cell>
          <cell r="HO274">
            <v>0</v>
          </cell>
          <cell r="HP274">
            <v>0</v>
          </cell>
          <cell r="HQ274">
            <v>0</v>
          </cell>
          <cell r="HR274">
            <v>0</v>
          </cell>
          <cell r="HS274">
            <v>0</v>
          </cell>
        </row>
        <row r="275">
          <cell r="E275">
            <v>0</v>
          </cell>
          <cell r="F275">
            <v>0</v>
          </cell>
          <cell r="G275">
            <v>0</v>
          </cell>
          <cell r="H275">
            <v>0</v>
          </cell>
          <cell r="I275">
            <v>0.39</v>
          </cell>
          <cell r="J275">
            <v>0</v>
          </cell>
          <cell r="K275">
            <v>0</v>
          </cell>
          <cell r="L275">
            <v>0</v>
          </cell>
          <cell r="M275">
            <v>0</v>
          </cell>
          <cell r="N275">
            <v>0</v>
          </cell>
          <cell r="O275">
            <v>0</v>
          </cell>
          <cell r="P275">
            <v>0</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cell r="AN275">
            <v>0</v>
          </cell>
          <cell r="AO275">
            <v>0</v>
          </cell>
          <cell r="AP275">
            <v>0</v>
          </cell>
          <cell r="AQ275">
            <v>0</v>
          </cell>
          <cell r="AR275">
            <v>0</v>
          </cell>
          <cell r="AS275">
            <v>0</v>
          </cell>
          <cell r="AT275">
            <v>0</v>
          </cell>
          <cell r="AU275">
            <v>0</v>
          </cell>
          <cell r="AV275">
            <v>0</v>
          </cell>
          <cell r="AW275">
            <v>0</v>
          </cell>
          <cell r="AX275">
            <v>0</v>
          </cell>
          <cell r="AY275">
            <v>0</v>
          </cell>
          <cell r="AZ275">
            <v>0</v>
          </cell>
          <cell r="BA275">
            <v>0</v>
          </cell>
          <cell r="BB275">
            <v>0</v>
          </cell>
          <cell r="BC275">
            <v>0</v>
          </cell>
          <cell r="BD275">
            <v>0</v>
          </cell>
          <cell r="BE275">
            <v>0</v>
          </cell>
          <cell r="BF275">
            <v>0</v>
          </cell>
          <cell r="BG275">
            <v>0</v>
          </cell>
          <cell r="BH275">
            <v>0</v>
          </cell>
          <cell r="BI275">
            <v>0</v>
          </cell>
          <cell r="BJ275">
            <v>0</v>
          </cell>
          <cell r="BK275">
            <v>0</v>
          </cell>
          <cell r="BL275">
            <v>0</v>
          </cell>
          <cell r="BM275">
            <v>0</v>
          </cell>
          <cell r="BN275">
            <v>0</v>
          </cell>
          <cell r="BO275">
            <v>0</v>
          </cell>
          <cell r="BP275">
            <v>0</v>
          </cell>
          <cell r="BQ275">
            <v>0</v>
          </cell>
          <cell r="BR275">
            <v>0</v>
          </cell>
          <cell r="BS275">
            <v>0</v>
          </cell>
          <cell r="BT275">
            <v>0</v>
          </cell>
          <cell r="BU275">
            <v>0</v>
          </cell>
          <cell r="BV275">
            <v>0</v>
          </cell>
          <cell r="BW275">
            <v>0</v>
          </cell>
          <cell r="BX275">
            <v>0</v>
          </cell>
          <cell r="BY275">
            <v>0</v>
          </cell>
          <cell r="BZ275">
            <v>0</v>
          </cell>
          <cell r="CA275">
            <v>0</v>
          </cell>
          <cell r="CB275">
            <v>0</v>
          </cell>
          <cell r="CC275">
            <v>0</v>
          </cell>
          <cell r="CD275">
            <v>0</v>
          </cell>
          <cell r="CE275">
            <v>0</v>
          </cell>
          <cell r="CF275">
            <v>0</v>
          </cell>
          <cell r="CG275">
            <v>0</v>
          </cell>
          <cell r="CH275">
            <v>0</v>
          </cell>
          <cell r="CI275">
            <v>0</v>
          </cell>
          <cell r="CJ275">
            <v>0</v>
          </cell>
          <cell r="CK275">
            <v>0</v>
          </cell>
          <cell r="CL275">
            <v>0</v>
          </cell>
          <cell r="CM275">
            <v>0</v>
          </cell>
          <cell r="CN275">
            <v>0</v>
          </cell>
          <cell r="CO275">
            <v>0</v>
          </cell>
          <cell r="CP275">
            <v>0</v>
          </cell>
          <cell r="CQ275">
            <v>0</v>
          </cell>
          <cell r="CR275">
            <v>0</v>
          </cell>
          <cell r="CS275">
            <v>0</v>
          </cell>
          <cell r="CT275">
            <v>0</v>
          </cell>
          <cell r="CU275">
            <v>0</v>
          </cell>
          <cell r="CV275">
            <v>0</v>
          </cell>
          <cell r="CW275">
            <v>0</v>
          </cell>
          <cell r="CX275">
            <v>0</v>
          </cell>
          <cell r="CY275">
            <v>0</v>
          </cell>
          <cell r="CZ275">
            <v>0</v>
          </cell>
          <cell r="DA275">
            <v>0</v>
          </cell>
          <cell r="DB275">
            <v>0</v>
          </cell>
          <cell r="DC275">
            <v>0</v>
          </cell>
          <cell r="DD275">
            <v>0</v>
          </cell>
          <cell r="DE275">
            <v>0</v>
          </cell>
          <cell r="DF275">
            <v>0</v>
          </cell>
          <cell r="DG275">
            <v>0</v>
          </cell>
          <cell r="DH275">
            <v>0</v>
          </cell>
          <cell r="DI275">
            <v>0</v>
          </cell>
          <cell r="DJ275">
            <v>0</v>
          </cell>
          <cell r="DK275">
            <v>0</v>
          </cell>
          <cell r="DL275">
            <v>0</v>
          </cell>
          <cell r="DM275">
            <v>0</v>
          </cell>
          <cell r="DN275">
            <v>0</v>
          </cell>
          <cell r="DO275">
            <v>0</v>
          </cell>
          <cell r="DP275">
            <v>0</v>
          </cell>
          <cell r="DQ275">
            <v>0</v>
          </cell>
          <cell r="DR275">
            <v>0</v>
          </cell>
          <cell r="DS275">
            <v>0</v>
          </cell>
          <cell r="DT275">
            <v>0</v>
          </cell>
          <cell r="DU275">
            <v>0</v>
          </cell>
          <cell r="DV275">
            <v>0</v>
          </cell>
          <cell r="DW275">
            <v>0</v>
          </cell>
          <cell r="DX275">
            <v>0</v>
          </cell>
          <cell r="DY275">
            <v>0</v>
          </cell>
          <cell r="DZ275">
            <v>0</v>
          </cell>
          <cell r="EA275">
            <v>0</v>
          </cell>
          <cell r="EB275">
            <v>0</v>
          </cell>
          <cell r="EC275">
            <v>0</v>
          </cell>
          <cell r="ED275">
            <v>0</v>
          </cell>
          <cell r="EE275">
            <v>0</v>
          </cell>
          <cell r="EF275">
            <v>0</v>
          </cell>
          <cell r="EG275">
            <v>0</v>
          </cell>
          <cell r="EH275">
            <v>0</v>
          </cell>
          <cell r="EI275">
            <v>0</v>
          </cell>
          <cell r="EJ275">
            <v>0</v>
          </cell>
          <cell r="EK275">
            <v>0</v>
          </cell>
          <cell r="EL275">
            <v>0</v>
          </cell>
          <cell r="EM275">
            <v>0</v>
          </cell>
          <cell r="EN275">
            <v>0</v>
          </cell>
          <cell r="EO275">
            <v>0</v>
          </cell>
          <cell r="EP275">
            <v>0</v>
          </cell>
          <cell r="EQ275">
            <v>0</v>
          </cell>
          <cell r="ER275">
            <v>0</v>
          </cell>
          <cell r="ES275">
            <v>0</v>
          </cell>
          <cell r="ET275">
            <v>0</v>
          </cell>
          <cell r="EU275">
            <v>0</v>
          </cell>
          <cell r="EV275">
            <v>0</v>
          </cell>
          <cell r="EW275">
            <v>0</v>
          </cell>
          <cell r="EX275">
            <v>0</v>
          </cell>
          <cell r="EY275">
            <v>0</v>
          </cell>
          <cell r="EZ275">
            <v>0</v>
          </cell>
          <cell r="FA275">
            <v>0</v>
          </cell>
          <cell r="FB275">
            <v>0</v>
          </cell>
          <cell r="FC275">
            <v>0</v>
          </cell>
          <cell r="FD275">
            <v>0</v>
          </cell>
          <cell r="FE275">
            <v>0</v>
          </cell>
          <cell r="FF275">
            <v>0</v>
          </cell>
          <cell r="FG275">
            <v>0</v>
          </cell>
          <cell r="FH275">
            <v>0</v>
          </cell>
          <cell r="FI275">
            <v>0</v>
          </cell>
          <cell r="FJ275">
            <v>0</v>
          </cell>
          <cell r="FK275">
            <v>0</v>
          </cell>
          <cell r="FL275">
            <v>0</v>
          </cell>
          <cell r="FM275">
            <v>0</v>
          </cell>
          <cell r="FN275">
            <v>0</v>
          </cell>
          <cell r="FO275">
            <v>0</v>
          </cell>
          <cell r="FP275">
            <v>0</v>
          </cell>
          <cell r="FQ275">
            <v>0</v>
          </cell>
          <cell r="FR275">
            <v>0</v>
          </cell>
          <cell r="FS275">
            <v>0</v>
          </cell>
          <cell r="FT275">
            <v>0</v>
          </cell>
          <cell r="FU275">
            <v>0</v>
          </cell>
          <cell r="FV275">
            <v>0</v>
          </cell>
          <cell r="FW275">
            <v>0</v>
          </cell>
          <cell r="FX275">
            <v>0</v>
          </cell>
          <cell r="FY275">
            <v>0</v>
          </cell>
          <cell r="FZ275">
            <v>0</v>
          </cell>
          <cell r="GA275">
            <v>0</v>
          </cell>
          <cell r="GB275">
            <v>0</v>
          </cell>
          <cell r="GC275">
            <v>0</v>
          </cell>
          <cell r="GD275">
            <v>0</v>
          </cell>
          <cell r="GE275">
            <v>0</v>
          </cell>
          <cell r="GF275">
            <v>0</v>
          </cell>
          <cell r="GG275">
            <v>0</v>
          </cell>
          <cell r="GH275">
            <v>0</v>
          </cell>
          <cell r="GI275">
            <v>0</v>
          </cell>
          <cell r="GJ275">
            <v>0</v>
          </cell>
          <cell r="GK275">
            <v>0</v>
          </cell>
          <cell r="GL275">
            <v>0</v>
          </cell>
          <cell r="GM275">
            <v>0</v>
          </cell>
          <cell r="GN275">
            <v>0</v>
          </cell>
          <cell r="GO275">
            <v>0</v>
          </cell>
          <cell r="GP275">
            <v>0</v>
          </cell>
          <cell r="GQ275">
            <v>0</v>
          </cell>
          <cell r="GR275">
            <v>0</v>
          </cell>
          <cell r="GS275">
            <v>0</v>
          </cell>
          <cell r="GT275">
            <v>0</v>
          </cell>
          <cell r="GU275">
            <v>0</v>
          </cell>
          <cell r="GV275">
            <v>0</v>
          </cell>
          <cell r="GW275">
            <v>0</v>
          </cell>
          <cell r="GX275">
            <v>0</v>
          </cell>
          <cell r="GY275">
            <v>0</v>
          </cell>
          <cell r="GZ275">
            <v>0</v>
          </cell>
          <cell r="HA275">
            <v>0</v>
          </cell>
          <cell r="HB275">
            <v>0</v>
          </cell>
          <cell r="HC275">
            <v>0</v>
          </cell>
          <cell r="HD275">
            <v>0</v>
          </cell>
          <cell r="HE275">
            <v>0</v>
          </cell>
          <cell r="HF275">
            <v>0</v>
          </cell>
          <cell r="HG275">
            <v>0</v>
          </cell>
          <cell r="HH275">
            <v>350408</v>
          </cell>
          <cell r="HI275">
            <v>0</v>
          </cell>
          <cell r="HJ275">
            <v>0</v>
          </cell>
          <cell r="HK275">
            <v>0</v>
          </cell>
          <cell r="HL275">
            <v>0</v>
          </cell>
          <cell r="HM275">
            <v>0</v>
          </cell>
          <cell r="HN275">
            <v>0</v>
          </cell>
          <cell r="HO275">
            <v>0</v>
          </cell>
          <cell r="HP275">
            <v>0</v>
          </cell>
          <cell r="HQ275">
            <v>0</v>
          </cell>
          <cell r="HR275">
            <v>0</v>
          </cell>
          <cell r="HS275">
            <v>0</v>
          </cell>
        </row>
        <row r="276">
          <cell r="E276">
            <v>0</v>
          </cell>
          <cell r="F276">
            <v>0</v>
          </cell>
          <cell r="G276">
            <v>0</v>
          </cell>
          <cell r="H276">
            <v>0</v>
          </cell>
          <cell r="I276">
            <v>0</v>
          </cell>
          <cell r="J276">
            <v>0</v>
          </cell>
          <cell r="K276">
            <v>0</v>
          </cell>
          <cell r="L276">
            <v>0</v>
          </cell>
          <cell r="M276">
            <v>0</v>
          </cell>
          <cell r="N276">
            <v>0</v>
          </cell>
          <cell r="O276">
            <v>0</v>
          </cell>
          <cell r="P276">
            <v>0</v>
          </cell>
          <cell r="Q276">
            <v>0</v>
          </cell>
          <cell r="R276">
            <v>0</v>
          </cell>
          <cell r="S276">
            <v>0</v>
          </cell>
          <cell r="T276">
            <v>0</v>
          </cell>
          <cell r="U276">
            <v>0</v>
          </cell>
          <cell r="V276">
            <v>0</v>
          </cell>
          <cell r="W276">
            <v>0</v>
          </cell>
          <cell r="X276">
            <v>0</v>
          </cell>
          <cell r="Y276">
            <v>0</v>
          </cell>
          <cell r="Z276">
            <v>0</v>
          </cell>
          <cell r="AA276">
            <v>0</v>
          </cell>
          <cell r="AB276">
            <v>0</v>
          </cell>
          <cell r="AC276">
            <v>0</v>
          </cell>
          <cell r="AD276">
            <v>0</v>
          </cell>
          <cell r="AE276">
            <v>0</v>
          </cell>
          <cell r="AF276">
            <v>0</v>
          </cell>
          <cell r="AG276">
            <v>0</v>
          </cell>
          <cell r="AH276">
            <v>0</v>
          </cell>
          <cell r="AI276">
            <v>0</v>
          </cell>
          <cell r="AJ276">
            <v>0</v>
          </cell>
          <cell r="AK276">
            <v>0</v>
          </cell>
          <cell r="AL276">
            <v>0</v>
          </cell>
          <cell r="AM276">
            <v>0</v>
          </cell>
          <cell r="AN276">
            <v>0</v>
          </cell>
          <cell r="AO276">
            <v>0</v>
          </cell>
          <cell r="AP276">
            <v>0</v>
          </cell>
          <cell r="AQ276">
            <v>0</v>
          </cell>
          <cell r="AR276">
            <v>0</v>
          </cell>
          <cell r="AS276">
            <v>0</v>
          </cell>
          <cell r="AT276">
            <v>0</v>
          </cell>
          <cell r="AU276">
            <v>0</v>
          </cell>
          <cell r="AV276">
            <v>0</v>
          </cell>
          <cell r="AW276">
            <v>0</v>
          </cell>
          <cell r="AX276">
            <v>0</v>
          </cell>
          <cell r="AY276">
            <v>0</v>
          </cell>
          <cell r="AZ276">
            <v>0</v>
          </cell>
          <cell r="BA276">
            <v>0</v>
          </cell>
          <cell r="BB276">
            <v>0</v>
          </cell>
          <cell r="BC276">
            <v>0</v>
          </cell>
          <cell r="BD276">
            <v>0</v>
          </cell>
          <cell r="BE276">
            <v>0</v>
          </cell>
          <cell r="BF276">
            <v>0</v>
          </cell>
          <cell r="BG276">
            <v>0</v>
          </cell>
          <cell r="BH276">
            <v>0</v>
          </cell>
          <cell r="BI276">
            <v>0</v>
          </cell>
          <cell r="BJ276">
            <v>0</v>
          </cell>
          <cell r="BK276">
            <v>0</v>
          </cell>
          <cell r="BL276">
            <v>0</v>
          </cell>
          <cell r="BM276">
            <v>0</v>
          </cell>
          <cell r="BN276">
            <v>0</v>
          </cell>
          <cell r="BO276">
            <v>0</v>
          </cell>
          <cell r="BP276">
            <v>0</v>
          </cell>
          <cell r="BQ276">
            <v>0</v>
          </cell>
          <cell r="BR276">
            <v>0</v>
          </cell>
          <cell r="BS276">
            <v>0</v>
          </cell>
          <cell r="BT276">
            <v>0</v>
          </cell>
          <cell r="BU276">
            <v>0</v>
          </cell>
          <cell r="BV276">
            <v>0</v>
          </cell>
          <cell r="BW276">
            <v>0</v>
          </cell>
          <cell r="BX276">
            <v>0</v>
          </cell>
          <cell r="BY276">
            <v>0</v>
          </cell>
          <cell r="BZ276">
            <v>0</v>
          </cell>
          <cell r="CA276">
            <v>0</v>
          </cell>
          <cell r="CB276">
            <v>0</v>
          </cell>
          <cell r="CC276">
            <v>0</v>
          </cell>
          <cell r="CD276">
            <v>0</v>
          </cell>
          <cell r="CE276">
            <v>0</v>
          </cell>
          <cell r="CF276">
            <v>0</v>
          </cell>
          <cell r="CG276">
            <v>0</v>
          </cell>
          <cell r="CH276">
            <v>0</v>
          </cell>
          <cell r="CI276">
            <v>0</v>
          </cell>
          <cell r="CJ276">
            <v>0</v>
          </cell>
          <cell r="CK276">
            <v>0</v>
          </cell>
          <cell r="CL276">
            <v>0</v>
          </cell>
          <cell r="CM276">
            <v>0</v>
          </cell>
          <cell r="CN276">
            <v>0</v>
          </cell>
          <cell r="CO276">
            <v>0</v>
          </cell>
          <cell r="CP276">
            <v>0</v>
          </cell>
          <cell r="CQ276">
            <v>0</v>
          </cell>
          <cell r="CR276">
            <v>0</v>
          </cell>
          <cell r="CS276">
            <v>0</v>
          </cell>
          <cell r="CT276">
            <v>0</v>
          </cell>
          <cell r="CU276">
            <v>0</v>
          </cell>
          <cell r="CV276">
            <v>0</v>
          </cell>
          <cell r="CW276">
            <v>0</v>
          </cell>
          <cell r="CX276">
            <v>0</v>
          </cell>
          <cell r="CY276">
            <v>0</v>
          </cell>
          <cell r="CZ276">
            <v>0</v>
          </cell>
          <cell r="DA276">
            <v>3110.7</v>
          </cell>
          <cell r="DB276">
            <v>0</v>
          </cell>
          <cell r="DC276">
            <v>0</v>
          </cell>
          <cell r="DD276">
            <v>0</v>
          </cell>
          <cell r="DE276">
            <v>0</v>
          </cell>
          <cell r="DF276">
            <v>0</v>
          </cell>
          <cell r="DG276">
            <v>0</v>
          </cell>
          <cell r="DH276">
            <v>0</v>
          </cell>
          <cell r="DI276">
            <v>0</v>
          </cell>
          <cell r="DJ276">
            <v>0</v>
          </cell>
          <cell r="DK276">
            <v>0</v>
          </cell>
          <cell r="DL276">
            <v>0</v>
          </cell>
          <cell r="DM276">
            <v>0</v>
          </cell>
          <cell r="DN276">
            <v>0</v>
          </cell>
          <cell r="DO276">
            <v>0</v>
          </cell>
          <cell r="DP276">
            <v>0</v>
          </cell>
          <cell r="DQ276">
            <v>0</v>
          </cell>
          <cell r="DR276">
            <v>0</v>
          </cell>
          <cell r="DS276">
            <v>0</v>
          </cell>
          <cell r="DT276">
            <v>0</v>
          </cell>
          <cell r="DU276">
            <v>0</v>
          </cell>
          <cell r="DV276">
            <v>0</v>
          </cell>
          <cell r="DW276">
            <v>0</v>
          </cell>
          <cell r="DX276">
            <v>0</v>
          </cell>
          <cell r="DY276">
            <v>0</v>
          </cell>
          <cell r="DZ276">
            <v>0</v>
          </cell>
          <cell r="EA276">
            <v>0</v>
          </cell>
          <cell r="EB276">
            <v>0</v>
          </cell>
          <cell r="EC276">
            <v>0</v>
          </cell>
          <cell r="ED276">
            <v>0</v>
          </cell>
          <cell r="EE276">
            <v>0</v>
          </cell>
          <cell r="EF276">
            <v>0</v>
          </cell>
          <cell r="EG276">
            <v>0</v>
          </cell>
          <cell r="EH276">
            <v>0</v>
          </cell>
          <cell r="EI276">
            <v>0</v>
          </cell>
          <cell r="EJ276">
            <v>0</v>
          </cell>
          <cell r="EK276">
            <v>0</v>
          </cell>
          <cell r="EL276">
            <v>0</v>
          </cell>
          <cell r="EM276">
            <v>0</v>
          </cell>
          <cell r="EN276">
            <v>0</v>
          </cell>
          <cell r="EO276">
            <v>0</v>
          </cell>
          <cell r="EP276">
            <v>0</v>
          </cell>
          <cell r="EQ276">
            <v>0</v>
          </cell>
          <cell r="ER276">
            <v>0</v>
          </cell>
          <cell r="ES276">
            <v>0</v>
          </cell>
          <cell r="ET276">
            <v>0</v>
          </cell>
          <cell r="EU276">
            <v>0</v>
          </cell>
          <cell r="EV276">
            <v>0</v>
          </cell>
          <cell r="EW276">
            <v>0</v>
          </cell>
          <cell r="EX276">
            <v>0</v>
          </cell>
          <cell r="EY276">
            <v>117.4</v>
          </cell>
          <cell r="EZ276">
            <v>0</v>
          </cell>
          <cell r="FA276">
            <v>0</v>
          </cell>
          <cell r="FB276">
            <v>0</v>
          </cell>
          <cell r="FC276">
            <v>0</v>
          </cell>
          <cell r="FD276">
            <v>0</v>
          </cell>
          <cell r="FE276">
            <v>0</v>
          </cell>
          <cell r="FF276">
            <v>0</v>
          </cell>
          <cell r="FG276">
            <v>0</v>
          </cell>
          <cell r="FH276">
            <v>0</v>
          </cell>
          <cell r="FI276">
            <v>0</v>
          </cell>
          <cell r="FJ276">
            <v>0</v>
          </cell>
          <cell r="FK276">
            <v>0</v>
          </cell>
          <cell r="FL276">
            <v>0</v>
          </cell>
          <cell r="FM276">
            <v>0</v>
          </cell>
          <cell r="FN276">
            <v>0</v>
          </cell>
          <cell r="FO276">
            <v>0</v>
          </cell>
          <cell r="FP276">
            <v>0</v>
          </cell>
          <cell r="FQ276">
            <v>0</v>
          </cell>
          <cell r="FR276">
            <v>0</v>
          </cell>
          <cell r="FS276">
            <v>0</v>
          </cell>
          <cell r="FT276">
            <v>0</v>
          </cell>
          <cell r="FU276">
            <v>0</v>
          </cell>
          <cell r="FV276">
            <v>0</v>
          </cell>
          <cell r="FW276">
            <v>0</v>
          </cell>
          <cell r="FX276">
            <v>0</v>
          </cell>
          <cell r="FY276">
            <v>0</v>
          </cell>
          <cell r="FZ276">
            <v>0</v>
          </cell>
          <cell r="GA276">
            <v>0</v>
          </cell>
          <cell r="GB276">
            <v>0</v>
          </cell>
          <cell r="GC276">
            <v>0</v>
          </cell>
          <cell r="GD276">
            <v>0</v>
          </cell>
          <cell r="GE276">
            <v>0</v>
          </cell>
          <cell r="GF276">
            <v>0</v>
          </cell>
          <cell r="GG276">
            <v>0</v>
          </cell>
          <cell r="GH276">
            <v>0</v>
          </cell>
          <cell r="GI276">
            <v>13898.5</v>
          </cell>
          <cell r="GJ276">
            <v>0</v>
          </cell>
          <cell r="GK276">
            <v>0</v>
          </cell>
          <cell r="GL276">
            <v>0</v>
          </cell>
          <cell r="GM276">
            <v>0</v>
          </cell>
          <cell r="GN276">
            <v>0</v>
          </cell>
          <cell r="GO276">
            <v>0</v>
          </cell>
          <cell r="GP276">
            <v>0</v>
          </cell>
          <cell r="GQ276">
            <v>0</v>
          </cell>
          <cell r="GR276">
            <v>0</v>
          </cell>
          <cell r="GS276">
            <v>0</v>
          </cell>
          <cell r="GT276">
            <v>0</v>
          </cell>
          <cell r="GU276">
            <v>0</v>
          </cell>
          <cell r="GV276">
            <v>0</v>
          </cell>
          <cell r="GW276">
            <v>0</v>
          </cell>
          <cell r="GX276">
            <v>0</v>
          </cell>
          <cell r="GY276">
            <v>0</v>
          </cell>
          <cell r="GZ276">
            <v>0</v>
          </cell>
          <cell r="HA276">
            <v>0</v>
          </cell>
          <cell r="HB276">
            <v>0</v>
          </cell>
          <cell r="HC276">
            <v>0</v>
          </cell>
          <cell r="HD276">
            <v>0</v>
          </cell>
          <cell r="HE276">
            <v>0</v>
          </cell>
          <cell r="HF276">
            <v>0</v>
          </cell>
          <cell r="HG276">
            <v>0</v>
          </cell>
          <cell r="HH276">
            <v>0</v>
          </cell>
          <cell r="HI276">
            <v>0</v>
          </cell>
          <cell r="HJ276">
            <v>0</v>
          </cell>
          <cell r="HK276">
            <v>0</v>
          </cell>
          <cell r="HL276">
            <v>0</v>
          </cell>
          <cell r="HM276">
            <v>0</v>
          </cell>
          <cell r="HN276">
            <v>0</v>
          </cell>
          <cell r="HO276">
            <v>0</v>
          </cell>
          <cell r="HP276">
            <v>0</v>
          </cell>
          <cell r="HQ276">
            <v>0</v>
          </cell>
          <cell r="HR276">
            <v>0</v>
          </cell>
          <cell r="HS276">
            <v>0</v>
          </cell>
        </row>
        <row r="277">
          <cell r="E277">
            <v>0</v>
          </cell>
          <cell r="F277">
            <v>0</v>
          </cell>
          <cell r="G277">
            <v>0</v>
          </cell>
          <cell r="H277">
            <v>0</v>
          </cell>
          <cell r="I277">
            <v>0</v>
          </cell>
          <cell r="J277">
            <v>0</v>
          </cell>
          <cell r="K277">
            <v>0</v>
          </cell>
          <cell r="L277">
            <v>0</v>
          </cell>
          <cell r="M277">
            <v>0</v>
          </cell>
          <cell r="N277">
            <v>0</v>
          </cell>
          <cell r="O277">
            <v>0</v>
          </cell>
          <cell r="P277">
            <v>0</v>
          </cell>
          <cell r="Q277">
            <v>0</v>
          </cell>
          <cell r="R277">
            <v>0</v>
          </cell>
          <cell r="S277">
            <v>0</v>
          </cell>
          <cell r="T277">
            <v>0</v>
          </cell>
          <cell r="U277">
            <v>0</v>
          </cell>
          <cell r="V277">
            <v>0</v>
          </cell>
          <cell r="W277">
            <v>0</v>
          </cell>
          <cell r="X277">
            <v>0</v>
          </cell>
          <cell r="Y277">
            <v>0</v>
          </cell>
          <cell r="Z277">
            <v>0</v>
          </cell>
          <cell r="AA277">
            <v>0</v>
          </cell>
          <cell r="AB277">
            <v>0</v>
          </cell>
          <cell r="AC277">
            <v>0</v>
          </cell>
          <cell r="AD277">
            <v>0</v>
          </cell>
          <cell r="AE277">
            <v>0</v>
          </cell>
          <cell r="AF277">
            <v>0</v>
          </cell>
          <cell r="AG277">
            <v>0</v>
          </cell>
          <cell r="AH277">
            <v>0</v>
          </cell>
          <cell r="AI277">
            <v>0</v>
          </cell>
          <cell r="AJ277">
            <v>0</v>
          </cell>
          <cell r="AK277">
            <v>0</v>
          </cell>
          <cell r="AL277">
            <v>54.48</v>
          </cell>
          <cell r="AM277">
            <v>0</v>
          </cell>
          <cell r="AN277">
            <v>0</v>
          </cell>
          <cell r="AO277">
            <v>0</v>
          </cell>
          <cell r="AP277">
            <v>0</v>
          </cell>
          <cell r="AQ277">
            <v>0</v>
          </cell>
          <cell r="AR277">
            <v>0</v>
          </cell>
          <cell r="AS277">
            <v>0</v>
          </cell>
          <cell r="AT277">
            <v>0</v>
          </cell>
          <cell r="AU277">
            <v>0</v>
          </cell>
          <cell r="AV277">
            <v>0</v>
          </cell>
          <cell r="AW277">
            <v>0</v>
          </cell>
          <cell r="AX277">
            <v>0</v>
          </cell>
          <cell r="AY277">
            <v>0</v>
          </cell>
          <cell r="AZ277">
            <v>0</v>
          </cell>
          <cell r="BA277">
            <v>0</v>
          </cell>
          <cell r="BB277">
            <v>0</v>
          </cell>
          <cell r="BC277">
            <v>0</v>
          </cell>
          <cell r="BD277">
            <v>0</v>
          </cell>
          <cell r="BE277">
            <v>0</v>
          </cell>
          <cell r="BF277">
            <v>0</v>
          </cell>
          <cell r="BG277">
            <v>0</v>
          </cell>
          <cell r="BH277">
            <v>0</v>
          </cell>
          <cell r="BI277">
            <v>0</v>
          </cell>
          <cell r="BJ277">
            <v>0</v>
          </cell>
          <cell r="BK277">
            <v>0</v>
          </cell>
          <cell r="BL277">
            <v>0</v>
          </cell>
          <cell r="BM277">
            <v>0</v>
          </cell>
          <cell r="BN277">
            <v>0</v>
          </cell>
          <cell r="BO277">
            <v>0</v>
          </cell>
          <cell r="BP277">
            <v>0</v>
          </cell>
          <cell r="BQ277">
            <v>0</v>
          </cell>
          <cell r="BR277">
            <v>0</v>
          </cell>
          <cell r="BS277">
            <v>0</v>
          </cell>
          <cell r="BT277">
            <v>0</v>
          </cell>
          <cell r="BU277">
            <v>0</v>
          </cell>
          <cell r="BV277">
            <v>0</v>
          </cell>
          <cell r="BW277">
            <v>0</v>
          </cell>
          <cell r="BX277">
            <v>0</v>
          </cell>
          <cell r="BY277">
            <v>0</v>
          </cell>
          <cell r="BZ277">
            <v>0</v>
          </cell>
          <cell r="CA277">
            <v>0</v>
          </cell>
          <cell r="CB277">
            <v>0</v>
          </cell>
          <cell r="CC277">
            <v>0</v>
          </cell>
          <cell r="CD277">
            <v>0</v>
          </cell>
          <cell r="CE277">
            <v>0</v>
          </cell>
          <cell r="CF277">
            <v>0</v>
          </cell>
          <cell r="CG277">
            <v>0</v>
          </cell>
          <cell r="CH277">
            <v>0</v>
          </cell>
          <cell r="CI277">
            <v>0</v>
          </cell>
          <cell r="CJ277">
            <v>0</v>
          </cell>
          <cell r="CK277">
            <v>0</v>
          </cell>
          <cell r="CL277">
            <v>0</v>
          </cell>
          <cell r="CM277">
            <v>0</v>
          </cell>
          <cell r="CN277">
            <v>1115.5</v>
          </cell>
          <cell r="CO277">
            <v>257.33999999999997</v>
          </cell>
          <cell r="CP277">
            <v>1788.88</v>
          </cell>
          <cell r="CQ277">
            <v>0</v>
          </cell>
          <cell r="CR277">
            <v>0</v>
          </cell>
          <cell r="CS277">
            <v>0</v>
          </cell>
          <cell r="CT277">
            <v>0</v>
          </cell>
          <cell r="CU277">
            <v>0</v>
          </cell>
          <cell r="CV277">
            <v>0</v>
          </cell>
          <cell r="CW277">
            <v>0</v>
          </cell>
          <cell r="CX277">
            <v>0</v>
          </cell>
          <cell r="CY277">
            <v>0</v>
          </cell>
          <cell r="CZ277">
            <v>0</v>
          </cell>
          <cell r="DA277">
            <v>0</v>
          </cell>
          <cell r="DB277">
            <v>0</v>
          </cell>
          <cell r="DC277">
            <v>0</v>
          </cell>
          <cell r="DD277">
            <v>0</v>
          </cell>
          <cell r="DE277">
            <v>0</v>
          </cell>
          <cell r="DF277">
            <v>0</v>
          </cell>
          <cell r="DG277">
            <v>0</v>
          </cell>
          <cell r="DH277">
            <v>0</v>
          </cell>
          <cell r="DI277">
            <v>0</v>
          </cell>
          <cell r="DJ277">
            <v>0</v>
          </cell>
          <cell r="DK277">
            <v>0</v>
          </cell>
          <cell r="DL277">
            <v>0</v>
          </cell>
          <cell r="DM277">
            <v>0</v>
          </cell>
          <cell r="DN277">
            <v>0</v>
          </cell>
          <cell r="DO277">
            <v>0</v>
          </cell>
          <cell r="DP277">
            <v>4513.25</v>
          </cell>
          <cell r="DQ277">
            <v>0</v>
          </cell>
          <cell r="DR277">
            <v>321.25</v>
          </cell>
          <cell r="DS277">
            <v>496.8</v>
          </cell>
          <cell r="DT277">
            <v>0</v>
          </cell>
          <cell r="DU277">
            <v>0</v>
          </cell>
          <cell r="DV277">
            <v>0</v>
          </cell>
          <cell r="DW277">
            <v>0</v>
          </cell>
          <cell r="DX277">
            <v>0</v>
          </cell>
          <cell r="DY277">
            <v>0</v>
          </cell>
          <cell r="DZ277">
            <v>0</v>
          </cell>
          <cell r="EA277">
            <v>0</v>
          </cell>
          <cell r="EB277">
            <v>0</v>
          </cell>
          <cell r="EC277">
            <v>0</v>
          </cell>
          <cell r="ED277">
            <v>0</v>
          </cell>
          <cell r="EE277">
            <v>0</v>
          </cell>
          <cell r="EF277">
            <v>0</v>
          </cell>
          <cell r="EG277">
            <v>0</v>
          </cell>
          <cell r="EH277">
            <v>0</v>
          </cell>
          <cell r="EI277">
            <v>0</v>
          </cell>
          <cell r="EJ277">
            <v>0</v>
          </cell>
          <cell r="EK277">
            <v>0</v>
          </cell>
          <cell r="EL277">
            <v>0</v>
          </cell>
          <cell r="EM277">
            <v>0</v>
          </cell>
          <cell r="EN277">
            <v>0</v>
          </cell>
          <cell r="EO277">
            <v>0</v>
          </cell>
          <cell r="EP277">
            <v>0</v>
          </cell>
          <cell r="EQ277">
            <v>0</v>
          </cell>
          <cell r="ER277">
            <v>0</v>
          </cell>
          <cell r="ES277">
            <v>0</v>
          </cell>
          <cell r="ET277">
            <v>0</v>
          </cell>
          <cell r="EU277">
            <v>0</v>
          </cell>
          <cell r="EV277">
            <v>0</v>
          </cell>
          <cell r="EW277">
            <v>0</v>
          </cell>
          <cell r="EX277">
            <v>0</v>
          </cell>
          <cell r="EY277">
            <v>25712.9</v>
          </cell>
          <cell r="EZ277">
            <v>0</v>
          </cell>
          <cell r="FA277">
            <v>0</v>
          </cell>
          <cell r="FB277">
            <v>0</v>
          </cell>
          <cell r="FC277">
            <v>0</v>
          </cell>
          <cell r="FD277">
            <v>0</v>
          </cell>
          <cell r="FE277">
            <v>0</v>
          </cell>
          <cell r="FF277">
            <v>0</v>
          </cell>
          <cell r="FG277">
            <v>0</v>
          </cell>
          <cell r="FH277">
            <v>0</v>
          </cell>
          <cell r="FI277">
            <v>0</v>
          </cell>
          <cell r="FJ277">
            <v>0</v>
          </cell>
          <cell r="FK277">
            <v>0</v>
          </cell>
          <cell r="FL277">
            <v>0</v>
          </cell>
          <cell r="FM277">
            <v>0</v>
          </cell>
          <cell r="FN277">
            <v>0</v>
          </cell>
          <cell r="FO277">
            <v>0</v>
          </cell>
          <cell r="FP277">
            <v>0</v>
          </cell>
          <cell r="FQ277">
            <v>0</v>
          </cell>
          <cell r="FR277">
            <v>0</v>
          </cell>
          <cell r="FS277">
            <v>0</v>
          </cell>
          <cell r="FT277">
            <v>0</v>
          </cell>
          <cell r="FU277">
            <v>0</v>
          </cell>
          <cell r="FV277">
            <v>0</v>
          </cell>
          <cell r="FW277">
            <v>0</v>
          </cell>
          <cell r="FX277">
            <v>0</v>
          </cell>
          <cell r="FY277">
            <v>0</v>
          </cell>
          <cell r="FZ277">
            <v>0</v>
          </cell>
          <cell r="GA277">
            <v>0</v>
          </cell>
          <cell r="GB277">
            <v>0</v>
          </cell>
          <cell r="GC277">
            <v>0</v>
          </cell>
          <cell r="GD277">
            <v>0</v>
          </cell>
          <cell r="GE277">
            <v>0</v>
          </cell>
          <cell r="GF277">
            <v>0</v>
          </cell>
          <cell r="GG277">
            <v>0</v>
          </cell>
          <cell r="GH277">
            <v>0</v>
          </cell>
          <cell r="GI277">
            <v>0</v>
          </cell>
          <cell r="GJ277">
            <v>0</v>
          </cell>
          <cell r="GK277">
            <v>0</v>
          </cell>
          <cell r="GL277">
            <v>0</v>
          </cell>
          <cell r="GM277">
            <v>0</v>
          </cell>
          <cell r="GN277">
            <v>0</v>
          </cell>
          <cell r="GO277">
            <v>0</v>
          </cell>
          <cell r="GP277">
            <v>0</v>
          </cell>
          <cell r="GQ277">
            <v>0</v>
          </cell>
          <cell r="GR277">
            <v>0</v>
          </cell>
          <cell r="GS277">
            <v>0</v>
          </cell>
          <cell r="GT277">
            <v>0</v>
          </cell>
          <cell r="GU277">
            <v>0</v>
          </cell>
          <cell r="GV277">
            <v>0</v>
          </cell>
          <cell r="GW277">
            <v>0</v>
          </cell>
          <cell r="GX277">
            <v>0</v>
          </cell>
          <cell r="GY277">
            <v>0</v>
          </cell>
          <cell r="GZ277">
            <v>0</v>
          </cell>
          <cell r="HA277">
            <v>0</v>
          </cell>
          <cell r="HB277">
            <v>0</v>
          </cell>
          <cell r="HC277">
            <v>0</v>
          </cell>
          <cell r="HD277">
            <v>0</v>
          </cell>
          <cell r="HE277">
            <v>0</v>
          </cell>
          <cell r="HF277">
            <v>0</v>
          </cell>
          <cell r="HG277">
            <v>0</v>
          </cell>
          <cell r="HH277">
            <v>0</v>
          </cell>
          <cell r="HI277">
            <v>0</v>
          </cell>
          <cell r="HJ277">
            <v>0</v>
          </cell>
          <cell r="HK277">
            <v>0</v>
          </cell>
          <cell r="HL277">
            <v>0</v>
          </cell>
          <cell r="HM277">
            <v>0</v>
          </cell>
          <cell r="HN277">
            <v>0</v>
          </cell>
          <cell r="HO277">
            <v>0</v>
          </cell>
          <cell r="HP277">
            <v>0</v>
          </cell>
          <cell r="HQ277">
            <v>0</v>
          </cell>
          <cell r="HR277">
            <v>0</v>
          </cell>
          <cell r="HS277">
            <v>0</v>
          </cell>
        </row>
        <row r="278">
          <cell r="E278">
            <v>0</v>
          </cell>
          <cell r="F278">
            <v>0</v>
          </cell>
          <cell r="G278">
            <v>0</v>
          </cell>
          <cell r="H278">
            <v>2141.4</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v>0</v>
          </cell>
          <cell r="AG278">
            <v>0</v>
          </cell>
          <cell r="AH278">
            <v>0</v>
          </cell>
          <cell r="AI278">
            <v>0</v>
          </cell>
          <cell r="AJ278">
            <v>0</v>
          </cell>
          <cell r="AK278">
            <v>0</v>
          </cell>
          <cell r="AL278">
            <v>0</v>
          </cell>
          <cell r="AM278">
            <v>0</v>
          </cell>
          <cell r="AN278">
            <v>0</v>
          </cell>
          <cell r="AO278">
            <v>0</v>
          </cell>
          <cell r="AP278">
            <v>0</v>
          </cell>
          <cell r="AQ278">
            <v>0</v>
          </cell>
          <cell r="AR278">
            <v>0</v>
          </cell>
          <cell r="AS278">
            <v>0</v>
          </cell>
          <cell r="AT278">
            <v>0</v>
          </cell>
          <cell r="AU278">
            <v>0</v>
          </cell>
          <cell r="AV278">
            <v>0</v>
          </cell>
          <cell r="AW278">
            <v>0</v>
          </cell>
          <cell r="AX278">
            <v>0</v>
          </cell>
          <cell r="AY278">
            <v>0</v>
          </cell>
          <cell r="AZ278">
            <v>0</v>
          </cell>
          <cell r="BA278">
            <v>0</v>
          </cell>
          <cell r="BB278">
            <v>0</v>
          </cell>
          <cell r="BC278">
            <v>0</v>
          </cell>
          <cell r="BD278">
            <v>0</v>
          </cell>
          <cell r="BE278">
            <v>0</v>
          </cell>
          <cell r="BF278">
            <v>0</v>
          </cell>
          <cell r="BG278">
            <v>0</v>
          </cell>
          <cell r="BH278">
            <v>0</v>
          </cell>
          <cell r="BI278">
            <v>0</v>
          </cell>
          <cell r="BJ278">
            <v>0</v>
          </cell>
          <cell r="BK278">
            <v>0</v>
          </cell>
          <cell r="BL278">
            <v>0</v>
          </cell>
          <cell r="BM278">
            <v>0</v>
          </cell>
          <cell r="BN278">
            <v>0</v>
          </cell>
          <cell r="BO278">
            <v>0</v>
          </cell>
          <cell r="BP278">
            <v>0</v>
          </cell>
          <cell r="BQ278">
            <v>0</v>
          </cell>
          <cell r="BR278">
            <v>0</v>
          </cell>
          <cell r="BS278">
            <v>0</v>
          </cell>
          <cell r="BT278">
            <v>0</v>
          </cell>
          <cell r="BU278">
            <v>0</v>
          </cell>
          <cell r="BV278">
            <v>0</v>
          </cell>
          <cell r="BW278">
            <v>0</v>
          </cell>
          <cell r="BX278">
            <v>0</v>
          </cell>
          <cell r="BY278">
            <v>0</v>
          </cell>
          <cell r="BZ278">
            <v>0</v>
          </cell>
          <cell r="CA278">
            <v>0</v>
          </cell>
          <cell r="CB278">
            <v>0</v>
          </cell>
          <cell r="CC278">
            <v>0</v>
          </cell>
          <cell r="CD278">
            <v>0</v>
          </cell>
          <cell r="CE278">
            <v>0</v>
          </cell>
          <cell r="CF278">
            <v>0</v>
          </cell>
          <cell r="CG278">
            <v>0</v>
          </cell>
          <cell r="CH278">
            <v>0</v>
          </cell>
          <cell r="CI278">
            <v>0</v>
          </cell>
          <cell r="CJ278">
            <v>0</v>
          </cell>
          <cell r="CK278">
            <v>0</v>
          </cell>
          <cell r="CL278">
            <v>0</v>
          </cell>
          <cell r="CM278">
            <v>0</v>
          </cell>
          <cell r="CN278">
            <v>0</v>
          </cell>
          <cell r="CO278">
            <v>0</v>
          </cell>
          <cell r="CP278">
            <v>0</v>
          </cell>
          <cell r="CQ278">
            <v>0</v>
          </cell>
          <cell r="CR278">
            <v>0</v>
          </cell>
          <cell r="CS278">
            <v>0</v>
          </cell>
          <cell r="CT278">
            <v>0</v>
          </cell>
          <cell r="CU278">
            <v>0</v>
          </cell>
          <cell r="CV278">
            <v>0</v>
          </cell>
          <cell r="CW278">
            <v>0</v>
          </cell>
          <cell r="CX278">
            <v>0</v>
          </cell>
          <cell r="CY278">
            <v>0</v>
          </cell>
          <cell r="CZ278">
            <v>0</v>
          </cell>
          <cell r="DA278">
            <v>0</v>
          </cell>
          <cell r="DB278">
            <v>0</v>
          </cell>
          <cell r="DC278">
            <v>0</v>
          </cell>
          <cell r="DD278">
            <v>0</v>
          </cell>
          <cell r="DE278">
            <v>0</v>
          </cell>
          <cell r="DF278">
            <v>0</v>
          </cell>
          <cell r="DG278">
            <v>0</v>
          </cell>
          <cell r="DH278">
            <v>0</v>
          </cell>
          <cell r="DI278">
            <v>0</v>
          </cell>
          <cell r="DJ278">
            <v>0</v>
          </cell>
          <cell r="DK278">
            <v>0</v>
          </cell>
          <cell r="DL278">
            <v>0</v>
          </cell>
          <cell r="DM278">
            <v>0</v>
          </cell>
          <cell r="DN278">
            <v>0</v>
          </cell>
          <cell r="DO278">
            <v>0</v>
          </cell>
          <cell r="DP278">
            <v>0</v>
          </cell>
          <cell r="DQ278">
            <v>0</v>
          </cell>
          <cell r="DR278">
            <v>0</v>
          </cell>
          <cell r="DS278">
            <v>0</v>
          </cell>
          <cell r="DT278">
            <v>0</v>
          </cell>
          <cell r="DU278">
            <v>0</v>
          </cell>
          <cell r="DV278">
            <v>0</v>
          </cell>
          <cell r="DW278">
            <v>0</v>
          </cell>
          <cell r="DX278">
            <v>0</v>
          </cell>
          <cell r="DY278">
            <v>0</v>
          </cell>
          <cell r="DZ278">
            <v>0</v>
          </cell>
          <cell r="EA278">
            <v>0</v>
          </cell>
          <cell r="EB278">
            <v>0</v>
          </cell>
          <cell r="EC278">
            <v>0</v>
          </cell>
          <cell r="ED278">
            <v>0</v>
          </cell>
          <cell r="EE278">
            <v>0</v>
          </cell>
          <cell r="EF278">
            <v>0</v>
          </cell>
          <cell r="EG278">
            <v>0</v>
          </cell>
          <cell r="EH278">
            <v>0</v>
          </cell>
          <cell r="EI278">
            <v>0</v>
          </cell>
          <cell r="EJ278">
            <v>0</v>
          </cell>
          <cell r="EK278">
            <v>0</v>
          </cell>
          <cell r="EL278">
            <v>0</v>
          </cell>
          <cell r="EM278">
            <v>0</v>
          </cell>
          <cell r="EN278">
            <v>0</v>
          </cell>
          <cell r="EO278">
            <v>0</v>
          </cell>
          <cell r="EP278">
            <v>0</v>
          </cell>
          <cell r="EQ278">
            <v>0</v>
          </cell>
          <cell r="ER278">
            <v>0</v>
          </cell>
          <cell r="ES278">
            <v>0</v>
          </cell>
          <cell r="ET278">
            <v>0</v>
          </cell>
          <cell r="EU278">
            <v>0</v>
          </cell>
          <cell r="EV278">
            <v>0</v>
          </cell>
          <cell r="EW278">
            <v>0</v>
          </cell>
          <cell r="EX278">
            <v>0</v>
          </cell>
          <cell r="EY278">
            <v>0</v>
          </cell>
          <cell r="EZ278">
            <v>0</v>
          </cell>
          <cell r="FA278">
            <v>0</v>
          </cell>
          <cell r="FB278">
            <v>0</v>
          </cell>
          <cell r="FC278">
            <v>0</v>
          </cell>
          <cell r="FD278">
            <v>0</v>
          </cell>
          <cell r="FE278">
            <v>0</v>
          </cell>
          <cell r="FF278">
            <v>0</v>
          </cell>
          <cell r="FG278">
            <v>0</v>
          </cell>
          <cell r="FH278">
            <v>0</v>
          </cell>
          <cell r="FI278">
            <v>0</v>
          </cell>
          <cell r="FJ278">
            <v>0</v>
          </cell>
          <cell r="FK278">
            <v>0</v>
          </cell>
          <cell r="FL278">
            <v>0</v>
          </cell>
          <cell r="FM278">
            <v>0</v>
          </cell>
          <cell r="FN278">
            <v>0</v>
          </cell>
          <cell r="FO278">
            <v>0</v>
          </cell>
          <cell r="FP278">
            <v>0</v>
          </cell>
          <cell r="FQ278">
            <v>0</v>
          </cell>
          <cell r="FR278">
            <v>0</v>
          </cell>
          <cell r="FS278">
            <v>0</v>
          </cell>
          <cell r="FT278">
            <v>0</v>
          </cell>
          <cell r="FU278">
            <v>0</v>
          </cell>
          <cell r="FV278">
            <v>0</v>
          </cell>
          <cell r="FW278">
            <v>0</v>
          </cell>
          <cell r="FX278">
            <v>0</v>
          </cell>
          <cell r="FY278">
            <v>0</v>
          </cell>
          <cell r="FZ278">
            <v>0</v>
          </cell>
          <cell r="GA278">
            <v>0</v>
          </cell>
          <cell r="GB278">
            <v>0</v>
          </cell>
          <cell r="GC278">
            <v>0</v>
          </cell>
          <cell r="GD278">
            <v>0</v>
          </cell>
          <cell r="GE278">
            <v>0</v>
          </cell>
          <cell r="GF278">
            <v>0</v>
          </cell>
          <cell r="GG278">
            <v>0</v>
          </cell>
          <cell r="GH278">
            <v>0</v>
          </cell>
          <cell r="GI278">
            <v>0</v>
          </cell>
          <cell r="GJ278">
            <v>0</v>
          </cell>
          <cell r="GK278">
            <v>0</v>
          </cell>
          <cell r="GL278">
            <v>0</v>
          </cell>
          <cell r="GM278">
            <v>0</v>
          </cell>
          <cell r="GN278">
            <v>0</v>
          </cell>
          <cell r="GO278">
            <v>0</v>
          </cell>
          <cell r="GP278">
            <v>0</v>
          </cell>
          <cell r="GQ278">
            <v>0</v>
          </cell>
          <cell r="GR278">
            <v>0</v>
          </cell>
          <cell r="GS278">
            <v>0</v>
          </cell>
          <cell r="GT278">
            <v>0</v>
          </cell>
          <cell r="GU278">
            <v>0</v>
          </cell>
          <cell r="GV278">
            <v>0</v>
          </cell>
          <cell r="GW278">
            <v>0</v>
          </cell>
          <cell r="GX278">
            <v>0</v>
          </cell>
          <cell r="GY278">
            <v>0</v>
          </cell>
          <cell r="GZ278">
            <v>0</v>
          </cell>
          <cell r="HA278">
            <v>0</v>
          </cell>
          <cell r="HB278">
            <v>0</v>
          </cell>
          <cell r="HC278">
            <v>0</v>
          </cell>
          <cell r="HD278">
            <v>0</v>
          </cell>
          <cell r="HE278">
            <v>0</v>
          </cell>
          <cell r="HF278">
            <v>0</v>
          </cell>
          <cell r="HG278">
            <v>0</v>
          </cell>
          <cell r="HH278">
            <v>0</v>
          </cell>
          <cell r="HI278">
            <v>0</v>
          </cell>
          <cell r="HJ278">
            <v>0</v>
          </cell>
          <cell r="HK278">
            <v>0</v>
          </cell>
          <cell r="HL278">
            <v>0</v>
          </cell>
          <cell r="HM278">
            <v>0</v>
          </cell>
          <cell r="HN278">
            <v>0</v>
          </cell>
          <cell r="HO278">
            <v>0</v>
          </cell>
          <cell r="HP278">
            <v>268255.23</v>
          </cell>
          <cell r="HQ278">
            <v>0</v>
          </cell>
          <cell r="HR278">
            <v>0</v>
          </cell>
          <cell r="HS278">
            <v>0</v>
          </cell>
        </row>
        <row r="279">
          <cell r="E279">
            <v>0</v>
          </cell>
          <cell r="F279">
            <v>0</v>
          </cell>
          <cell r="G279">
            <v>0</v>
          </cell>
          <cell r="H279">
            <v>0</v>
          </cell>
          <cell r="I279">
            <v>0</v>
          </cell>
          <cell r="J279">
            <v>0</v>
          </cell>
          <cell r="K279">
            <v>0</v>
          </cell>
          <cell r="L279">
            <v>0</v>
          </cell>
          <cell r="M279">
            <v>0</v>
          </cell>
          <cell r="N279">
            <v>0</v>
          </cell>
          <cell r="O279">
            <v>0</v>
          </cell>
          <cell r="P279">
            <v>0</v>
          </cell>
          <cell r="Q279">
            <v>0</v>
          </cell>
          <cell r="R279">
            <v>0</v>
          </cell>
          <cell r="S279">
            <v>0</v>
          </cell>
          <cell r="T279">
            <v>0</v>
          </cell>
          <cell r="U279">
            <v>0</v>
          </cell>
          <cell r="V279">
            <v>0</v>
          </cell>
          <cell r="W279">
            <v>0</v>
          </cell>
          <cell r="X279">
            <v>0</v>
          </cell>
          <cell r="Y279">
            <v>0</v>
          </cell>
          <cell r="Z279">
            <v>0</v>
          </cell>
          <cell r="AA279">
            <v>0</v>
          </cell>
          <cell r="AB279">
            <v>0</v>
          </cell>
          <cell r="AC279">
            <v>0</v>
          </cell>
          <cell r="AD279">
            <v>0</v>
          </cell>
          <cell r="AE279">
            <v>0</v>
          </cell>
          <cell r="AF279">
            <v>0</v>
          </cell>
          <cell r="AG279">
            <v>0</v>
          </cell>
          <cell r="AH279">
            <v>0</v>
          </cell>
          <cell r="AI279">
            <v>0</v>
          </cell>
          <cell r="AJ279">
            <v>0</v>
          </cell>
          <cell r="AK279">
            <v>0</v>
          </cell>
          <cell r="AL279">
            <v>0</v>
          </cell>
          <cell r="AM279">
            <v>0</v>
          </cell>
          <cell r="AN279">
            <v>0</v>
          </cell>
          <cell r="AO279">
            <v>0</v>
          </cell>
          <cell r="AP279">
            <v>0</v>
          </cell>
          <cell r="AQ279">
            <v>0</v>
          </cell>
          <cell r="AR279">
            <v>0</v>
          </cell>
          <cell r="AS279">
            <v>0</v>
          </cell>
          <cell r="AT279">
            <v>0</v>
          </cell>
          <cell r="AU279">
            <v>0</v>
          </cell>
          <cell r="AV279">
            <v>0</v>
          </cell>
          <cell r="AW279">
            <v>0</v>
          </cell>
          <cell r="AX279">
            <v>0</v>
          </cell>
          <cell r="AY279">
            <v>0</v>
          </cell>
          <cell r="AZ279">
            <v>0</v>
          </cell>
          <cell r="BA279">
            <v>0</v>
          </cell>
          <cell r="BB279">
            <v>0</v>
          </cell>
          <cell r="BC279">
            <v>0</v>
          </cell>
          <cell r="BD279">
            <v>0</v>
          </cell>
          <cell r="BE279">
            <v>0</v>
          </cell>
          <cell r="BF279">
            <v>0</v>
          </cell>
          <cell r="BG279">
            <v>0</v>
          </cell>
          <cell r="BH279">
            <v>0</v>
          </cell>
          <cell r="BI279">
            <v>0</v>
          </cell>
          <cell r="BJ279">
            <v>0</v>
          </cell>
          <cell r="BK279">
            <v>0</v>
          </cell>
          <cell r="BL279">
            <v>0</v>
          </cell>
          <cell r="BM279">
            <v>0</v>
          </cell>
          <cell r="BN279">
            <v>0</v>
          </cell>
          <cell r="BO279">
            <v>0</v>
          </cell>
          <cell r="BP279">
            <v>0</v>
          </cell>
          <cell r="BQ279">
            <v>0</v>
          </cell>
          <cell r="BR279">
            <v>0</v>
          </cell>
          <cell r="BS279">
            <v>0</v>
          </cell>
          <cell r="BT279">
            <v>0</v>
          </cell>
          <cell r="BU279">
            <v>0</v>
          </cell>
          <cell r="BV279">
            <v>0</v>
          </cell>
          <cell r="BW279">
            <v>0</v>
          </cell>
          <cell r="BX279">
            <v>0</v>
          </cell>
          <cell r="BY279">
            <v>0</v>
          </cell>
          <cell r="BZ279">
            <v>0</v>
          </cell>
          <cell r="CA279">
            <v>0</v>
          </cell>
          <cell r="CB279">
            <v>0</v>
          </cell>
          <cell r="CC279">
            <v>0</v>
          </cell>
          <cell r="CD279">
            <v>0</v>
          </cell>
          <cell r="CE279">
            <v>0</v>
          </cell>
          <cell r="CF279">
            <v>0</v>
          </cell>
          <cell r="CG279">
            <v>0</v>
          </cell>
          <cell r="CH279">
            <v>0</v>
          </cell>
          <cell r="CI279">
            <v>0</v>
          </cell>
          <cell r="CJ279">
            <v>0</v>
          </cell>
          <cell r="CK279">
            <v>0</v>
          </cell>
          <cell r="CL279">
            <v>0</v>
          </cell>
          <cell r="CM279">
            <v>0</v>
          </cell>
          <cell r="CN279">
            <v>0</v>
          </cell>
          <cell r="CO279">
            <v>0</v>
          </cell>
          <cell r="CP279">
            <v>0</v>
          </cell>
          <cell r="CQ279">
            <v>0</v>
          </cell>
          <cell r="CR279">
            <v>0</v>
          </cell>
          <cell r="CS279">
            <v>0</v>
          </cell>
          <cell r="CT279">
            <v>0</v>
          </cell>
          <cell r="CU279">
            <v>0</v>
          </cell>
          <cell r="CV279">
            <v>0</v>
          </cell>
          <cell r="CW279">
            <v>0</v>
          </cell>
          <cell r="CX279">
            <v>0</v>
          </cell>
          <cell r="CY279">
            <v>0</v>
          </cell>
          <cell r="CZ279">
            <v>0</v>
          </cell>
          <cell r="DA279">
            <v>0</v>
          </cell>
          <cell r="DB279">
            <v>0</v>
          </cell>
          <cell r="DC279">
            <v>0</v>
          </cell>
          <cell r="DD279">
            <v>0</v>
          </cell>
          <cell r="DE279">
            <v>0</v>
          </cell>
          <cell r="DF279">
            <v>0</v>
          </cell>
          <cell r="DG279">
            <v>0</v>
          </cell>
          <cell r="DH279">
            <v>0</v>
          </cell>
          <cell r="DI279">
            <v>0</v>
          </cell>
          <cell r="DJ279">
            <v>0</v>
          </cell>
          <cell r="DK279">
            <v>0</v>
          </cell>
          <cell r="DL279">
            <v>0</v>
          </cell>
          <cell r="DM279">
            <v>0</v>
          </cell>
          <cell r="DN279">
            <v>0</v>
          </cell>
          <cell r="DO279">
            <v>0</v>
          </cell>
          <cell r="DP279">
            <v>0</v>
          </cell>
          <cell r="DQ279">
            <v>0</v>
          </cell>
          <cell r="DR279">
            <v>0</v>
          </cell>
          <cell r="DS279">
            <v>0</v>
          </cell>
          <cell r="DT279">
            <v>0</v>
          </cell>
          <cell r="DU279">
            <v>0</v>
          </cell>
          <cell r="DV279">
            <v>0</v>
          </cell>
          <cell r="DW279">
            <v>0</v>
          </cell>
          <cell r="DX279">
            <v>0</v>
          </cell>
          <cell r="DY279">
            <v>0</v>
          </cell>
          <cell r="DZ279">
            <v>0</v>
          </cell>
          <cell r="EA279">
            <v>0</v>
          </cell>
          <cell r="EB279">
            <v>0</v>
          </cell>
          <cell r="EC279">
            <v>0</v>
          </cell>
          <cell r="ED279">
            <v>0</v>
          </cell>
          <cell r="EE279">
            <v>0</v>
          </cell>
          <cell r="EF279">
            <v>0</v>
          </cell>
          <cell r="EG279">
            <v>0</v>
          </cell>
          <cell r="EH279">
            <v>0</v>
          </cell>
          <cell r="EI279">
            <v>0</v>
          </cell>
          <cell r="EJ279">
            <v>0</v>
          </cell>
          <cell r="EK279">
            <v>0</v>
          </cell>
          <cell r="EL279">
            <v>0</v>
          </cell>
          <cell r="EM279">
            <v>0</v>
          </cell>
          <cell r="EN279">
            <v>0</v>
          </cell>
          <cell r="EO279">
            <v>0</v>
          </cell>
          <cell r="EP279">
            <v>0</v>
          </cell>
          <cell r="EQ279">
            <v>0</v>
          </cell>
          <cell r="ER279">
            <v>0</v>
          </cell>
          <cell r="ES279">
            <v>0</v>
          </cell>
          <cell r="ET279">
            <v>0</v>
          </cell>
          <cell r="EU279">
            <v>0</v>
          </cell>
          <cell r="EV279">
            <v>0</v>
          </cell>
          <cell r="EW279">
            <v>0</v>
          </cell>
          <cell r="EX279">
            <v>0</v>
          </cell>
          <cell r="EY279">
            <v>0</v>
          </cell>
          <cell r="EZ279">
            <v>0</v>
          </cell>
          <cell r="FA279">
            <v>0</v>
          </cell>
          <cell r="FB279">
            <v>0</v>
          </cell>
          <cell r="FC279">
            <v>0</v>
          </cell>
          <cell r="FD279">
            <v>0</v>
          </cell>
          <cell r="FE279">
            <v>0</v>
          </cell>
          <cell r="FF279">
            <v>0</v>
          </cell>
          <cell r="FG279">
            <v>0</v>
          </cell>
          <cell r="FH279">
            <v>0</v>
          </cell>
          <cell r="FI279">
            <v>0</v>
          </cell>
          <cell r="FJ279">
            <v>0</v>
          </cell>
          <cell r="FK279">
            <v>0</v>
          </cell>
          <cell r="FL279">
            <v>0</v>
          </cell>
          <cell r="FM279">
            <v>0</v>
          </cell>
          <cell r="FN279">
            <v>0</v>
          </cell>
          <cell r="FO279">
            <v>0</v>
          </cell>
          <cell r="FP279">
            <v>0</v>
          </cell>
          <cell r="FQ279">
            <v>0</v>
          </cell>
          <cell r="FR279">
            <v>0</v>
          </cell>
          <cell r="FS279">
            <v>0</v>
          </cell>
          <cell r="FT279">
            <v>0</v>
          </cell>
          <cell r="FU279">
            <v>0</v>
          </cell>
          <cell r="FV279">
            <v>0</v>
          </cell>
          <cell r="FW279">
            <v>0</v>
          </cell>
          <cell r="FX279">
            <v>0</v>
          </cell>
          <cell r="FY279">
            <v>0</v>
          </cell>
          <cell r="FZ279">
            <v>0</v>
          </cell>
          <cell r="GA279">
            <v>0</v>
          </cell>
          <cell r="GB279">
            <v>0</v>
          </cell>
          <cell r="GC279">
            <v>0</v>
          </cell>
          <cell r="GD279">
            <v>0</v>
          </cell>
          <cell r="GE279">
            <v>0</v>
          </cell>
          <cell r="GF279">
            <v>0</v>
          </cell>
          <cell r="GG279">
            <v>0</v>
          </cell>
          <cell r="GH279">
            <v>0</v>
          </cell>
          <cell r="GI279">
            <v>0</v>
          </cell>
          <cell r="GJ279">
            <v>0</v>
          </cell>
          <cell r="GK279">
            <v>0</v>
          </cell>
          <cell r="GL279">
            <v>0</v>
          </cell>
          <cell r="GM279">
            <v>0</v>
          </cell>
          <cell r="GN279">
            <v>0</v>
          </cell>
          <cell r="GO279">
            <v>0</v>
          </cell>
          <cell r="GP279">
            <v>0</v>
          </cell>
          <cell r="GQ279">
            <v>0</v>
          </cell>
          <cell r="GR279">
            <v>0</v>
          </cell>
          <cell r="GS279">
            <v>0</v>
          </cell>
          <cell r="GT279">
            <v>0</v>
          </cell>
          <cell r="GU279">
            <v>0</v>
          </cell>
          <cell r="GV279">
            <v>0</v>
          </cell>
          <cell r="GW279">
            <v>0</v>
          </cell>
          <cell r="GX279">
            <v>0</v>
          </cell>
          <cell r="GY279">
            <v>0</v>
          </cell>
          <cell r="GZ279">
            <v>0</v>
          </cell>
          <cell r="HA279">
            <v>0</v>
          </cell>
          <cell r="HB279">
            <v>0</v>
          </cell>
          <cell r="HC279">
            <v>0</v>
          </cell>
          <cell r="HD279">
            <v>0</v>
          </cell>
          <cell r="HE279">
            <v>0</v>
          </cell>
          <cell r="HF279">
            <v>0</v>
          </cell>
          <cell r="HG279">
            <v>0</v>
          </cell>
          <cell r="HH279">
            <v>0</v>
          </cell>
          <cell r="HI279">
            <v>0</v>
          </cell>
          <cell r="HJ279">
            <v>0</v>
          </cell>
          <cell r="HK279">
            <v>0</v>
          </cell>
          <cell r="HL279">
            <v>0</v>
          </cell>
          <cell r="HM279">
            <v>0</v>
          </cell>
          <cell r="HN279">
            <v>0</v>
          </cell>
          <cell r="HO279">
            <v>0</v>
          </cell>
          <cell r="HP279">
            <v>0</v>
          </cell>
          <cell r="HQ279">
            <v>36083</v>
          </cell>
          <cell r="HR279">
            <v>0</v>
          </cell>
          <cell r="HS279">
            <v>0</v>
          </cell>
        </row>
        <row r="280">
          <cell r="E280">
            <v>0</v>
          </cell>
          <cell r="F280">
            <v>0</v>
          </cell>
          <cell r="G280">
            <v>0</v>
          </cell>
          <cell r="H280">
            <v>0</v>
          </cell>
          <cell r="I280">
            <v>0</v>
          </cell>
          <cell r="J280">
            <v>0</v>
          </cell>
          <cell r="K280">
            <v>0</v>
          </cell>
          <cell r="L280">
            <v>0</v>
          </cell>
          <cell r="M280">
            <v>0</v>
          </cell>
          <cell r="N280">
            <v>0</v>
          </cell>
          <cell r="O280">
            <v>0</v>
          </cell>
          <cell r="P280">
            <v>0</v>
          </cell>
          <cell r="Q280">
            <v>0</v>
          </cell>
          <cell r="R280">
            <v>0</v>
          </cell>
          <cell r="S280">
            <v>0</v>
          </cell>
          <cell r="T280">
            <v>0</v>
          </cell>
          <cell r="U280">
            <v>0</v>
          </cell>
          <cell r="V280">
            <v>0</v>
          </cell>
          <cell r="W280">
            <v>0</v>
          </cell>
          <cell r="X280">
            <v>0</v>
          </cell>
          <cell r="Y280">
            <v>0</v>
          </cell>
          <cell r="Z280">
            <v>0</v>
          </cell>
          <cell r="AA280">
            <v>0</v>
          </cell>
          <cell r="AB280">
            <v>0</v>
          </cell>
          <cell r="AC280">
            <v>0</v>
          </cell>
          <cell r="AD280">
            <v>0</v>
          </cell>
          <cell r="AE280">
            <v>0</v>
          </cell>
          <cell r="AF280">
            <v>0</v>
          </cell>
          <cell r="AG280">
            <v>0</v>
          </cell>
          <cell r="AH280">
            <v>0</v>
          </cell>
          <cell r="AI280">
            <v>0</v>
          </cell>
          <cell r="AJ280">
            <v>0</v>
          </cell>
          <cell r="AK280">
            <v>0</v>
          </cell>
          <cell r="AL280">
            <v>0</v>
          </cell>
          <cell r="AM280">
            <v>0</v>
          </cell>
          <cell r="AN280">
            <v>0</v>
          </cell>
          <cell r="AO280">
            <v>0</v>
          </cell>
          <cell r="AP280">
            <v>0</v>
          </cell>
          <cell r="AQ280">
            <v>0</v>
          </cell>
          <cell r="AR280">
            <v>0</v>
          </cell>
          <cell r="AS280">
            <v>0</v>
          </cell>
          <cell r="AT280">
            <v>0</v>
          </cell>
          <cell r="AU280">
            <v>0</v>
          </cell>
          <cell r="AV280">
            <v>0</v>
          </cell>
          <cell r="AW280">
            <v>0</v>
          </cell>
          <cell r="AX280">
            <v>0</v>
          </cell>
          <cell r="AY280">
            <v>0</v>
          </cell>
          <cell r="AZ280">
            <v>0</v>
          </cell>
          <cell r="BA280">
            <v>0</v>
          </cell>
          <cell r="BB280">
            <v>0</v>
          </cell>
          <cell r="BC280">
            <v>0</v>
          </cell>
          <cell r="BD280">
            <v>0</v>
          </cell>
          <cell r="BE280">
            <v>0</v>
          </cell>
          <cell r="BF280">
            <v>0</v>
          </cell>
          <cell r="BG280">
            <v>0</v>
          </cell>
          <cell r="BH280">
            <v>0</v>
          </cell>
          <cell r="BI280">
            <v>0</v>
          </cell>
          <cell r="BJ280">
            <v>0</v>
          </cell>
          <cell r="BK280">
            <v>0</v>
          </cell>
          <cell r="BL280">
            <v>0</v>
          </cell>
          <cell r="BM280">
            <v>0</v>
          </cell>
          <cell r="BN280">
            <v>0</v>
          </cell>
          <cell r="BO280">
            <v>0</v>
          </cell>
          <cell r="BP280">
            <v>0</v>
          </cell>
          <cell r="BQ280">
            <v>0</v>
          </cell>
          <cell r="BR280">
            <v>0</v>
          </cell>
          <cell r="BS280">
            <v>0</v>
          </cell>
          <cell r="BT280">
            <v>0</v>
          </cell>
          <cell r="BU280">
            <v>0</v>
          </cell>
          <cell r="BV280">
            <v>0</v>
          </cell>
          <cell r="BW280">
            <v>0</v>
          </cell>
          <cell r="BX280">
            <v>0</v>
          </cell>
          <cell r="BY280">
            <v>0</v>
          </cell>
          <cell r="BZ280">
            <v>0</v>
          </cell>
          <cell r="CA280">
            <v>0</v>
          </cell>
          <cell r="CB280">
            <v>0</v>
          </cell>
          <cell r="CC280">
            <v>0</v>
          </cell>
          <cell r="CD280">
            <v>0</v>
          </cell>
          <cell r="CE280">
            <v>0</v>
          </cell>
          <cell r="CF280">
            <v>0</v>
          </cell>
          <cell r="CG280">
            <v>0</v>
          </cell>
          <cell r="CH280">
            <v>0</v>
          </cell>
          <cell r="CI280">
            <v>0</v>
          </cell>
          <cell r="CJ280">
            <v>0</v>
          </cell>
          <cell r="CK280">
            <v>0</v>
          </cell>
          <cell r="CL280">
            <v>0</v>
          </cell>
          <cell r="CM280">
            <v>0</v>
          </cell>
          <cell r="CN280">
            <v>0</v>
          </cell>
          <cell r="CO280">
            <v>0</v>
          </cell>
          <cell r="CP280">
            <v>0</v>
          </cell>
          <cell r="CQ280">
            <v>0</v>
          </cell>
          <cell r="CR280">
            <v>0</v>
          </cell>
          <cell r="CS280">
            <v>0</v>
          </cell>
          <cell r="CT280">
            <v>0</v>
          </cell>
          <cell r="CU280">
            <v>0</v>
          </cell>
          <cell r="CV280">
            <v>0</v>
          </cell>
          <cell r="CW280">
            <v>0</v>
          </cell>
          <cell r="CX280">
            <v>0</v>
          </cell>
          <cell r="CY280">
            <v>0</v>
          </cell>
          <cell r="CZ280">
            <v>0</v>
          </cell>
          <cell r="DA280">
            <v>0</v>
          </cell>
          <cell r="DB280">
            <v>0</v>
          </cell>
          <cell r="DC280">
            <v>0</v>
          </cell>
          <cell r="DD280">
            <v>0</v>
          </cell>
          <cell r="DE280">
            <v>0</v>
          </cell>
          <cell r="DF280">
            <v>0</v>
          </cell>
          <cell r="DG280">
            <v>0</v>
          </cell>
          <cell r="DH280">
            <v>0</v>
          </cell>
          <cell r="DI280">
            <v>0</v>
          </cell>
          <cell r="DJ280">
            <v>0</v>
          </cell>
          <cell r="DK280">
            <v>0</v>
          </cell>
          <cell r="DL280">
            <v>0</v>
          </cell>
          <cell r="DM280">
            <v>0</v>
          </cell>
          <cell r="DN280">
            <v>0</v>
          </cell>
          <cell r="DO280">
            <v>0</v>
          </cell>
          <cell r="DP280">
            <v>0</v>
          </cell>
          <cell r="DQ280">
            <v>0</v>
          </cell>
          <cell r="DR280">
            <v>0</v>
          </cell>
          <cell r="DS280">
            <v>0</v>
          </cell>
          <cell r="DT280">
            <v>0</v>
          </cell>
          <cell r="DU280">
            <v>0</v>
          </cell>
          <cell r="DV280">
            <v>0</v>
          </cell>
          <cell r="DW280">
            <v>0</v>
          </cell>
          <cell r="DX280">
            <v>0</v>
          </cell>
          <cell r="DY280">
            <v>0</v>
          </cell>
          <cell r="DZ280">
            <v>0</v>
          </cell>
          <cell r="EA280">
            <v>0</v>
          </cell>
          <cell r="EB280">
            <v>0</v>
          </cell>
          <cell r="EC280">
            <v>0</v>
          </cell>
          <cell r="ED280">
            <v>0</v>
          </cell>
          <cell r="EE280">
            <v>0</v>
          </cell>
          <cell r="EF280">
            <v>0</v>
          </cell>
          <cell r="EG280">
            <v>0</v>
          </cell>
          <cell r="EH280">
            <v>0</v>
          </cell>
          <cell r="EI280">
            <v>0</v>
          </cell>
          <cell r="EJ280">
            <v>0</v>
          </cell>
          <cell r="EK280">
            <v>0</v>
          </cell>
          <cell r="EL280">
            <v>0</v>
          </cell>
          <cell r="EM280">
            <v>0</v>
          </cell>
          <cell r="EN280">
            <v>0</v>
          </cell>
          <cell r="EO280">
            <v>0</v>
          </cell>
          <cell r="EP280">
            <v>0</v>
          </cell>
          <cell r="EQ280">
            <v>0</v>
          </cell>
          <cell r="ER280">
            <v>0</v>
          </cell>
          <cell r="ES280">
            <v>0</v>
          </cell>
          <cell r="ET280">
            <v>0</v>
          </cell>
          <cell r="EU280">
            <v>0</v>
          </cell>
          <cell r="EV280">
            <v>0</v>
          </cell>
          <cell r="EW280">
            <v>0</v>
          </cell>
          <cell r="EX280">
            <v>0</v>
          </cell>
          <cell r="EY280">
            <v>0</v>
          </cell>
          <cell r="EZ280">
            <v>0</v>
          </cell>
          <cell r="FA280">
            <v>0</v>
          </cell>
          <cell r="FB280">
            <v>0</v>
          </cell>
          <cell r="FC280">
            <v>0</v>
          </cell>
          <cell r="FD280">
            <v>0</v>
          </cell>
          <cell r="FE280">
            <v>0</v>
          </cell>
          <cell r="FF280">
            <v>0</v>
          </cell>
          <cell r="FG280">
            <v>0</v>
          </cell>
          <cell r="FH280">
            <v>0</v>
          </cell>
          <cell r="FI280">
            <v>0</v>
          </cell>
          <cell r="FJ280">
            <v>0</v>
          </cell>
          <cell r="FK280">
            <v>0</v>
          </cell>
          <cell r="FL280">
            <v>0</v>
          </cell>
          <cell r="FM280">
            <v>0</v>
          </cell>
          <cell r="FN280">
            <v>0</v>
          </cell>
          <cell r="FO280">
            <v>0</v>
          </cell>
          <cell r="FP280">
            <v>0</v>
          </cell>
          <cell r="FQ280">
            <v>0</v>
          </cell>
          <cell r="FR280">
            <v>0</v>
          </cell>
          <cell r="FS280">
            <v>0</v>
          </cell>
          <cell r="FT280">
            <v>0</v>
          </cell>
          <cell r="FU280">
            <v>0</v>
          </cell>
          <cell r="FV280">
            <v>0</v>
          </cell>
          <cell r="FW280">
            <v>0</v>
          </cell>
          <cell r="FX280">
            <v>0</v>
          </cell>
          <cell r="FY280">
            <v>0</v>
          </cell>
          <cell r="FZ280">
            <v>0</v>
          </cell>
          <cell r="GA280">
            <v>0</v>
          </cell>
          <cell r="GB280">
            <v>0</v>
          </cell>
          <cell r="GC280">
            <v>0</v>
          </cell>
          <cell r="GD280">
            <v>0</v>
          </cell>
          <cell r="GE280">
            <v>0</v>
          </cell>
          <cell r="GF280">
            <v>0</v>
          </cell>
          <cell r="GG280">
            <v>0</v>
          </cell>
          <cell r="GH280">
            <v>0</v>
          </cell>
          <cell r="GI280">
            <v>0</v>
          </cell>
          <cell r="GJ280">
            <v>0</v>
          </cell>
          <cell r="GK280">
            <v>0</v>
          </cell>
          <cell r="GL280">
            <v>0</v>
          </cell>
          <cell r="GM280">
            <v>0</v>
          </cell>
          <cell r="GN280">
            <v>0</v>
          </cell>
          <cell r="GO280">
            <v>0</v>
          </cell>
          <cell r="GP280">
            <v>0</v>
          </cell>
          <cell r="GQ280">
            <v>0</v>
          </cell>
          <cell r="GR280">
            <v>0</v>
          </cell>
          <cell r="GS280">
            <v>0</v>
          </cell>
          <cell r="GT280">
            <v>0</v>
          </cell>
          <cell r="GU280">
            <v>0</v>
          </cell>
          <cell r="GV280">
            <v>0</v>
          </cell>
          <cell r="GW280">
            <v>0</v>
          </cell>
          <cell r="GX280">
            <v>0</v>
          </cell>
          <cell r="GY280">
            <v>0</v>
          </cell>
          <cell r="GZ280">
            <v>0</v>
          </cell>
          <cell r="HA280">
            <v>0</v>
          </cell>
          <cell r="HB280">
            <v>0</v>
          </cell>
          <cell r="HC280">
            <v>0</v>
          </cell>
          <cell r="HD280">
            <v>0</v>
          </cell>
          <cell r="HE280">
            <v>0</v>
          </cell>
          <cell r="HF280">
            <v>0</v>
          </cell>
          <cell r="HG280">
            <v>0</v>
          </cell>
          <cell r="HH280">
            <v>0</v>
          </cell>
          <cell r="HI280">
            <v>0</v>
          </cell>
          <cell r="HJ280">
            <v>0</v>
          </cell>
          <cell r="HK280">
            <v>0</v>
          </cell>
          <cell r="HL280">
            <v>0</v>
          </cell>
          <cell r="HM280">
            <v>0</v>
          </cell>
          <cell r="HN280">
            <v>0</v>
          </cell>
          <cell r="HO280">
            <v>0</v>
          </cell>
          <cell r="HP280">
            <v>0</v>
          </cell>
          <cell r="HQ280">
            <v>0</v>
          </cell>
          <cell r="HR280">
            <v>0</v>
          </cell>
          <cell r="HS280">
            <v>0</v>
          </cell>
        </row>
        <row r="281">
          <cell r="E281">
            <v>0</v>
          </cell>
          <cell r="F281">
            <v>0</v>
          </cell>
          <cell r="G281">
            <v>0</v>
          </cell>
          <cell r="H281">
            <v>0</v>
          </cell>
          <cell r="I281">
            <v>0</v>
          </cell>
          <cell r="J281">
            <v>0</v>
          </cell>
          <cell r="K281">
            <v>0</v>
          </cell>
          <cell r="L281">
            <v>0</v>
          </cell>
          <cell r="M281">
            <v>0</v>
          </cell>
          <cell r="N281">
            <v>0</v>
          </cell>
          <cell r="O281">
            <v>0</v>
          </cell>
          <cell r="P281">
            <v>0</v>
          </cell>
          <cell r="Q281">
            <v>0</v>
          </cell>
          <cell r="R281">
            <v>0</v>
          </cell>
          <cell r="S281">
            <v>0</v>
          </cell>
          <cell r="T281">
            <v>0</v>
          </cell>
          <cell r="U281">
            <v>0</v>
          </cell>
          <cell r="V281">
            <v>0</v>
          </cell>
          <cell r="W281">
            <v>0</v>
          </cell>
          <cell r="X281">
            <v>0</v>
          </cell>
          <cell r="Y281">
            <v>0</v>
          </cell>
          <cell r="Z281">
            <v>0</v>
          </cell>
          <cell r="AA281">
            <v>0</v>
          </cell>
          <cell r="AB281">
            <v>0</v>
          </cell>
          <cell r="AC281">
            <v>0</v>
          </cell>
          <cell r="AD281">
            <v>0</v>
          </cell>
          <cell r="AE281">
            <v>0</v>
          </cell>
          <cell r="AF281">
            <v>0</v>
          </cell>
          <cell r="AG281">
            <v>0</v>
          </cell>
          <cell r="AH281">
            <v>0</v>
          </cell>
          <cell r="AI281">
            <v>0</v>
          </cell>
          <cell r="AJ281">
            <v>0</v>
          </cell>
          <cell r="AK281">
            <v>0</v>
          </cell>
          <cell r="AL281">
            <v>0</v>
          </cell>
          <cell r="AM281">
            <v>0</v>
          </cell>
          <cell r="AN281">
            <v>0</v>
          </cell>
          <cell r="AO281">
            <v>0</v>
          </cell>
          <cell r="AP281">
            <v>0</v>
          </cell>
          <cell r="AQ281">
            <v>0</v>
          </cell>
          <cell r="AR281">
            <v>0</v>
          </cell>
          <cell r="AS281">
            <v>0</v>
          </cell>
          <cell r="AT281">
            <v>0</v>
          </cell>
          <cell r="AU281">
            <v>0</v>
          </cell>
          <cell r="AV281">
            <v>0</v>
          </cell>
          <cell r="AW281">
            <v>0</v>
          </cell>
          <cell r="AX281">
            <v>0</v>
          </cell>
          <cell r="AY281">
            <v>0</v>
          </cell>
          <cell r="AZ281">
            <v>0</v>
          </cell>
          <cell r="BA281">
            <v>0</v>
          </cell>
          <cell r="BB281">
            <v>0</v>
          </cell>
          <cell r="BC281">
            <v>0</v>
          </cell>
          <cell r="BD281">
            <v>0</v>
          </cell>
          <cell r="BE281">
            <v>0</v>
          </cell>
          <cell r="BF281">
            <v>0</v>
          </cell>
          <cell r="BG281">
            <v>0</v>
          </cell>
          <cell r="BH281">
            <v>0</v>
          </cell>
          <cell r="BI281">
            <v>0</v>
          </cell>
          <cell r="BJ281">
            <v>0</v>
          </cell>
          <cell r="BK281">
            <v>0</v>
          </cell>
          <cell r="BL281">
            <v>0</v>
          </cell>
          <cell r="BM281">
            <v>0</v>
          </cell>
          <cell r="BN281">
            <v>0</v>
          </cell>
          <cell r="BO281">
            <v>0</v>
          </cell>
          <cell r="BP281">
            <v>0</v>
          </cell>
          <cell r="BQ281">
            <v>0</v>
          </cell>
          <cell r="BR281">
            <v>0</v>
          </cell>
          <cell r="BS281">
            <v>0</v>
          </cell>
          <cell r="BT281">
            <v>0</v>
          </cell>
          <cell r="BU281">
            <v>0</v>
          </cell>
          <cell r="BV281">
            <v>0</v>
          </cell>
          <cell r="BW281">
            <v>0</v>
          </cell>
          <cell r="BX281">
            <v>0</v>
          </cell>
          <cell r="BY281">
            <v>0</v>
          </cell>
          <cell r="BZ281">
            <v>0</v>
          </cell>
          <cell r="CA281">
            <v>0</v>
          </cell>
          <cell r="CB281">
            <v>0</v>
          </cell>
          <cell r="CC281">
            <v>0</v>
          </cell>
          <cell r="CD281">
            <v>0</v>
          </cell>
          <cell r="CE281">
            <v>0</v>
          </cell>
          <cell r="CF281">
            <v>0</v>
          </cell>
          <cell r="CG281">
            <v>0</v>
          </cell>
          <cell r="CH281">
            <v>0</v>
          </cell>
          <cell r="CI281">
            <v>0</v>
          </cell>
          <cell r="CJ281">
            <v>0</v>
          </cell>
          <cell r="CK281">
            <v>0</v>
          </cell>
          <cell r="CL281">
            <v>0</v>
          </cell>
          <cell r="CM281">
            <v>0</v>
          </cell>
          <cell r="CN281">
            <v>0</v>
          </cell>
          <cell r="CO281">
            <v>0</v>
          </cell>
          <cell r="CP281">
            <v>0</v>
          </cell>
          <cell r="CQ281">
            <v>0</v>
          </cell>
          <cell r="CR281">
            <v>0</v>
          </cell>
          <cell r="CS281">
            <v>0</v>
          </cell>
          <cell r="CT281">
            <v>0</v>
          </cell>
          <cell r="CU281">
            <v>0</v>
          </cell>
          <cell r="CV281">
            <v>0</v>
          </cell>
          <cell r="CW281">
            <v>0</v>
          </cell>
          <cell r="CX281">
            <v>0</v>
          </cell>
          <cell r="CY281">
            <v>0</v>
          </cell>
          <cell r="CZ281">
            <v>0</v>
          </cell>
          <cell r="DA281">
            <v>0</v>
          </cell>
          <cell r="DB281">
            <v>0</v>
          </cell>
          <cell r="DC281">
            <v>0</v>
          </cell>
          <cell r="DD281">
            <v>0</v>
          </cell>
          <cell r="DE281">
            <v>0</v>
          </cell>
          <cell r="DF281">
            <v>0</v>
          </cell>
          <cell r="DG281">
            <v>0</v>
          </cell>
          <cell r="DH281">
            <v>0</v>
          </cell>
          <cell r="DI281">
            <v>0</v>
          </cell>
          <cell r="DJ281">
            <v>0</v>
          </cell>
          <cell r="DK281">
            <v>0</v>
          </cell>
          <cell r="DL281">
            <v>0</v>
          </cell>
          <cell r="DM281">
            <v>0</v>
          </cell>
          <cell r="DN281">
            <v>0</v>
          </cell>
          <cell r="DO281">
            <v>0</v>
          </cell>
          <cell r="DP281">
            <v>0</v>
          </cell>
          <cell r="DQ281">
            <v>0</v>
          </cell>
          <cell r="DR281">
            <v>0</v>
          </cell>
          <cell r="DS281">
            <v>0</v>
          </cell>
          <cell r="DT281">
            <v>0</v>
          </cell>
          <cell r="DU281">
            <v>0</v>
          </cell>
          <cell r="DV281">
            <v>0</v>
          </cell>
          <cell r="DW281">
            <v>0</v>
          </cell>
          <cell r="DX281">
            <v>0</v>
          </cell>
          <cell r="DY281">
            <v>0</v>
          </cell>
          <cell r="DZ281">
            <v>0</v>
          </cell>
          <cell r="EA281">
            <v>0</v>
          </cell>
          <cell r="EB281">
            <v>0</v>
          </cell>
          <cell r="EC281">
            <v>0</v>
          </cell>
          <cell r="ED281">
            <v>0</v>
          </cell>
          <cell r="EE281">
            <v>0</v>
          </cell>
          <cell r="EF281">
            <v>0</v>
          </cell>
          <cell r="EG281">
            <v>0</v>
          </cell>
          <cell r="EH281">
            <v>0</v>
          </cell>
          <cell r="EI281">
            <v>0</v>
          </cell>
          <cell r="EJ281">
            <v>0</v>
          </cell>
          <cell r="EK281">
            <v>0</v>
          </cell>
          <cell r="EL281">
            <v>0</v>
          </cell>
          <cell r="EM281">
            <v>0</v>
          </cell>
          <cell r="EN281">
            <v>0</v>
          </cell>
          <cell r="EO281">
            <v>0</v>
          </cell>
          <cell r="EP281">
            <v>0</v>
          </cell>
          <cell r="EQ281">
            <v>0</v>
          </cell>
          <cell r="ER281">
            <v>0</v>
          </cell>
          <cell r="ES281">
            <v>0</v>
          </cell>
          <cell r="ET281">
            <v>0</v>
          </cell>
          <cell r="EU281">
            <v>0</v>
          </cell>
          <cell r="EV281">
            <v>0</v>
          </cell>
          <cell r="EW281">
            <v>0</v>
          </cell>
          <cell r="EX281">
            <v>0</v>
          </cell>
          <cell r="EY281">
            <v>0</v>
          </cell>
          <cell r="EZ281">
            <v>0</v>
          </cell>
          <cell r="FA281">
            <v>0</v>
          </cell>
          <cell r="FB281">
            <v>0</v>
          </cell>
          <cell r="FC281">
            <v>0</v>
          </cell>
          <cell r="FD281">
            <v>0</v>
          </cell>
          <cell r="FE281">
            <v>0</v>
          </cell>
          <cell r="FF281">
            <v>0</v>
          </cell>
          <cell r="FG281">
            <v>0</v>
          </cell>
          <cell r="FH281">
            <v>0</v>
          </cell>
          <cell r="FI281">
            <v>0</v>
          </cell>
          <cell r="FJ281">
            <v>0</v>
          </cell>
          <cell r="FK281">
            <v>0</v>
          </cell>
          <cell r="FL281">
            <v>0</v>
          </cell>
          <cell r="FM281">
            <v>0</v>
          </cell>
          <cell r="FN281">
            <v>0</v>
          </cell>
          <cell r="FO281">
            <v>0</v>
          </cell>
          <cell r="FP281">
            <v>0</v>
          </cell>
          <cell r="FQ281">
            <v>0</v>
          </cell>
          <cell r="FR281">
            <v>0</v>
          </cell>
          <cell r="FS281">
            <v>0</v>
          </cell>
          <cell r="FT281">
            <v>0</v>
          </cell>
          <cell r="FU281">
            <v>0</v>
          </cell>
          <cell r="FV281">
            <v>0</v>
          </cell>
          <cell r="FW281">
            <v>0</v>
          </cell>
          <cell r="FX281">
            <v>0</v>
          </cell>
          <cell r="FY281">
            <v>0</v>
          </cell>
          <cell r="FZ281">
            <v>0</v>
          </cell>
          <cell r="GA281">
            <v>0</v>
          </cell>
          <cell r="GB281">
            <v>0</v>
          </cell>
          <cell r="GC281">
            <v>0</v>
          </cell>
          <cell r="GD281">
            <v>0</v>
          </cell>
          <cell r="GE281">
            <v>0</v>
          </cell>
          <cell r="GF281">
            <v>0</v>
          </cell>
          <cell r="GG281">
            <v>0</v>
          </cell>
          <cell r="GH281">
            <v>0</v>
          </cell>
          <cell r="GI281">
            <v>0</v>
          </cell>
          <cell r="GJ281">
            <v>0</v>
          </cell>
          <cell r="GK281">
            <v>0</v>
          </cell>
          <cell r="GL281">
            <v>0</v>
          </cell>
          <cell r="GM281">
            <v>0</v>
          </cell>
          <cell r="GN281">
            <v>0</v>
          </cell>
          <cell r="GO281">
            <v>0</v>
          </cell>
          <cell r="GP281">
            <v>0</v>
          </cell>
          <cell r="GQ281">
            <v>0</v>
          </cell>
          <cell r="GR281">
            <v>0</v>
          </cell>
          <cell r="GS281">
            <v>0</v>
          </cell>
          <cell r="GT281">
            <v>0</v>
          </cell>
          <cell r="GU281">
            <v>0</v>
          </cell>
          <cell r="GV281">
            <v>0</v>
          </cell>
          <cell r="GW281">
            <v>0</v>
          </cell>
          <cell r="GX281">
            <v>0</v>
          </cell>
          <cell r="GY281">
            <v>0</v>
          </cell>
          <cell r="GZ281">
            <v>0</v>
          </cell>
          <cell r="HA281">
            <v>0</v>
          </cell>
          <cell r="HB281">
            <v>0</v>
          </cell>
          <cell r="HC281">
            <v>0</v>
          </cell>
          <cell r="HD281">
            <v>0</v>
          </cell>
          <cell r="HE281">
            <v>0</v>
          </cell>
          <cell r="HF281">
            <v>0</v>
          </cell>
          <cell r="HG281">
            <v>0</v>
          </cell>
          <cell r="HH281">
            <v>0</v>
          </cell>
          <cell r="HI281">
            <v>0</v>
          </cell>
          <cell r="HJ281">
            <v>0</v>
          </cell>
          <cell r="HK281">
            <v>0</v>
          </cell>
          <cell r="HL281">
            <v>0</v>
          </cell>
          <cell r="HM281">
            <v>0</v>
          </cell>
          <cell r="HN281">
            <v>0</v>
          </cell>
          <cell r="HO281">
            <v>0</v>
          </cell>
          <cell r="HP281">
            <v>0</v>
          </cell>
          <cell r="HQ281">
            <v>0</v>
          </cell>
          <cell r="HR281">
            <v>0</v>
          </cell>
          <cell r="HS281">
            <v>0</v>
          </cell>
        </row>
        <row r="282">
          <cell r="E282">
            <v>0</v>
          </cell>
          <cell r="F282">
            <v>0</v>
          </cell>
          <cell r="G282">
            <v>0</v>
          </cell>
          <cell r="H282">
            <v>0</v>
          </cell>
          <cell r="I282">
            <v>0</v>
          </cell>
          <cell r="J282">
            <v>0</v>
          </cell>
          <cell r="K282">
            <v>0</v>
          </cell>
          <cell r="L282">
            <v>0</v>
          </cell>
          <cell r="M282">
            <v>0</v>
          </cell>
          <cell r="N282">
            <v>0</v>
          </cell>
          <cell r="O282">
            <v>0</v>
          </cell>
          <cell r="P282">
            <v>0</v>
          </cell>
          <cell r="Q282">
            <v>0</v>
          </cell>
          <cell r="R282">
            <v>0</v>
          </cell>
          <cell r="S282">
            <v>0</v>
          </cell>
          <cell r="T282">
            <v>0</v>
          </cell>
          <cell r="U282">
            <v>0</v>
          </cell>
          <cell r="V282">
            <v>0</v>
          </cell>
          <cell r="W282">
            <v>0</v>
          </cell>
          <cell r="X282">
            <v>0</v>
          </cell>
          <cell r="Y282">
            <v>0</v>
          </cell>
          <cell r="Z282">
            <v>0</v>
          </cell>
          <cell r="AA282">
            <v>0</v>
          </cell>
          <cell r="AB282">
            <v>0</v>
          </cell>
          <cell r="AC282">
            <v>0</v>
          </cell>
          <cell r="AD282">
            <v>0</v>
          </cell>
          <cell r="AE282">
            <v>0</v>
          </cell>
          <cell r="AF282">
            <v>0</v>
          </cell>
          <cell r="AG282">
            <v>0</v>
          </cell>
          <cell r="AH282">
            <v>0</v>
          </cell>
          <cell r="AI282">
            <v>0</v>
          </cell>
          <cell r="AJ282">
            <v>0</v>
          </cell>
          <cell r="AK282">
            <v>0</v>
          </cell>
          <cell r="AL282">
            <v>0</v>
          </cell>
          <cell r="AM282">
            <v>0</v>
          </cell>
          <cell r="AN282">
            <v>0</v>
          </cell>
          <cell r="AO282">
            <v>0</v>
          </cell>
          <cell r="AP282">
            <v>0</v>
          </cell>
          <cell r="AQ282">
            <v>0</v>
          </cell>
          <cell r="AR282">
            <v>0</v>
          </cell>
          <cell r="AS282">
            <v>0</v>
          </cell>
          <cell r="AT282">
            <v>0</v>
          </cell>
          <cell r="AU282">
            <v>0</v>
          </cell>
          <cell r="AV282">
            <v>0</v>
          </cell>
          <cell r="AW282">
            <v>0</v>
          </cell>
          <cell r="AX282">
            <v>0</v>
          </cell>
          <cell r="AY282">
            <v>0</v>
          </cell>
          <cell r="AZ282">
            <v>0</v>
          </cell>
          <cell r="BA282">
            <v>0</v>
          </cell>
          <cell r="BB282">
            <v>0</v>
          </cell>
          <cell r="BC282">
            <v>0</v>
          </cell>
          <cell r="BD282">
            <v>0</v>
          </cell>
          <cell r="BE282">
            <v>0</v>
          </cell>
          <cell r="BF282">
            <v>0</v>
          </cell>
          <cell r="BG282">
            <v>0</v>
          </cell>
          <cell r="BH282">
            <v>0</v>
          </cell>
          <cell r="BI282">
            <v>0</v>
          </cell>
          <cell r="BJ282">
            <v>0</v>
          </cell>
          <cell r="BK282">
            <v>0</v>
          </cell>
          <cell r="BL282">
            <v>0</v>
          </cell>
          <cell r="BM282">
            <v>0</v>
          </cell>
          <cell r="BN282">
            <v>0</v>
          </cell>
          <cell r="BO282">
            <v>0</v>
          </cell>
          <cell r="BP282">
            <v>0</v>
          </cell>
          <cell r="BQ282">
            <v>0</v>
          </cell>
          <cell r="BR282">
            <v>0</v>
          </cell>
          <cell r="BS282">
            <v>0</v>
          </cell>
          <cell r="BT282">
            <v>0</v>
          </cell>
          <cell r="BU282">
            <v>0</v>
          </cell>
          <cell r="BV282">
            <v>0</v>
          </cell>
          <cell r="BW282">
            <v>0</v>
          </cell>
          <cell r="BX282">
            <v>0</v>
          </cell>
          <cell r="BY282">
            <v>0</v>
          </cell>
          <cell r="BZ282">
            <v>0</v>
          </cell>
          <cell r="CA282">
            <v>0</v>
          </cell>
          <cell r="CB282">
            <v>0</v>
          </cell>
          <cell r="CC282">
            <v>0</v>
          </cell>
          <cell r="CD282">
            <v>0</v>
          </cell>
          <cell r="CE282">
            <v>0</v>
          </cell>
          <cell r="CF282">
            <v>0</v>
          </cell>
          <cell r="CG282">
            <v>0</v>
          </cell>
          <cell r="CH282">
            <v>0</v>
          </cell>
          <cell r="CI282">
            <v>0</v>
          </cell>
          <cell r="CJ282">
            <v>0</v>
          </cell>
          <cell r="CK282">
            <v>0</v>
          </cell>
          <cell r="CL282">
            <v>0</v>
          </cell>
          <cell r="CM282">
            <v>0</v>
          </cell>
          <cell r="CN282">
            <v>0</v>
          </cell>
          <cell r="CO282">
            <v>0</v>
          </cell>
          <cell r="CP282">
            <v>0</v>
          </cell>
          <cell r="CQ282">
            <v>0</v>
          </cell>
          <cell r="CR282">
            <v>0</v>
          </cell>
          <cell r="CS282">
            <v>0</v>
          </cell>
          <cell r="CT282">
            <v>0</v>
          </cell>
          <cell r="CU282">
            <v>0</v>
          </cell>
          <cell r="CV282">
            <v>0</v>
          </cell>
          <cell r="CW282">
            <v>0</v>
          </cell>
          <cell r="CX282">
            <v>0</v>
          </cell>
          <cell r="CY282">
            <v>0</v>
          </cell>
          <cell r="CZ282">
            <v>0</v>
          </cell>
          <cell r="DA282">
            <v>0</v>
          </cell>
          <cell r="DB282">
            <v>0</v>
          </cell>
          <cell r="DC282">
            <v>0</v>
          </cell>
          <cell r="DD282">
            <v>0</v>
          </cell>
          <cell r="DE282">
            <v>0</v>
          </cell>
          <cell r="DF282">
            <v>0</v>
          </cell>
          <cell r="DG282">
            <v>0</v>
          </cell>
          <cell r="DH282">
            <v>0</v>
          </cell>
          <cell r="DI282">
            <v>0</v>
          </cell>
          <cell r="DJ282">
            <v>0</v>
          </cell>
          <cell r="DK282">
            <v>0</v>
          </cell>
          <cell r="DL282">
            <v>0</v>
          </cell>
          <cell r="DM282">
            <v>0</v>
          </cell>
          <cell r="DN282">
            <v>0</v>
          </cell>
          <cell r="DO282">
            <v>0</v>
          </cell>
          <cell r="DP282">
            <v>0</v>
          </cell>
          <cell r="DQ282">
            <v>0</v>
          </cell>
          <cell r="DR282">
            <v>0</v>
          </cell>
          <cell r="DS282">
            <v>0</v>
          </cell>
          <cell r="DT282">
            <v>0</v>
          </cell>
          <cell r="DU282">
            <v>0</v>
          </cell>
          <cell r="DV282">
            <v>0</v>
          </cell>
          <cell r="DW282">
            <v>0</v>
          </cell>
          <cell r="DX282">
            <v>0</v>
          </cell>
          <cell r="DY282">
            <v>0</v>
          </cell>
          <cell r="DZ282">
            <v>0</v>
          </cell>
          <cell r="EA282">
            <v>0</v>
          </cell>
          <cell r="EB282">
            <v>0</v>
          </cell>
          <cell r="EC282">
            <v>0</v>
          </cell>
          <cell r="ED282">
            <v>0</v>
          </cell>
          <cell r="EE282">
            <v>0</v>
          </cell>
          <cell r="EF282">
            <v>0</v>
          </cell>
          <cell r="EG282">
            <v>0</v>
          </cell>
          <cell r="EH282">
            <v>0</v>
          </cell>
          <cell r="EI282">
            <v>0</v>
          </cell>
          <cell r="EJ282">
            <v>0</v>
          </cell>
          <cell r="EK282">
            <v>0</v>
          </cell>
          <cell r="EL282">
            <v>0</v>
          </cell>
          <cell r="EM282">
            <v>0</v>
          </cell>
          <cell r="EN282">
            <v>0</v>
          </cell>
          <cell r="EO282">
            <v>0</v>
          </cell>
          <cell r="EP282">
            <v>0</v>
          </cell>
          <cell r="EQ282">
            <v>0</v>
          </cell>
          <cell r="ER282">
            <v>0</v>
          </cell>
          <cell r="ES282">
            <v>0</v>
          </cell>
          <cell r="ET282">
            <v>0</v>
          </cell>
          <cell r="EU282">
            <v>0</v>
          </cell>
          <cell r="EV282">
            <v>0</v>
          </cell>
          <cell r="EW282">
            <v>0</v>
          </cell>
          <cell r="EX282">
            <v>0</v>
          </cell>
          <cell r="EY282">
            <v>0</v>
          </cell>
          <cell r="EZ282">
            <v>0</v>
          </cell>
          <cell r="FA282">
            <v>0</v>
          </cell>
          <cell r="FB282">
            <v>0</v>
          </cell>
          <cell r="FC282">
            <v>0</v>
          </cell>
          <cell r="FD282">
            <v>0</v>
          </cell>
          <cell r="FE282">
            <v>0</v>
          </cell>
          <cell r="FF282">
            <v>0</v>
          </cell>
          <cell r="FG282">
            <v>0</v>
          </cell>
          <cell r="FH282">
            <v>0</v>
          </cell>
          <cell r="FI282">
            <v>0</v>
          </cell>
          <cell r="FJ282">
            <v>0</v>
          </cell>
          <cell r="FK282">
            <v>0</v>
          </cell>
          <cell r="FL282">
            <v>0</v>
          </cell>
          <cell r="FM282">
            <v>0</v>
          </cell>
          <cell r="FN282">
            <v>0</v>
          </cell>
          <cell r="FO282">
            <v>0</v>
          </cell>
          <cell r="FP282">
            <v>0</v>
          </cell>
          <cell r="FQ282">
            <v>0</v>
          </cell>
          <cell r="FR282">
            <v>0</v>
          </cell>
          <cell r="FS282">
            <v>0</v>
          </cell>
          <cell r="FT282">
            <v>0</v>
          </cell>
          <cell r="FU282">
            <v>0</v>
          </cell>
          <cell r="FV282">
            <v>0</v>
          </cell>
          <cell r="FW282">
            <v>0</v>
          </cell>
          <cell r="FX282">
            <v>0</v>
          </cell>
          <cell r="FY282">
            <v>0</v>
          </cell>
          <cell r="FZ282">
            <v>0</v>
          </cell>
          <cell r="GA282">
            <v>0</v>
          </cell>
          <cell r="GB282">
            <v>0</v>
          </cell>
          <cell r="GC282">
            <v>0</v>
          </cell>
          <cell r="GD282">
            <v>0</v>
          </cell>
          <cell r="GE282">
            <v>0</v>
          </cell>
          <cell r="GF282">
            <v>0</v>
          </cell>
          <cell r="GG282">
            <v>0</v>
          </cell>
          <cell r="GH282">
            <v>0</v>
          </cell>
          <cell r="GI282">
            <v>0</v>
          </cell>
          <cell r="GJ282">
            <v>0</v>
          </cell>
          <cell r="GK282">
            <v>0</v>
          </cell>
          <cell r="GL282">
            <v>0</v>
          </cell>
          <cell r="GM282">
            <v>0</v>
          </cell>
          <cell r="GN282">
            <v>0</v>
          </cell>
          <cell r="GO282">
            <v>0</v>
          </cell>
          <cell r="GP282">
            <v>0</v>
          </cell>
          <cell r="GQ282">
            <v>0</v>
          </cell>
          <cell r="GR282">
            <v>0</v>
          </cell>
          <cell r="GS282">
            <v>0</v>
          </cell>
          <cell r="GT282">
            <v>0</v>
          </cell>
          <cell r="GU282">
            <v>0</v>
          </cell>
          <cell r="GV282">
            <v>0</v>
          </cell>
          <cell r="GW282">
            <v>0</v>
          </cell>
          <cell r="GX282">
            <v>0</v>
          </cell>
          <cell r="GY282">
            <v>0</v>
          </cell>
          <cell r="GZ282">
            <v>0</v>
          </cell>
          <cell r="HA282">
            <v>0</v>
          </cell>
          <cell r="HB282">
            <v>0</v>
          </cell>
          <cell r="HC282">
            <v>0</v>
          </cell>
          <cell r="HD282">
            <v>0</v>
          </cell>
          <cell r="HE282">
            <v>0</v>
          </cell>
          <cell r="HF282">
            <v>0</v>
          </cell>
          <cell r="HG282">
            <v>0</v>
          </cell>
          <cell r="HH282">
            <v>0</v>
          </cell>
          <cell r="HI282">
            <v>0</v>
          </cell>
          <cell r="HJ282">
            <v>0</v>
          </cell>
          <cell r="HK282">
            <v>0</v>
          </cell>
          <cell r="HL282">
            <v>0</v>
          </cell>
          <cell r="HM282">
            <v>0</v>
          </cell>
          <cell r="HN282">
            <v>0</v>
          </cell>
          <cell r="HO282">
            <v>0</v>
          </cell>
          <cell r="HP282">
            <v>0</v>
          </cell>
          <cell r="HQ282">
            <v>0</v>
          </cell>
          <cell r="HR282">
            <v>29067</v>
          </cell>
          <cell r="HS282">
            <v>0</v>
          </cell>
        </row>
        <row r="283">
          <cell r="E283">
            <v>0</v>
          </cell>
          <cell r="F283">
            <v>0</v>
          </cell>
          <cell r="G283">
            <v>0</v>
          </cell>
          <cell r="H283">
            <v>0</v>
          </cell>
          <cell r="I283">
            <v>0</v>
          </cell>
          <cell r="J283">
            <v>0</v>
          </cell>
          <cell r="K283">
            <v>0</v>
          </cell>
          <cell r="L283">
            <v>0</v>
          </cell>
          <cell r="M283">
            <v>0</v>
          </cell>
          <cell r="N283">
            <v>0</v>
          </cell>
          <cell r="O283">
            <v>0</v>
          </cell>
          <cell r="P283">
            <v>0</v>
          </cell>
          <cell r="Q283">
            <v>0</v>
          </cell>
          <cell r="R283">
            <v>0</v>
          </cell>
          <cell r="S283">
            <v>0</v>
          </cell>
          <cell r="T283">
            <v>0</v>
          </cell>
          <cell r="U283">
            <v>0</v>
          </cell>
          <cell r="V283">
            <v>0</v>
          </cell>
          <cell r="W283">
            <v>0</v>
          </cell>
          <cell r="X283">
            <v>0</v>
          </cell>
          <cell r="Y283">
            <v>0</v>
          </cell>
          <cell r="Z283">
            <v>0</v>
          </cell>
          <cell r="AA283">
            <v>0</v>
          </cell>
          <cell r="AB283">
            <v>0</v>
          </cell>
          <cell r="AC283">
            <v>0</v>
          </cell>
          <cell r="AD283">
            <v>0</v>
          </cell>
          <cell r="AE283">
            <v>0</v>
          </cell>
          <cell r="AF283">
            <v>0</v>
          </cell>
          <cell r="AG283">
            <v>0</v>
          </cell>
          <cell r="AH283">
            <v>0</v>
          </cell>
          <cell r="AI283">
            <v>0</v>
          </cell>
          <cell r="AJ283">
            <v>0</v>
          </cell>
          <cell r="AK283">
            <v>0</v>
          </cell>
          <cell r="AL283">
            <v>0</v>
          </cell>
          <cell r="AM283">
            <v>0</v>
          </cell>
          <cell r="AN283">
            <v>0</v>
          </cell>
          <cell r="AO283">
            <v>0</v>
          </cell>
          <cell r="AP283">
            <v>0</v>
          </cell>
          <cell r="AQ283">
            <v>0</v>
          </cell>
          <cell r="AR283">
            <v>0</v>
          </cell>
          <cell r="AS283">
            <v>0</v>
          </cell>
          <cell r="AT283">
            <v>0</v>
          </cell>
          <cell r="AU283">
            <v>0</v>
          </cell>
          <cell r="AV283">
            <v>0</v>
          </cell>
          <cell r="AW283">
            <v>0</v>
          </cell>
          <cell r="AX283">
            <v>0</v>
          </cell>
          <cell r="AY283">
            <v>0</v>
          </cell>
          <cell r="AZ283">
            <v>0</v>
          </cell>
          <cell r="BA283">
            <v>0</v>
          </cell>
          <cell r="BB283">
            <v>0</v>
          </cell>
          <cell r="BC283">
            <v>0</v>
          </cell>
          <cell r="BD283">
            <v>0</v>
          </cell>
          <cell r="BE283">
            <v>0</v>
          </cell>
          <cell r="BF283">
            <v>0</v>
          </cell>
          <cell r="BG283">
            <v>0</v>
          </cell>
          <cell r="BH283">
            <v>0</v>
          </cell>
          <cell r="BI283">
            <v>0</v>
          </cell>
          <cell r="BJ283">
            <v>0</v>
          </cell>
          <cell r="BK283">
            <v>0</v>
          </cell>
          <cell r="BL283">
            <v>0</v>
          </cell>
          <cell r="BM283">
            <v>0</v>
          </cell>
          <cell r="BN283">
            <v>0</v>
          </cell>
          <cell r="BO283">
            <v>0</v>
          </cell>
          <cell r="BP283">
            <v>0</v>
          </cell>
          <cell r="BQ283">
            <v>0</v>
          </cell>
          <cell r="BR283">
            <v>0</v>
          </cell>
          <cell r="BS283">
            <v>0</v>
          </cell>
          <cell r="BT283">
            <v>0</v>
          </cell>
          <cell r="BU283">
            <v>0</v>
          </cell>
          <cell r="BV283">
            <v>0</v>
          </cell>
          <cell r="BW283">
            <v>0</v>
          </cell>
          <cell r="BX283">
            <v>0</v>
          </cell>
          <cell r="BY283">
            <v>0</v>
          </cell>
          <cell r="BZ283">
            <v>0</v>
          </cell>
          <cell r="CA283">
            <v>0</v>
          </cell>
          <cell r="CB283">
            <v>0</v>
          </cell>
          <cell r="CC283">
            <v>0</v>
          </cell>
          <cell r="CD283">
            <v>0</v>
          </cell>
          <cell r="CE283">
            <v>0</v>
          </cell>
          <cell r="CF283">
            <v>0</v>
          </cell>
          <cell r="CG283">
            <v>0</v>
          </cell>
          <cell r="CH283">
            <v>0</v>
          </cell>
          <cell r="CI283">
            <v>0</v>
          </cell>
          <cell r="CJ283">
            <v>0</v>
          </cell>
          <cell r="CK283">
            <v>0</v>
          </cell>
          <cell r="CL283">
            <v>0</v>
          </cell>
          <cell r="CM283">
            <v>0</v>
          </cell>
          <cell r="CN283">
            <v>0</v>
          </cell>
          <cell r="CO283">
            <v>0</v>
          </cell>
          <cell r="CP283">
            <v>0</v>
          </cell>
          <cell r="CQ283">
            <v>0</v>
          </cell>
          <cell r="CR283">
            <v>0</v>
          </cell>
          <cell r="CS283">
            <v>0</v>
          </cell>
          <cell r="CT283">
            <v>0</v>
          </cell>
          <cell r="CU283">
            <v>0</v>
          </cell>
          <cell r="CV283">
            <v>0</v>
          </cell>
          <cell r="CW283">
            <v>0</v>
          </cell>
          <cell r="CX283">
            <v>0</v>
          </cell>
          <cell r="CY283">
            <v>0</v>
          </cell>
          <cell r="CZ283">
            <v>0</v>
          </cell>
          <cell r="DA283">
            <v>0</v>
          </cell>
          <cell r="DB283">
            <v>0</v>
          </cell>
          <cell r="DC283">
            <v>0</v>
          </cell>
          <cell r="DD283">
            <v>0</v>
          </cell>
          <cell r="DE283">
            <v>0</v>
          </cell>
          <cell r="DF283">
            <v>0</v>
          </cell>
          <cell r="DG283">
            <v>0</v>
          </cell>
          <cell r="DH283">
            <v>0</v>
          </cell>
          <cell r="DI283">
            <v>0</v>
          </cell>
          <cell r="DJ283">
            <v>0</v>
          </cell>
          <cell r="DK283">
            <v>0</v>
          </cell>
          <cell r="DL283">
            <v>0</v>
          </cell>
          <cell r="DM283">
            <v>0</v>
          </cell>
          <cell r="DN283">
            <v>0</v>
          </cell>
          <cell r="DO283">
            <v>0</v>
          </cell>
          <cell r="DP283">
            <v>0</v>
          </cell>
          <cell r="DQ283">
            <v>0</v>
          </cell>
          <cell r="DR283">
            <v>0</v>
          </cell>
          <cell r="DS283">
            <v>0</v>
          </cell>
          <cell r="DT283">
            <v>0</v>
          </cell>
          <cell r="DU283">
            <v>0</v>
          </cell>
          <cell r="DV283">
            <v>0</v>
          </cell>
          <cell r="DW283">
            <v>0</v>
          </cell>
          <cell r="DX283">
            <v>0</v>
          </cell>
          <cell r="DY283">
            <v>0</v>
          </cell>
          <cell r="DZ283">
            <v>0</v>
          </cell>
          <cell r="EA283">
            <v>0</v>
          </cell>
          <cell r="EB283">
            <v>0</v>
          </cell>
          <cell r="EC283">
            <v>0</v>
          </cell>
          <cell r="ED283">
            <v>0</v>
          </cell>
          <cell r="EE283">
            <v>0</v>
          </cell>
          <cell r="EF283">
            <v>0</v>
          </cell>
          <cell r="EG283">
            <v>0</v>
          </cell>
          <cell r="EH283">
            <v>0</v>
          </cell>
          <cell r="EI283">
            <v>0</v>
          </cell>
          <cell r="EJ283">
            <v>0</v>
          </cell>
          <cell r="EK283">
            <v>0</v>
          </cell>
          <cell r="EL283">
            <v>0</v>
          </cell>
          <cell r="EM283">
            <v>0</v>
          </cell>
          <cell r="EN283">
            <v>0</v>
          </cell>
          <cell r="EO283">
            <v>0</v>
          </cell>
          <cell r="EP283">
            <v>0</v>
          </cell>
          <cell r="EQ283">
            <v>0</v>
          </cell>
          <cell r="ER283">
            <v>0</v>
          </cell>
          <cell r="ES283">
            <v>0</v>
          </cell>
          <cell r="ET283">
            <v>0</v>
          </cell>
          <cell r="EU283">
            <v>0</v>
          </cell>
          <cell r="EV283">
            <v>0</v>
          </cell>
          <cell r="EW283">
            <v>0</v>
          </cell>
          <cell r="EX283">
            <v>0</v>
          </cell>
          <cell r="EY283">
            <v>0</v>
          </cell>
          <cell r="EZ283">
            <v>0</v>
          </cell>
          <cell r="FA283">
            <v>0</v>
          </cell>
          <cell r="FB283">
            <v>0</v>
          </cell>
          <cell r="FC283">
            <v>0</v>
          </cell>
          <cell r="FD283">
            <v>0</v>
          </cell>
          <cell r="FE283">
            <v>0</v>
          </cell>
          <cell r="FF283">
            <v>0</v>
          </cell>
          <cell r="FG283">
            <v>0</v>
          </cell>
          <cell r="FH283">
            <v>0</v>
          </cell>
          <cell r="FI283">
            <v>0</v>
          </cell>
          <cell r="FJ283">
            <v>0</v>
          </cell>
          <cell r="FK283">
            <v>0</v>
          </cell>
          <cell r="FL283">
            <v>0</v>
          </cell>
          <cell r="FM283">
            <v>0</v>
          </cell>
          <cell r="FN283">
            <v>0</v>
          </cell>
          <cell r="FO283">
            <v>0</v>
          </cell>
          <cell r="FP283">
            <v>0</v>
          </cell>
          <cell r="FQ283">
            <v>0</v>
          </cell>
          <cell r="FR283">
            <v>0</v>
          </cell>
          <cell r="FS283">
            <v>0</v>
          </cell>
          <cell r="FT283">
            <v>0</v>
          </cell>
          <cell r="FU283">
            <v>0</v>
          </cell>
          <cell r="FV283">
            <v>0</v>
          </cell>
          <cell r="FW283">
            <v>0</v>
          </cell>
          <cell r="FX283">
            <v>0</v>
          </cell>
          <cell r="FY283">
            <v>0</v>
          </cell>
          <cell r="FZ283">
            <v>0</v>
          </cell>
          <cell r="GA283">
            <v>0</v>
          </cell>
          <cell r="GB283">
            <v>0</v>
          </cell>
          <cell r="GC283">
            <v>0</v>
          </cell>
          <cell r="GD283">
            <v>0</v>
          </cell>
          <cell r="GE283">
            <v>0</v>
          </cell>
          <cell r="GF283">
            <v>0</v>
          </cell>
          <cell r="GG283">
            <v>0</v>
          </cell>
          <cell r="GH283">
            <v>0</v>
          </cell>
          <cell r="GI283">
            <v>0</v>
          </cell>
          <cell r="GJ283">
            <v>0</v>
          </cell>
          <cell r="GK283">
            <v>0</v>
          </cell>
          <cell r="GL283">
            <v>0</v>
          </cell>
          <cell r="GM283">
            <v>0</v>
          </cell>
          <cell r="GN283">
            <v>0</v>
          </cell>
          <cell r="GO283">
            <v>0</v>
          </cell>
          <cell r="GP283">
            <v>0</v>
          </cell>
          <cell r="GQ283">
            <v>0</v>
          </cell>
          <cell r="GR283">
            <v>0</v>
          </cell>
          <cell r="GS283">
            <v>0</v>
          </cell>
          <cell r="GT283">
            <v>0</v>
          </cell>
          <cell r="GU283">
            <v>0</v>
          </cell>
          <cell r="GV283">
            <v>0</v>
          </cell>
          <cell r="GW283">
            <v>0</v>
          </cell>
          <cell r="GX283">
            <v>0</v>
          </cell>
          <cell r="GY283">
            <v>0</v>
          </cell>
          <cell r="GZ283">
            <v>0</v>
          </cell>
          <cell r="HA283">
            <v>0</v>
          </cell>
          <cell r="HB283">
            <v>0</v>
          </cell>
          <cell r="HC283">
            <v>0</v>
          </cell>
          <cell r="HD283">
            <v>0</v>
          </cell>
          <cell r="HE283">
            <v>0</v>
          </cell>
          <cell r="HF283">
            <v>0</v>
          </cell>
          <cell r="HG283">
            <v>0</v>
          </cell>
          <cell r="HH283">
            <v>0</v>
          </cell>
          <cell r="HI283">
            <v>0</v>
          </cell>
          <cell r="HJ283">
            <v>0</v>
          </cell>
          <cell r="HK283">
            <v>0</v>
          </cell>
          <cell r="HL283">
            <v>0</v>
          </cell>
          <cell r="HM283">
            <v>0</v>
          </cell>
          <cell r="HN283">
            <v>0</v>
          </cell>
          <cell r="HO283">
            <v>0</v>
          </cell>
          <cell r="HP283">
            <v>0</v>
          </cell>
          <cell r="HQ283">
            <v>0</v>
          </cell>
          <cell r="HR283">
            <v>0</v>
          </cell>
          <cell r="HS283">
            <v>3845</v>
          </cell>
        </row>
      </sheetData>
      <sheetData sheetId="6" refreshError="1">
        <row r="11">
          <cell r="E11">
            <v>188594.97</v>
          </cell>
          <cell r="F11">
            <v>427.45</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1199.7</v>
          </cell>
          <cell r="AA11">
            <v>0</v>
          </cell>
          <cell r="AB11">
            <v>0</v>
          </cell>
          <cell r="AC11">
            <v>0</v>
          </cell>
          <cell r="AD11">
            <v>0</v>
          </cell>
          <cell r="AE11">
            <v>0</v>
          </cell>
          <cell r="AF11">
            <v>0</v>
          </cell>
          <cell r="AG11">
            <v>0</v>
          </cell>
          <cell r="AH11">
            <v>0</v>
          </cell>
          <cell r="AI11">
            <v>0</v>
          </cell>
          <cell r="AJ11">
            <v>0</v>
          </cell>
          <cell r="AK11">
            <v>0</v>
          </cell>
          <cell r="AL11">
            <v>0</v>
          </cell>
          <cell r="AM11">
            <v>0</v>
          </cell>
          <cell r="AN11">
            <v>434.88</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50.78</v>
          </cell>
          <cell r="BJ11">
            <v>0</v>
          </cell>
          <cell r="BK11">
            <v>0</v>
          </cell>
          <cell r="BL11">
            <v>0</v>
          </cell>
          <cell r="BM11">
            <v>0</v>
          </cell>
        </row>
        <row r="12">
          <cell r="E12">
            <v>4479.12</v>
          </cell>
          <cell r="F12">
            <v>16594.099999999999</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1863.45</v>
          </cell>
          <cell r="BD12">
            <v>0</v>
          </cell>
          <cell r="BE12">
            <v>0</v>
          </cell>
          <cell r="BF12">
            <v>0</v>
          </cell>
          <cell r="BG12">
            <v>0</v>
          </cell>
          <cell r="BH12">
            <v>0</v>
          </cell>
          <cell r="BI12">
            <v>0</v>
          </cell>
          <cell r="BJ12">
            <v>0</v>
          </cell>
          <cell r="BK12">
            <v>0</v>
          </cell>
          <cell r="BL12">
            <v>0</v>
          </cell>
          <cell r="BM12">
            <v>0</v>
          </cell>
        </row>
        <row r="13">
          <cell r="E13">
            <v>13.09</v>
          </cell>
          <cell r="F13">
            <v>0</v>
          </cell>
          <cell r="G13">
            <v>2170.8000000000002</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cell r="BE13">
            <v>0</v>
          </cell>
          <cell r="BF13">
            <v>0</v>
          </cell>
          <cell r="BG13">
            <v>0</v>
          </cell>
          <cell r="BH13">
            <v>0</v>
          </cell>
          <cell r="BI13">
            <v>0</v>
          </cell>
          <cell r="BJ13">
            <v>0</v>
          </cell>
          <cell r="BK13">
            <v>0</v>
          </cell>
          <cell r="BL13">
            <v>0</v>
          </cell>
          <cell r="BM13">
            <v>0</v>
          </cell>
        </row>
        <row r="14">
          <cell r="E14">
            <v>0</v>
          </cell>
          <cell r="F14">
            <v>0</v>
          </cell>
          <cell r="G14">
            <v>0</v>
          </cell>
          <cell r="H14">
            <v>40729.25</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row>
        <row r="15">
          <cell r="E15">
            <v>0</v>
          </cell>
          <cell r="F15">
            <v>0</v>
          </cell>
          <cell r="G15">
            <v>0</v>
          </cell>
          <cell r="H15">
            <v>0</v>
          </cell>
          <cell r="I15">
            <v>3084.65</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row>
        <row r="16">
          <cell r="E16">
            <v>0</v>
          </cell>
          <cell r="F16">
            <v>0</v>
          </cell>
          <cell r="G16">
            <v>0</v>
          </cell>
          <cell r="H16">
            <v>0</v>
          </cell>
          <cell r="I16">
            <v>0</v>
          </cell>
          <cell r="J16">
            <v>92</v>
          </cell>
          <cell r="K16">
            <v>670.4</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row>
        <row r="17">
          <cell r="E17">
            <v>0</v>
          </cell>
          <cell r="F17">
            <v>0</v>
          </cell>
          <cell r="G17">
            <v>0</v>
          </cell>
          <cell r="H17">
            <v>1696.7</v>
          </cell>
          <cell r="I17">
            <v>0</v>
          </cell>
          <cell r="J17">
            <v>0</v>
          </cell>
          <cell r="K17">
            <v>0</v>
          </cell>
          <cell r="L17">
            <v>42108.85</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0</v>
          </cell>
          <cell r="BE17">
            <v>0</v>
          </cell>
          <cell r="BF17">
            <v>0</v>
          </cell>
          <cell r="BG17">
            <v>0</v>
          </cell>
          <cell r="BH17">
            <v>0</v>
          </cell>
          <cell r="BI17">
            <v>0</v>
          </cell>
          <cell r="BJ17">
            <v>0</v>
          </cell>
          <cell r="BK17">
            <v>0</v>
          </cell>
          <cell r="BL17">
            <v>0</v>
          </cell>
          <cell r="BM17">
            <v>0</v>
          </cell>
        </row>
        <row r="18">
          <cell r="E18">
            <v>0</v>
          </cell>
          <cell r="F18">
            <v>0</v>
          </cell>
          <cell r="G18">
            <v>0</v>
          </cell>
          <cell r="H18">
            <v>7369.07</v>
          </cell>
          <cell r="I18">
            <v>2258.4499999999998</v>
          </cell>
          <cell r="J18">
            <v>23</v>
          </cell>
          <cell r="K18">
            <v>167.6</v>
          </cell>
          <cell r="L18">
            <v>4910.6499999999996</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D18">
            <v>0</v>
          </cell>
          <cell r="BE18">
            <v>0</v>
          </cell>
          <cell r="BF18">
            <v>0</v>
          </cell>
          <cell r="BG18">
            <v>0</v>
          </cell>
          <cell r="BH18">
            <v>0</v>
          </cell>
          <cell r="BI18">
            <v>0</v>
          </cell>
          <cell r="BJ18">
            <v>0</v>
          </cell>
          <cell r="BK18">
            <v>0</v>
          </cell>
          <cell r="BL18">
            <v>0</v>
          </cell>
          <cell r="BM18">
            <v>0</v>
          </cell>
        </row>
        <row r="19">
          <cell r="E19">
            <v>2781.75</v>
          </cell>
          <cell r="F19">
            <v>0</v>
          </cell>
          <cell r="G19">
            <v>0</v>
          </cell>
          <cell r="H19">
            <v>0</v>
          </cell>
          <cell r="I19">
            <v>0</v>
          </cell>
          <cell r="J19">
            <v>0</v>
          </cell>
          <cell r="K19">
            <v>0</v>
          </cell>
          <cell r="L19">
            <v>289.10000000000002</v>
          </cell>
          <cell r="M19">
            <v>578315</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970.2</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D19">
            <v>0</v>
          </cell>
          <cell r="BE19">
            <v>0</v>
          </cell>
          <cell r="BF19">
            <v>0</v>
          </cell>
          <cell r="BG19">
            <v>0</v>
          </cell>
          <cell r="BH19">
            <v>0</v>
          </cell>
          <cell r="BI19">
            <v>0</v>
          </cell>
          <cell r="BJ19">
            <v>0</v>
          </cell>
          <cell r="BK19">
            <v>0</v>
          </cell>
          <cell r="BL19">
            <v>0</v>
          </cell>
          <cell r="BM19">
            <v>0</v>
          </cell>
        </row>
        <row r="20">
          <cell r="E20">
            <v>1393.68</v>
          </cell>
          <cell r="F20">
            <v>0</v>
          </cell>
          <cell r="G20">
            <v>0</v>
          </cell>
          <cell r="H20">
            <v>0</v>
          </cell>
          <cell r="I20">
            <v>0</v>
          </cell>
          <cell r="J20">
            <v>0</v>
          </cell>
          <cell r="K20">
            <v>0</v>
          </cell>
          <cell r="L20">
            <v>0</v>
          </cell>
          <cell r="M20">
            <v>71499.7</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1353</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cell r="BK20">
            <v>0</v>
          </cell>
          <cell r="BL20">
            <v>0</v>
          </cell>
          <cell r="BM20">
            <v>0</v>
          </cell>
        </row>
        <row r="21">
          <cell r="E21">
            <v>0</v>
          </cell>
          <cell r="F21">
            <v>0</v>
          </cell>
          <cell r="G21">
            <v>0</v>
          </cell>
          <cell r="H21">
            <v>0</v>
          </cell>
          <cell r="I21">
            <v>0</v>
          </cell>
          <cell r="J21">
            <v>0</v>
          </cell>
          <cell r="K21">
            <v>0</v>
          </cell>
          <cell r="L21">
            <v>0</v>
          </cell>
          <cell r="M21">
            <v>0</v>
          </cell>
          <cell r="N21">
            <v>9808</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0</v>
          </cell>
          <cell r="BL21">
            <v>0</v>
          </cell>
          <cell r="BM21">
            <v>0</v>
          </cell>
        </row>
        <row r="22">
          <cell r="E22">
            <v>0</v>
          </cell>
          <cell r="F22">
            <v>0</v>
          </cell>
          <cell r="G22">
            <v>0</v>
          </cell>
          <cell r="H22">
            <v>0</v>
          </cell>
          <cell r="I22">
            <v>0</v>
          </cell>
          <cell r="J22">
            <v>0</v>
          </cell>
          <cell r="K22">
            <v>0</v>
          </cell>
          <cell r="L22">
            <v>0</v>
          </cell>
          <cell r="M22">
            <v>0</v>
          </cell>
          <cell r="N22">
            <v>0</v>
          </cell>
          <cell r="O22">
            <v>87567.46</v>
          </cell>
          <cell r="P22">
            <v>206.1</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74.09</v>
          </cell>
          <cell r="AI22">
            <v>0</v>
          </cell>
          <cell r="AJ22">
            <v>0</v>
          </cell>
          <cell r="AK22">
            <v>0</v>
          </cell>
          <cell r="AL22">
            <v>0</v>
          </cell>
          <cell r="AM22">
            <v>0</v>
          </cell>
          <cell r="AN22">
            <v>0</v>
          </cell>
          <cell r="AO22">
            <v>58.7</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row>
        <row r="23">
          <cell r="E23">
            <v>0</v>
          </cell>
          <cell r="F23">
            <v>0</v>
          </cell>
          <cell r="G23">
            <v>0</v>
          </cell>
          <cell r="H23">
            <v>0</v>
          </cell>
          <cell r="I23">
            <v>0</v>
          </cell>
          <cell r="J23">
            <v>0</v>
          </cell>
          <cell r="K23">
            <v>0</v>
          </cell>
          <cell r="L23">
            <v>0</v>
          </cell>
          <cell r="M23">
            <v>0</v>
          </cell>
          <cell r="N23">
            <v>0</v>
          </cell>
          <cell r="O23">
            <v>2224</v>
          </cell>
          <cell r="P23">
            <v>44190.7</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cell r="BE23">
            <v>0</v>
          </cell>
          <cell r="BF23">
            <v>0</v>
          </cell>
          <cell r="BG23">
            <v>0</v>
          </cell>
          <cell r="BH23">
            <v>0</v>
          </cell>
          <cell r="BI23">
            <v>0</v>
          </cell>
          <cell r="BJ23">
            <v>0</v>
          </cell>
          <cell r="BK23">
            <v>0</v>
          </cell>
          <cell r="BL23">
            <v>0</v>
          </cell>
          <cell r="BM23">
            <v>0</v>
          </cell>
        </row>
        <row r="24">
          <cell r="E24">
            <v>0</v>
          </cell>
          <cell r="F24">
            <v>0</v>
          </cell>
          <cell r="G24">
            <v>0</v>
          </cell>
          <cell r="H24">
            <v>0</v>
          </cell>
          <cell r="I24">
            <v>0</v>
          </cell>
          <cell r="J24">
            <v>0</v>
          </cell>
          <cell r="K24">
            <v>0</v>
          </cell>
          <cell r="L24">
            <v>0</v>
          </cell>
          <cell r="M24">
            <v>0</v>
          </cell>
          <cell r="N24">
            <v>0</v>
          </cell>
          <cell r="O24">
            <v>0</v>
          </cell>
          <cell r="P24">
            <v>343.5</v>
          </cell>
          <cell r="Q24">
            <v>20768.900000000001</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74.09</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cell r="BH24">
            <v>0</v>
          </cell>
          <cell r="BI24">
            <v>0</v>
          </cell>
          <cell r="BJ24">
            <v>0</v>
          </cell>
          <cell r="BK24">
            <v>0</v>
          </cell>
          <cell r="BL24">
            <v>0</v>
          </cell>
          <cell r="BM24">
            <v>0</v>
          </cell>
        </row>
        <row r="25">
          <cell r="E25">
            <v>0</v>
          </cell>
          <cell r="F25">
            <v>427.45</v>
          </cell>
          <cell r="G25">
            <v>0</v>
          </cell>
          <cell r="H25">
            <v>0</v>
          </cell>
          <cell r="I25">
            <v>0</v>
          </cell>
          <cell r="J25">
            <v>0</v>
          </cell>
          <cell r="K25">
            <v>0</v>
          </cell>
          <cell r="L25">
            <v>0</v>
          </cell>
          <cell r="M25">
            <v>0</v>
          </cell>
          <cell r="N25">
            <v>0</v>
          </cell>
          <cell r="O25">
            <v>0</v>
          </cell>
          <cell r="P25">
            <v>0</v>
          </cell>
          <cell r="Q25">
            <v>0</v>
          </cell>
          <cell r="R25">
            <v>115494.56</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74.09</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cell r="BE25">
            <v>0</v>
          </cell>
          <cell r="BF25">
            <v>0</v>
          </cell>
          <cell r="BG25">
            <v>0</v>
          </cell>
          <cell r="BH25">
            <v>0</v>
          </cell>
          <cell r="BI25">
            <v>0</v>
          </cell>
          <cell r="BJ25">
            <v>0</v>
          </cell>
          <cell r="BK25">
            <v>0</v>
          </cell>
          <cell r="BL25">
            <v>0</v>
          </cell>
          <cell r="BM25">
            <v>0</v>
          </cell>
        </row>
        <row r="26">
          <cell r="E26">
            <v>0</v>
          </cell>
          <cell r="F26">
            <v>0</v>
          </cell>
          <cell r="G26">
            <v>0</v>
          </cell>
          <cell r="H26">
            <v>0</v>
          </cell>
          <cell r="I26">
            <v>0</v>
          </cell>
          <cell r="J26">
            <v>0</v>
          </cell>
          <cell r="K26">
            <v>0</v>
          </cell>
          <cell r="L26">
            <v>0</v>
          </cell>
          <cell r="M26">
            <v>0</v>
          </cell>
          <cell r="N26">
            <v>0</v>
          </cell>
          <cell r="O26">
            <v>562.84</v>
          </cell>
          <cell r="P26">
            <v>0</v>
          </cell>
          <cell r="Q26">
            <v>0</v>
          </cell>
          <cell r="R26">
            <v>0</v>
          </cell>
          <cell r="S26">
            <v>131827.68</v>
          </cell>
          <cell r="T26">
            <v>25508.2</v>
          </cell>
          <cell r="U26">
            <v>0</v>
          </cell>
          <cell r="V26">
            <v>0</v>
          </cell>
          <cell r="W26">
            <v>0</v>
          </cell>
          <cell r="X26">
            <v>0</v>
          </cell>
          <cell r="Y26">
            <v>0</v>
          </cell>
          <cell r="Z26">
            <v>0</v>
          </cell>
          <cell r="AA26">
            <v>0</v>
          </cell>
          <cell r="AB26">
            <v>0</v>
          </cell>
          <cell r="AC26">
            <v>0</v>
          </cell>
          <cell r="AD26">
            <v>0</v>
          </cell>
          <cell r="AE26">
            <v>0</v>
          </cell>
          <cell r="AF26">
            <v>0</v>
          </cell>
          <cell r="AG26">
            <v>0</v>
          </cell>
          <cell r="AH26">
            <v>74.09</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cell r="BE26">
            <v>0</v>
          </cell>
          <cell r="BF26">
            <v>0</v>
          </cell>
          <cell r="BG26">
            <v>0</v>
          </cell>
          <cell r="BH26">
            <v>0</v>
          </cell>
          <cell r="BI26">
            <v>0</v>
          </cell>
          <cell r="BJ26">
            <v>0</v>
          </cell>
          <cell r="BK26">
            <v>0</v>
          </cell>
          <cell r="BL26">
            <v>0</v>
          </cell>
          <cell r="BM26">
            <v>0</v>
          </cell>
        </row>
        <row r="27">
          <cell r="E27">
            <v>0</v>
          </cell>
          <cell r="F27">
            <v>0</v>
          </cell>
          <cell r="G27">
            <v>0</v>
          </cell>
          <cell r="H27">
            <v>0</v>
          </cell>
          <cell r="I27">
            <v>0</v>
          </cell>
          <cell r="J27">
            <v>0</v>
          </cell>
          <cell r="K27">
            <v>0</v>
          </cell>
          <cell r="L27">
            <v>0</v>
          </cell>
          <cell r="M27">
            <v>0</v>
          </cell>
          <cell r="N27">
            <v>0</v>
          </cell>
          <cell r="O27">
            <v>0</v>
          </cell>
          <cell r="P27">
            <v>0</v>
          </cell>
          <cell r="Q27">
            <v>0</v>
          </cell>
          <cell r="R27">
            <v>0</v>
          </cell>
          <cell r="S27">
            <v>3267.32</v>
          </cell>
          <cell r="T27">
            <v>96577.35</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0</v>
          </cell>
          <cell r="BL27">
            <v>0</v>
          </cell>
          <cell r="BM27">
            <v>0</v>
          </cell>
        </row>
        <row r="28">
          <cell r="E28">
            <v>0</v>
          </cell>
          <cell r="F28">
            <v>0</v>
          </cell>
          <cell r="G28">
            <v>0</v>
          </cell>
          <cell r="H28">
            <v>1016.98</v>
          </cell>
          <cell r="I28">
            <v>0</v>
          </cell>
          <cell r="J28">
            <v>0</v>
          </cell>
          <cell r="K28">
            <v>0</v>
          </cell>
          <cell r="L28">
            <v>0</v>
          </cell>
          <cell r="M28">
            <v>0</v>
          </cell>
          <cell r="N28">
            <v>0</v>
          </cell>
          <cell r="O28">
            <v>0</v>
          </cell>
          <cell r="P28">
            <v>0</v>
          </cell>
          <cell r="Q28">
            <v>0</v>
          </cell>
          <cell r="R28">
            <v>0</v>
          </cell>
          <cell r="S28">
            <v>0</v>
          </cell>
          <cell r="T28">
            <v>0</v>
          </cell>
          <cell r="U28">
            <v>27150</v>
          </cell>
          <cell r="V28">
            <v>20639.7</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row>
        <row r="29">
          <cell r="E29">
            <v>0</v>
          </cell>
          <cell r="F29">
            <v>0</v>
          </cell>
          <cell r="G29">
            <v>0</v>
          </cell>
          <cell r="H29">
            <v>0</v>
          </cell>
          <cell r="I29">
            <v>0</v>
          </cell>
          <cell r="J29">
            <v>0</v>
          </cell>
          <cell r="K29">
            <v>0</v>
          </cell>
          <cell r="L29">
            <v>0</v>
          </cell>
          <cell r="M29">
            <v>54.3</v>
          </cell>
          <cell r="N29">
            <v>0</v>
          </cell>
          <cell r="O29">
            <v>0</v>
          </cell>
          <cell r="P29">
            <v>0</v>
          </cell>
          <cell r="Q29">
            <v>0</v>
          </cell>
          <cell r="R29">
            <v>0</v>
          </cell>
          <cell r="S29">
            <v>0</v>
          </cell>
          <cell r="T29">
            <v>0</v>
          </cell>
          <cell r="U29">
            <v>336</v>
          </cell>
          <cell r="V29">
            <v>288809</v>
          </cell>
          <cell r="W29">
            <v>0</v>
          </cell>
          <cell r="X29">
            <v>0</v>
          </cell>
          <cell r="Y29">
            <v>0</v>
          </cell>
          <cell r="Z29">
            <v>0</v>
          </cell>
          <cell r="AA29">
            <v>0</v>
          </cell>
          <cell r="AB29">
            <v>0</v>
          </cell>
          <cell r="AC29">
            <v>0</v>
          </cell>
          <cell r="AD29">
            <v>0</v>
          </cell>
          <cell r="AE29">
            <v>0</v>
          </cell>
          <cell r="AF29">
            <v>0</v>
          </cell>
          <cell r="AG29">
            <v>0</v>
          </cell>
          <cell r="AH29">
            <v>250.6</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cell r="BH29">
            <v>0</v>
          </cell>
          <cell r="BI29">
            <v>0</v>
          </cell>
          <cell r="BJ29">
            <v>0</v>
          </cell>
          <cell r="BK29">
            <v>0</v>
          </cell>
          <cell r="BL29">
            <v>0</v>
          </cell>
          <cell r="BM29">
            <v>0</v>
          </cell>
        </row>
        <row r="30">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168</v>
          </cell>
          <cell r="V30">
            <v>112024</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row>
        <row r="31">
          <cell r="E31">
            <v>0</v>
          </cell>
          <cell r="F31">
            <v>0</v>
          </cell>
          <cell r="G31">
            <v>0</v>
          </cell>
          <cell r="H31">
            <v>0</v>
          </cell>
          <cell r="I31">
            <v>0</v>
          </cell>
          <cell r="J31">
            <v>0</v>
          </cell>
          <cell r="K31">
            <v>0</v>
          </cell>
          <cell r="L31">
            <v>0</v>
          </cell>
          <cell r="M31">
            <v>0</v>
          </cell>
          <cell r="N31">
            <v>0</v>
          </cell>
          <cell r="O31">
            <v>0</v>
          </cell>
          <cell r="P31">
            <v>0</v>
          </cell>
          <cell r="Q31">
            <v>656.2</v>
          </cell>
          <cell r="R31">
            <v>0</v>
          </cell>
          <cell r="S31">
            <v>0</v>
          </cell>
          <cell r="T31">
            <v>0</v>
          </cell>
          <cell r="U31">
            <v>0</v>
          </cell>
          <cell r="V31">
            <v>0</v>
          </cell>
          <cell r="W31">
            <v>335949.74</v>
          </cell>
          <cell r="X31">
            <v>0</v>
          </cell>
          <cell r="Y31">
            <v>0</v>
          </cell>
          <cell r="Z31">
            <v>0</v>
          </cell>
          <cell r="AA31">
            <v>0</v>
          </cell>
          <cell r="AB31">
            <v>0</v>
          </cell>
          <cell r="AC31">
            <v>0</v>
          </cell>
          <cell r="AD31">
            <v>0</v>
          </cell>
          <cell r="AE31">
            <v>0</v>
          </cell>
          <cell r="AF31">
            <v>0</v>
          </cell>
          <cell r="AG31">
            <v>0</v>
          </cell>
          <cell r="AH31">
            <v>1453.76</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row>
        <row r="32">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205087.72</v>
          </cell>
          <cell r="Y32">
            <v>0</v>
          </cell>
          <cell r="Z32">
            <v>0</v>
          </cell>
          <cell r="AA32">
            <v>0</v>
          </cell>
          <cell r="AB32">
            <v>0</v>
          </cell>
          <cell r="AC32">
            <v>5122.8</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cell r="BE32">
            <v>0</v>
          </cell>
          <cell r="BF32">
            <v>0</v>
          </cell>
          <cell r="BG32">
            <v>0</v>
          </cell>
          <cell r="BH32">
            <v>0</v>
          </cell>
          <cell r="BI32">
            <v>0</v>
          </cell>
          <cell r="BJ32">
            <v>0</v>
          </cell>
          <cell r="BK32">
            <v>0</v>
          </cell>
          <cell r="BL32">
            <v>0</v>
          </cell>
          <cell r="BM32">
            <v>0</v>
          </cell>
        </row>
        <row r="33">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336</v>
          </cell>
          <cell r="V33">
            <v>0</v>
          </cell>
          <cell r="W33">
            <v>0</v>
          </cell>
          <cell r="X33">
            <v>0</v>
          </cell>
          <cell r="Y33">
            <v>306414</v>
          </cell>
          <cell r="Z33">
            <v>28801.4</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0</v>
          </cell>
          <cell r="BL33">
            <v>0</v>
          </cell>
          <cell r="BM33">
            <v>0</v>
          </cell>
        </row>
        <row r="34">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637268.77</v>
          </cell>
          <cell r="AA34">
            <v>15720.99</v>
          </cell>
          <cell r="AB34">
            <v>0</v>
          </cell>
          <cell r="AC34">
            <v>5122.8</v>
          </cell>
          <cell r="AD34">
            <v>0</v>
          </cell>
          <cell r="AE34">
            <v>0</v>
          </cell>
          <cell r="AF34">
            <v>0</v>
          </cell>
          <cell r="AG34">
            <v>312.39999999999998</v>
          </cell>
          <cell r="AH34">
            <v>222.27</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D34">
            <v>0</v>
          </cell>
          <cell r="BE34">
            <v>0</v>
          </cell>
          <cell r="BF34">
            <v>0</v>
          </cell>
          <cell r="BG34">
            <v>0</v>
          </cell>
          <cell r="BH34">
            <v>0</v>
          </cell>
          <cell r="BI34">
            <v>0</v>
          </cell>
          <cell r="BJ34">
            <v>0</v>
          </cell>
          <cell r="BK34">
            <v>0</v>
          </cell>
          <cell r="BL34">
            <v>0</v>
          </cell>
          <cell r="BM34">
            <v>0</v>
          </cell>
        </row>
        <row r="35">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5402</v>
          </cell>
          <cell r="W35">
            <v>0</v>
          </cell>
          <cell r="X35">
            <v>0</v>
          </cell>
          <cell r="Y35">
            <v>0</v>
          </cell>
          <cell r="Z35">
            <v>0</v>
          </cell>
          <cell r="AA35">
            <v>0</v>
          </cell>
          <cell r="AB35">
            <v>28091.65</v>
          </cell>
          <cell r="AC35">
            <v>57764.76</v>
          </cell>
          <cell r="AD35">
            <v>136827.48000000001</v>
          </cell>
          <cell r="AE35">
            <v>185223.29</v>
          </cell>
          <cell r="AF35">
            <v>0</v>
          </cell>
          <cell r="AG35">
            <v>0</v>
          </cell>
          <cell r="AH35">
            <v>1161</v>
          </cell>
          <cell r="AI35">
            <v>0</v>
          </cell>
          <cell r="AJ35">
            <v>0</v>
          </cell>
          <cell r="AK35">
            <v>0</v>
          </cell>
          <cell r="AL35">
            <v>0</v>
          </cell>
          <cell r="AM35">
            <v>0</v>
          </cell>
          <cell r="AN35">
            <v>531.78</v>
          </cell>
          <cell r="AO35">
            <v>3564.2</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cell r="BG35">
            <v>0</v>
          </cell>
          <cell r="BH35">
            <v>0</v>
          </cell>
          <cell r="BI35">
            <v>0</v>
          </cell>
          <cell r="BJ35">
            <v>0</v>
          </cell>
          <cell r="BK35">
            <v>0</v>
          </cell>
          <cell r="BL35">
            <v>0</v>
          </cell>
          <cell r="BM35">
            <v>0</v>
          </cell>
        </row>
        <row r="36">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7853.6</v>
          </cell>
          <cell r="X36">
            <v>0</v>
          </cell>
          <cell r="Y36">
            <v>0</v>
          </cell>
          <cell r="Z36">
            <v>0</v>
          </cell>
          <cell r="AA36">
            <v>62032.33</v>
          </cell>
          <cell r="AB36">
            <v>0</v>
          </cell>
          <cell r="AC36">
            <v>250707.4</v>
          </cell>
          <cell r="AD36">
            <v>33007.589999999997</v>
          </cell>
          <cell r="AE36">
            <v>3085.75</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cell r="BG36">
            <v>0</v>
          </cell>
          <cell r="BH36">
            <v>0</v>
          </cell>
          <cell r="BI36">
            <v>0</v>
          </cell>
          <cell r="BJ36">
            <v>0</v>
          </cell>
          <cell r="BK36">
            <v>0</v>
          </cell>
          <cell r="BL36">
            <v>0</v>
          </cell>
          <cell r="BM36">
            <v>0</v>
          </cell>
        </row>
        <row r="37">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368.4</v>
          </cell>
          <cell r="AA37">
            <v>800057.02</v>
          </cell>
          <cell r="AB37">
            <v>4916</v>
          </cell>
          <cell r="AC37">
            <v>7684.2</v>
          </cell>
          <cell r="AD37">
            <v>1168.95</v>
          </cell>
          <cell r="AE37">
            <v>22451.87</v>
          </cell>
          <cell r="AF37">
            <v>40976.550000000003</v>
          </cell>
          <cell r="AG37">
            <v>11093.74</v>
          </cell>
          <cell r="AH37">
            <v>1535.15</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0</v>
          </cell>
          <cell r="BE37">
            <v>0</v>
          </cell>
          <cell r="BF37">
            <v>0</v>
          </cell>
          <cell r="BG37">
            <v>0</v>
          </cell>
          <cell r="BH37">
            <v>0</v>
          </cell>
          <cell r="BI37">
            <v>0</v>
          </cell>
          <cell r="BJ37">
            <v>0</v>
          </cell>
          <cell r="BK37">
            <v>0</v>
          </cell>
          <cell r="BL37">
            <v>0</v>
          </cell>
          <cell r="BM37">
            <v>0</v>
          </cell>
        </row>
        <row r="38">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24502.45</v>
          </cell>
          <cell r="AD38">
            <v>0</v>
          </cell>
          <cell r="AE38">
            <v>0</v>
          </cell>
          <cell r="AF38">
            <v>673186.71</v>
          </cell>
          <cell r="AG38">
            <v>0</v>
          </cell>
          <cell r="AH38">
            <v>4672.5</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row>
        <row r="39">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401.31</v>
          </cell>
          <cell r="AB39">
            <v>0</v>
          </cell>
          <cell r="AC39">
            <v>5122.8</v>
          </cell>
          <cell r="AD39">
            <v>0</v>
          </cell>
          <cell r="AE39">
            <v>0</v>
          </cell>
          <cell r="AF39">
            <v>7891.86</v>
          </cell>
          <cell r="AG39">
            <v>114348.07</v>
          </cell>
          <cell r="AH39">
            <v>5031.5</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0</v>
          </cell>
          <cell r="BL39">
            <v>0</v>
          </cell>
          <cell r="BM39">
            <v>0</v>
          </cell>
        </row>
        <row r="40">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3310.58</v>
          </cell>
          <cell r="AF40">
            <v>0</v>
          </cell>
          <cell r="AG40">
            <v>91.84</v>
          </cell>
          <cell r="AH40">
            <v>121130.96</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cell r="BG40">
            <v>0</v>
          </cell>
          <cell r="BH40">
            <v>0</v>
          </cell>
          <cell r="BI40">
            <v>0</v>
          </cell>
          <cell r="BJ40">
            <v>0</v>
          </cell>
          <cell r="BK40">
            <v>0</v>
          </cell>
          <cell r="BL40">
            <v>0</v>
          </cell>
          <cell r="BM40">
            <v>0</v>
          </cell>
        </row>
        <row r="41">
          <cell r="E41">
            <v>0</v>
          </cell>
          <cell r="F41">
            <v>0</v>
          </cell>
          <cell r="G41">
            <v>0</v>
          </cell>
          <cell r="H41">
            <v>0</v>
          </cell>
          <cell r="I41">
            <v>0</v>
          </cell>
          <cell r="J41">
            <v>0</v>
          </cell>
          <cell r="K41">
            <v>0</v>
          </cell>
          <cell r="L41">
            <v>0</v>
          </cell>
          <cell r="M41">
            <v>0</v>
          </cell>
          <cell r="N41">
            <v>0</v>
          </cell>
          <cell r="O41">
            <v>54.48</v>
          </cell>
          <cell r="P41">
            <v>286.7</v>
          </cell>
          <cell r="Q41">
            <v>388.9</v>
          </cell>
          <cell r="R41">
            <v>1457.07</v>
          </cell>
          <cell r="S41">
            <v>0</v>
          </cell>
          <cell r="T41">
            <v>809.24</v>
          </cell>
          <cell r="U41">
            <v>0</v>
          </cell>
          <cell r="V41">
            <v>15705</v>
          </cell>
          <cell r="W41">
            <v>4013.29</v>
          </cell>
          <cell r="X41">
            <v>249.44</v>
          </cell>
          <cell r="Y41">
            <v>0</v>
          </cell>
          <cell r="Z41">
            <v>12516.2</v>
          </cell>
          <cell r="AA41">
            <v>7255.19</v>
          </cell>
          <cell r="AB41">
            <v>0</v>
          </cell>
          <cell r="AC41">
            <v>0</v>
          </cell>
          <cell r="AD41">
            <v>0</v>
          </cell>
          <cell r="AE41">
            <v>122325.38</v>
          </cell>
          <cell r="AF41">
            <v>0</v>
          </cell>
          <cell r="AG41">
            <v>0</v>
          </cell>
          <cell r="AH41">
            <v>51832.87</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row>
        <row r="42">
          <cell r="E42">
            <v>0</v>
          </cell>
          <cell r="F42">
            <v>0</v>
          </cell>
          <cell r="G42">
            <v>0</v>
          </cell>
          <cell r="H42">
            <v>0</v>
          </cell>
          <cell r="I42">
            <v>0</v>
          </cell>
          <cell r="J42">
            <v>0</v>
          </cell>
          <cell r="K42">
            <v>0</v>
          </cell>
          <cell r="L42">
            <v>0</v>
          </cell>
          <cell r="M42">
            <v>0</v>
          </cell>
          <cell r="N42">
            <v>0</v>
          </cell>
          <cell r="O42">
            <v>261.74</v>
          </cell>
          <cell r="P42">
            <v>0</v>
          </cell>
          <cell r="Q42">
            <v>0</v>
          </cell>
          <cell r="R42">
            <v>104.47</v>
          </cell>
          <cell r="S42">
            <v>0</v>
          </cell>
          <cell r="T42">
            <v>0</v>
          </cell>
          <cell r="U42">
            <v>0</v>
          </cell>
          <cell r="V42">
            <v>0</v>
          </cell>
          <cell r="W42">
            <v>16734.169999999998</v>
          </cell>
          <cell r="X42">
            <v>1980.84</v>
          </cell>
          <cell r="Y42">
            <v>0</v>
          </cell>
          <cell r="Z42">
            <v>42761.22</v>
          </cell>
          <cell r="AA42">
            <v>106617.94</v>
          </cell>
          <cell r="AB42">
            <v>1652.45</v>
          </cell>
          <cell r="AC42">
            <v>40539.79</v>
          </cell>
          <cell r="AD42">
            <v>11501.28</v>
          </cell>
          <cell r="AE42">
            <v>52569.13</v>
          </cell>
          <cell r="AF42">
            <v>795.44</v>
          </cell>
          <cell r="AG42">
            <v>14008.95</v>
          </cell>
          <cell r="AH42">
            <v>1614.73</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731.5</v>
          </cell>
          <cell r="BB42">
            <v>0</v>
          </cell>
          <cell r="BC42">
            <v>0</v>
          </cell>
          <cell r="BD42">
            <v>0</v>
          </cell>
          <cell r="BE42">
            <v>0</v>
          </cell>
          <cell r="BF42">
            <v>0</v>
          </cell>
          <cell r="BG42">
            <v>0</v>
          </cell>
          <cell r="BH42">
            <v>0</v>
          </cell>
          <cell r="BI42">
            <v>0</v>
          </cell>
          <cell r="BJ42">
            <v>0</v>
          </cell>
          <cell r="BK42">
            <v>0</v>
          </cell>
          <cell r="BL42">
            <v>0</v>
          </cell>
          <cell r="BM42">
            <v>0</v>
          </cell>
        </row>
        <row r="43">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215542.55</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row>
        <row r="44">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32070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row>
        <row r="45">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0</v>
          </cell>
          <cell r="BE45">
            <v>0</v>
          </cell>
          <cell r="BF45">
            <v>0</v>
          </cell>
          <cell r="BG45">
            <v>22174</v>
          </cell>
          <cell r="BH45">
            <v>0</v>
          </cell>
          <cell r="BI45">
            <v>0</v>
          </cell>
          <cell r="BJ45">
            <v>0</v>
          </cell>
          <cell r="BK45">
            <v>0</v>
          </cell>
          <cell r="BL45">
            <v>0</v>
          </cell>
          <cell r="BM45">
            <v>0</v>
          </cell>
        </row>
        <row r="46">
          <cell r="E46">
            <v>0</v>
          </cell>
          <cell r="F46">
            <v>0</v>
          </cell>
          <cell r="G46">
            <v>0</v>
          </cell>
          <cell r="H46">
            <v>0</v>
          </cell>
          <cell r="I46">
            <v>0</v>
          </cell>
          <cell r="J46">
            <v>0</v>
          </cell>
          <cell r="K46">
            <v>0</v>
          </cell>
          <cell r="L46">
            <v>352.4</v>
          </cell>
          <cell r="M46">
            <v>0</v>
          </cell>
          <cell r="N46">
            <v>0</v>
          </cell>
          <cell r="O46">
            <v>0</v>
          </cell>
          <cell r="P46">
            <v>0</v>
          </cell>
          <cell r="Q46">
            <v>0</v>
          </cell>
          <cell r="R46">
            <v>0</v>
          </cell>
          <cell r="S46">
            <v>0</v>
          </cell>
          <cell r="T46">
            <v>0</v>
          </cell>
          <cell r="U46">
            <v>840</v>
          </cell>
          <cell r="V46">
            <v>288.3</v>
          </cell>
          <cell r="W46">
            <v>0</v>
          </cell>
          <cell r="X46">
            <v>0</v>
          </cell>
          <cell r="Y46">
            <v>0</v>
          </cell>
          <cell r="Z46">
            <v>0</v>
          </cell>
          <cell r="AA46">
            <v>0</v>
          </cell>
          <cell r="AB46">
            <v>0</v>
          </cell>
          <cell r="AC46">
            <v>0</v>
          </cell>
          <cell r="AD46">
            <v>0</v>
          </cell>
          <cell r="AE46">
            <v>0</v>
          </cell>
          <cell r="AF46">
            <v>0</v>
          </cell>
          <cell r="AG46">
            <v>0</v>
          </cell>
          <cell r="AH46">
            <v>0</v>
          </cell>
          <cell r="AI46">
            <v>37376</v>
          </cell>
          <cell r="AJ46">
            <v>2331.4499999999998</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0</v>
          </cell>
          <cell r="AZ46">
            <v>0</v>
          </cell>
          <cell r="BA46">
            <v>0</v>
          </cell>
          <cell r="BB46">
            <v>0</v>
          </cell>
          <cell r="BC46">
            <v>0</v>
          </cell>
          <cell r="BD46">
            <v>0</v>
          </cell>
          <cell r="BE46">
            <v>0</v>
          </cell>
          <cell r="BF46">
            <v>0</v>
          </cell>
          <cell r="BG46">
            <v>112573</v>
          </cell>
          <cell r="BH46">
            <v>0</v>
          </cell>
          <cell r="BI46">
            <v>0</v>
          </cell>
          <cell r="BJ46">
            <v>0</v>
          </cell>
          <cell r="BK46">
            <v>0</v>
          </cell>
          <cell r="BL46">
            <v>0</v>
          </cell>
          <cell r="BM46">
            <v>0</v>
          </cell>
        </row>
        <row r="47">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600.5</v>
          </cell>
          <cell r="BH47">
            <v>0</v>
          </cell>
          <cell r="BI47">
            <v>0</v>
          </cell>
          <cell r="BJ47">
            <v>0</v>
          </cell>
          <cell r="BK47">
            <v>0</v>
          </cell>
          <cell r="BL47">
            <v>0</v>
          </cell>
          <cell r="BM47">
            <v>0</v>
          </cell>
        </row>
        <row r="48">
          <cell r="E48">
            <v>0</v>
          </cell>
          <cell r="F48">
            <v>0</v>
          </cell>
          <cell r="G48">
            <v>0</v>
          </cell>
          <cell r="H48">
            <v>0</v>
          </cell>
          <cell r="I48">
            <v>0</v>
          </cell>
          <cell r="J48">
            <v>0</v>
          </cell>
          <cell r="K48">
            <v>0</v>
          </cell>
          <cell r="L48">
            <v>0</v>
          </cell>
          <cell r="M48">
            <v>0</v>
          </cell>
          <cell r="N48">
            <v>0</v>
          </cell>
          <cell r="O48">
            <v>0</v>
          </cell>
          <cell r="P48">
            <v>0</v>
          </cell>
          <cell r="Q48">
            <v>0</v>
          </cell>
          <cell r="R48">
            <v>711.4</v>
          </cell>
          <cell r="S48">
            <v>0</v>
          </cell>
          <cell r="T48">
            <v>0</v>
          </cell>
          <cell r="U48">
            <v>0</v>
          </cell>
          <cell r="V48">
            <v>0</v>
          </cell>
          <cell r="W48">
            <v>1568.4</v>
          </cell>
          <cell r="X48">
            <v>0</v>
          </cell>
          <cell r="Y48">
            <v>0</v>
          </cell>
          <cell r="Z48">
            <v>7200.35</v>
          </cell>
          <cell r="AA48">
            <v>0</v>
          </cell>
          <cell r="AB48">
            <v>0</v>
          </cell>
          <cell r="AC48">
            <v>0</v>
          </cell>
          <cell r="AD48">
            <v>0</v>
          </cell>
          <cell r="AE48">
            <v>0</v>
          </cell>
          <cell r="AF48">
            <v>0</v>
          </cell>
          <cell r="AG48">
            <v>0</v>
          </cell>
          <cell r="AH48">
            <v>0</v>
          </cell>
          <cell r="AI48">
            <v>0</v>
          </cell>
          <cell r="AJ48">
            <v>0</v>
          </cell>
          <cell r="AK48">
            <v>0</v>
          </cell>
          <cell r="AL48">
            <v>172591.35999999999</v>
          </cell>
          <cell r="AM48">
            <v>0</v>
          </cell>
          <cell r="AN48">
            <v>0</v>
          </cell>
          <cell r="AO48">
            <v>0</v>
          </cell>
          <cell r="AP48">
            <v>0</v>
          </cell>
          <cell r="AQ48">
            <v>0</v>
          </cell>
          <cell r="AR48">
            <v>0</v>
          </cell>
          <cell r="AS48">
            <v>0</v>
          </cell>
          <cell r="AT48">
            <v>0</v>
          </cell>
          <cell r="AU48">
            <v>0</v>
          </cell>
          <cell r="AV48">
            <v>0</v>
          </cell>
          <cell r="AW48">
            <v>0</v>
          </cell>
          <cell r="AX48">
            <v>0</v>
          </cell>
          <cell r="AY48">
            <v>21069</v>
          </cell>
          <cell r="AZ48">
            <v>0</v>
          </cell>
          <cell r="BA48">
            <v>0</v>
          </cell>
          <cell r="BB48">
            <v>0</v>
          </cell>
          <cell r="BC48">
            <v>0</v>
          </cell>
          <cell r="BD48">
            <v>0</v>
          </cell>
          <cell r="BE48">
            <v>0</v>
          </cell>
          <cell r="BF48">
            <v>0</v>
          </cell>
          <cell r="BG48">
            <v>0</v>
          </cell>
          <cell r="BH48">
            <v>0</v>
          </cell>
          <cell r="BI48">
            <v>0</v>
          </cell>
          <cell r="BJ48">
            <v>0</v>
          </cell>
          <cell r="BK48">
            <v>0</v>
          </cell>
          <cell r="BL48">
            <v>0</v>
          </cell>
          <cell r="BM48">
            <v>0</v>
          </cell>
        </row>
        <row r="49">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321639.21000000002</v>
          </cell>
          <cell r="AM49">
            <v>0</v>
          </cell>
          <cell r="AN49">
            <v>0</v>
          </cell>
          <cell r="AO49">
            <v>0</v>
          </cell>
          <cell r="AP49">
            <v>0</v>
          </cell>
          <cell r="AQ49">
            <v>0</v>
          </cell>
          <cell r="AR49">
            <v>0</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cell r="BH49">
            <v>0</v>
          </cell>
          <cell r="BI49">
            <v>0</v>
          </cell>
          <cell r="BJ49">
            <v>0</v>
          </cell>
          <cell r="BK49">
            <v>0</v>
          </cell>
          <cell r="BL49">
            <v>0</v>
          </cell>
          <cell r="BM49">
            <v>0</v>
          </cell>
        </row>
        <row r="50">
          <cell r="E50">
            <v>0</v>
          </cell>
          <cell r="F50">
            <v>0</v>
          </cell>
          <cell r="G50">
            <v>0</v>
          </cell>
          <cell r="H50">
            <v>0</v>
          </cell>
          <cell r="I50">
            <v>0</v>
          </cell>
          <cell r="J50">
            <v>0</v>
          </cell>
          <cell r="K50">
            <v>0</v>
          </cell>
          <cell r="L50">
            <v>0</v>
          </cell>
          <cell r="M50">
            <v>0</v>
          </cell>
          <cell r="N50">
            <v>0</v>
          </cell>
          <cell r="O50">
            <v>0</v>
          </cell>
          <cell r="P50">
            <v>0</v>
          </cell>
          <cell r="Q50">
            <v>0</v>
          </cell>
          <cell r="R50">
            <v>15625.5</v>
          </cell>
          <cell r="S50">
            <v>0</v>
          </cell>
          <cell r="T50">
            <v>0</v>
          </cell>
          <cell r="U50">
            <v>0</v>
          </cell>
          <cell r="V50">
            <v>0</v>
          </cell>
          <cell r="W50">
            <v>3136.8</v>
          </cell>
          <cell r="X50">
            <v>0</v>
          </cell>
          <cell r="Y50">
            <v>0</v>
          </cell>
          <cell r="Z50">
            <v>1111.96</v>
          </cell>
          <cell r="AA50">
            <v>6444.5</v>
          </cell>
          <cell r="AB50">
            <v>0</v>
          </cell>
          <cell r="AC50">
            <v>0</v>
          </cell>
          <cell r="AD50">
            <v>0</v>
          </cell>
          <cell r="AE50">
            <v>0</v>
          </cell>
          <cell r="AF50">
            <v>0</v>
          </cell>
          <cell r="AG50">
            <v>0</v>
          </cell>
          <cell r="AH50">
            <v>0</v>
          </cell>
          <cell r="AI50">
            <v>0</v>
          </cell>
          <cell r="AJ50">
            <v>0</v>
          </cell>
          <cell r="AK50">
            <v>0</v>
          </cell>
          <cell r="AL50">
            <v>1034500.54</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row>
        <row r="51">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795.44</v>
          </cell>
          <cell r="AG51">
            <v>0</v>
          </cell>
          <cell r="AH51">
            <v>0</v>
          </cell>
          <cell r="AI51">
            <v>0</v>
          </cell>
          <cell r="AJ51">
            <v>0</v>
          </cell>
          <cell r="AK51">
            <v>0</v>
          </cell>
          <cell r="AL51">
            <v>0</v>
          </cell>
          <cell r="AM51">
            <v>581038.27</v>
          </cell>
          <cell r="AN51">
            <v>0</v>
          </cell>
          <cell r="AO51">
            <v>4702.2</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cell r="BK51">
            <v>0</v>
          </cell>
          <cell r="BL51">
            <v>0</v>
          </cell>
          <cell r="BM51">
            <v>0</v>
          </cell>
        </row>
        <row r="52">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1201.95</v>
          </cell>
          <cell r="AN52">
            <v>1271129.1399999999</v>
          </cell>
          <cell r="AO52">
            <v>0</v>
          </cell>
          <cell r="AP52">
            <v>0</v>
          </cell>
          <cell r="AQ52">
            <v>0</v>
          </cell>
          <cell r="AR52">
            <v>0</v>
          </cell>
          <cell r="AS52">
            <v>0</v>
          </cell>
          <cell r="AT52">
            <v>0</v>
          </cell>
          <cell r="AU52">
            <v>0</v>
          </cell>
          <cell r="AV52">
            <v>0</v>
          </cell>
          <cell r="AW52">
            <v>0</v>
          </cell>
          <cell r="AX52">
            <v>0</v>
          </cell>
          <cell r="AY52">
            <v>0</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row>
        <row r="53">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44874</v>
          </cell>
          <cell r="AN53">
            <v>0</v>
          </cell>
          <cell r="AO53">
            <v>1948903.6</v>
          </cell>
          <cell r="AP53">
            <v>0</v>
          </cell>
          <cell r="AQ53">
            <v>0</v>
          </cell>
          <cell r="AR53">
            <v>0</v>
          </cell>
          <cell r="AS53">
            <v>0</v>
          </cell>
          <cell r="AT53">
            <v>0</v>
          </cell>
          <cell r="AU53">
            <v>0</v>
          </cell>
          <cell r="AV53">
            <v>0</v>
          </cell>
          <cell r="AW53">
            <v>0</v>
          </cell>
          <cell r="AX53">
            <v>0</v>
          </cell>
          <cell r="AY53">
            <v>0</v>
          </cell>
          <cell r="AZ53">
            <v>0</v>
          </cell>
          <cell r="BA53">
            <v>0</v>
          </cell>
          <cell r="BB53">
            <v>0</v>
          </cell>
          <cell r="BC53">
            <v>0</v>
          </cell>
          <cell r="BD53">
            <v>0</v>
          </cell>
          <cell r="BE53">
            <v>0</v>
          </cell>
          <cell r="BF53">
            <v>0</v>
          </cell>
          <cell r="BG53">
            <v>0</v>
          </cell>
          <cell r="BH53">
            <v>0</v>
          </cell>
          <cell r="BI53">
            <v>0</v>
          </cell>
          <cell r="BJ53">
            <v>0</v>
          </cell>
          <cell r="BK53">
            <v>0</v>
          </cell>
          <cell r="BL53">
            <v>0</v>
          </cell>
          <cell r="BM53">
            <v>0</v>
          </cell>
        </row>
        <row r="54">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483979.1</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row>
        <row r="55">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29711.82</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row>
        <row r="56">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31734.5</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cell r="BH56">
            <v>0</v>
          </cell>
          <cell r="BI56">
            <v>0</v>
          </cell>
          <cell r="BJ56">
            <v>0</v>
          </cell>
          <cell r="BK56">
            <v>0</v>
          </cell>
          <cell r="BL56">
            <v>0</v>
          </cell>
          <cell r="BM56">
            <v>0</v>
          </cell>
        </row>
        <row r="57">
          <cell r="E57">
            <v>0</v>
          </cell>
          <cell r="F57">
            <v>0</v>
          </cell>
          <cell r="G57">
            <v>0</v>
          </cell>
          <cell r="H57">
            <v>0</v>
          </cell>
          <cell r="I57">
            <v>362.9</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18927.78</v>
          </cell>
          <cell r="AN57">
            <v>0</v>
          </cell>
          <cell r="AO57">
            <v>0</v>
          </cell>
          <cell r="AP57">
            <v>0</v>
          </cell>
          <cell r="AQ57">
            <v>11215.2</v>
          </cell>
          <cell r="AR57">
            <v>634.17999999999995</v>
          </cell>
          <cell r="AS57">
            <v>6.5</v>
          </cell>
          <cell r="AT57">
            <v>582583.67000000004</v>
          </cell>
          <cell r="AU57">
            <v>0</v>
          </cell>
          <cell r="AV57">
            <v>0</v>
          </cell>
          <cell r="AW57">
            <v>0</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row>
        <row r="58">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187508.95</v>
          </cell>
          <cell r="AV58">
            <v>0</v>
          </cell>
          <cell r="AW58">
            <v>0</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row>
        <row r="59">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238548</v>
          </cell>
          <cell r="AQ59">
            <v>0</v>
          </cell>
          <cell r="AR59">
            <v>0</v>
          </cell>
          <cell r="AS59">
            <v>0</v>
          </cell>
          <cell r="AT59">
            <v>0</v>
          </cell>
          <cell r="AU59">
            <v>0</v>
          </cell>
          <cell r="AV59">
            <v>0</v>
          </cell>
          <cell r="AW59">
            <v>0</v>
          </cell>
          <cell r="AX59">
            <v>0</v>
          </cell>
          <cell r="AY59">
            <v>0</v>
          </cell>
          <cell r="AZ59">
            <v>0</v>
          </cell>
          <cell r="BA59">
            <v>0</v>
          </cell>
          <cell r="BB59">
            <v>0</v>
          </cell>
          <cell r="BC59">
            <v>0</v>
          </cell>
          <cell r="BD59">
            <v>0</v>
          </cell>
          <cell r="BE59">
            <v>0</v>
          </cell>
          <cell r="BF59">
            <v>0</v>
          </cell>
          <cell r="BG59">
            <v>0</v>
          </cell>
          <cell r="BH59">
            <v>0</v>
          </cell>
          <cell r="BI59">
            <v>0</v>
          </cell>
          <cell r="BJ59">
            <v>0</v>
          </cell>
          <cell r="BK59">
            <v>0</v>
          </cell>
          <cell r="BL59">
            <v>0</v>
          </cell>
          <cell r="BM59">
            <v>0</v>
          </cell>
        </row>
        <row r="60">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516397</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0</v>
          </cell>
        </row>
        <row r="61">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190530.21</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3337.1</v>
          </cell>
          <cell r="BB61">
            <v>0</v>
          </cell>
          <cell r="BC61">
            <v>0</v>
          </cell>
          <cell r="BD61">
            <v>0</v>
          </cell>
          <cell r="BE61">
            <v>0</v>
          </cell>
          <cell r="BF61">
            <v>0</v>
          </cell>
          <cell r="BG61">
            <v>0</v>
          </cell>
          <cell r="BH61">
            <v>0</v>
          </cell>
          <cell r="BI61">
            <v>0</v>
          </cell>
          <cell r="BJ61">
            <v>0</v>
          </cell>
          <cell r="BK61">
            <v>0</v>
          </cell>
          <cell r="BL61">
            <v>0</v>
          </cell>
          <cell r="BM61">
            <v>0</v>
          </cell>
        </row>
        <row r="62">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3677</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209.5</v>
          </cell>
          <cell r="BB62">
            <v>0</v>
          </cell>
          <cell r="BC62">
            <v>21603.599999999999</v>
          </cell>
          <cell r="BD62">
            <v>0</v>
          </cell>
          <cell r="BE62">
            <v>0</v>
          </cell>
          <cell r="BF62">
            <v>0</v>
          </cell>
          <cell r="BG62">
            <v>0</v>
          </cell>
          <cell r="BH62">
            <v>0</v>
          </cell>
          <cell r="BI62">
            <v>36469.9</v>
          </cell>
          <cell r="BJ62">
            <v>0</v>
          </cell>
          <cell r="BK62">
            <v>0</v>
          </cell>
          <cell r="BL62">
            <v>0</v>
          </cell>
          <cell r="BM62">
            <v>0</v>
          </cell>
        </row>
        <row r="63">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48449.4</v>
          </cell>
          <cell r="AV63">
            <v>0</v>
          </cell>
          <cell r="AW63">
            <v>0</v>
          </cell>
          <cell r="AX63">
            <v>0</v>
          </cell>
          <cell r="AY63">
            <v>0</v>
          </cell>
          <cell r="AZ63">
            <v>0</v>
          </cell>
          <cell r="BA63">
            <v>419</v>
          </cell>
          <cell r="BB63">
            <v>0</v>
          </cell>
          <cell r="BC63">
            <v>0</v>
          </cell>
          <cell r="BD63">
            <v>0</v>
          </cell>
          <cell r="BE63">
            <v>0</v>
          </cell>
          <cell r="BF63">
            <v>0</v>
          </cell>
          <cell r="BG63">
            <v>0</v>
          </cell>
          <cell r="BH63">
            <v>0</v>
          </cell>
          <cell r="BI63">
            <v>58182.1</v>
          </cell>
          <cell r="BJ63">
            <v>0</v>
          </cell>
          <cell r="BK63">
            <v>0</v>
          </cell>
          <cell r="BL63">
            <v>0</v>
          </cell>
          <cell r="BM63">
            <v>0</v>
          </cell>
        </row>
        <row r="64">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40012.6</v>
          </cell>
          <cell r="AV64">
            <v>0</v>
          </cell>
          <cell r="AW64">
            <v>0</v>
          </cell>
          <cell r="AX64">
            <v>0</v>
          </cell>
          <cell r="AY64">
            <v>0</v>
          </cell>
          <cell r="AZ64">
            <v>242.1</v>
          </cell>
          <cell r="BA64">
            <v>0</v>
          </cell>
          <cell r="BB64">
            <v>0</v>
          </cell>
          <cell r="BC64">
            <v>0</v>
          </cell>
          <cell r="BD64">
            <v>0</v>
          </cell>
          <cell r="BE64">
            <v>0</v>
          </cell>
          <cell r="BF64">
            <v>0</v>
          </cell>
          <cell r="BG64">
            <v>0</v>
          </cell>
          <cell r="BH64">
            <v>0</v>
          </cell>
          <cell r="BI64">
            <v>0</v>
          </cell>
          <cell r="BJ64">
            <v>0</v>
          </cell>
          <cell r="BK64">
            <v>0</v>
          </cell>
          <cell r="BL64">
            <v>0</v>
          </cell>
          <cell r="BM64">
            <v>0</v>
          </cell>
        </row>
        <row r="65">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3304.9</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cell r="BA65">
            <v>360934.6</v>
          </cell>
          <cell r="BB65">
            <v>0</v>
          </cell>
          <cell r="BC65">
            <v>0</v>
          </cell>
          <cell r="BD65">
            <v>0</v>
          </cell>
          <cell r="BE65">
            <v>0</v>
          </cell>
          <cell r="BF65">
            <v>0</v>
          </cell>
          <cell r="BG65">
            <v>0</v>
          </cell>
          <cell r="BH65">
            <v>0</v>
          </cell>
          <cell r="BI65">
            <v>0</v>
          </cell>
          <cell r="BJ65">
            <v>0</v>
          </cell>
          <cell r="BK65">
            <v>0</v>
          </cell>
          <cell r="BL65">
            <v>0</v>
          </cell>
          <cell r="BM65">
            <v>0</v>
          </cell>
        </row>
        <row r="66">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5473.5</v>
          </cell>
          <cell r="BB66">
            <v>0</v>
          </cell>
          <cell r="BC66">
            <v>56156.4</v>
          </cell>
          <cell r="BD66">
            <v>0</v>
          </cell>
          <cell r="BE66">
            <v>0</v>
          </cell>
          <cell r="BF66">
            <v>0</v>
          </cell>
          <cell r="BG66">
            <v>0</v>
          </cell>
          <cell r="BH66">
            <v>0</v>
          </cell>
          <cell r="BI66">
            <v>6400</v>
          </cell>
          <cell r="BJ66">
            <v>0</v>
          </cell>
          <cell r="BK66">
            <v>0</v>
          </cell>
          <cell r="BL66">
            <v>0</v>
          </cell>
          <cell r="BM66">
            <v>0</v>
          </cell>
        </row>
        <row r="67">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675736</v>
          </cell>
          <cell r="AW67">
            <v>0</v>
          </cell>
          <cell r="AX67">
            <v>0</v>
          </cell>
          <cell r="AY67">
            <v>0</v>
          </cell>
          <cell r="AZ67">
            <v>0</v>
          </cell>
          <cell r="BA67">
            <v>0</v>
          </cell>
          <cell r="BB67">
            <v>0</v>
          </cell>
          <cell r="BC67">
            <v>2915</v>
          </cell>
          <cell r="BD67">
            <v>0</v>
          </cell>
          <cell r="BE67">
            <v>0</v>
          </cell>
          <cell r="BF67">
            <v>0</v>
          </cell>
          <cell r="BG67">
            <v>0</v>
          </cell>
          <cell r="BH67">
            <v>0</v>
          </cell>
          <cell r="BI67">
            <v>0</v>
          </cell>
          <cell r="BJ67">
            <v>0</v>
          </cell>
          <cell r="BK67">
            <v>0</v>
          </cell>
          <cell r="BL67">
            <v>0</v>
          </cell>
          <cell r="BM67">
            <v>0</v>
          </cell>
        </row>
        <row r="68">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215977</v>
          </cell>
          <cell r="AX68">
            <v>0</v>
          </cell>
          <cell r="AY68">
            <v>0</v>
          </cell>
          <cell r="AZ68">
            <v>0</v>
          </cell>
          <cell r="BA68">
            <v>0</v>
          </cell>
          <cell r="BB68">
            <v>0</v>
          </cell>
          <cell r="BC68">
            <v>0</v>
          </cell>
          <cell r="BD68">
            <v>0</v>
          </cell>
          <cell r="BE68">
            <v>0</v>
          </cell>
          <cell r="BF68">
            <v>0</v>
          </cell>
          <cell r="BG68">
            <v>0</v>
          </cell>
          <cell r="BH68">
            <v>0</v>
          </cell>
          <cell r="BI68">
            <v>0</v>
          </cell>
          <cell r="BJ68">
            <v>0</v>
          </cell>
          <cell r="BK68">
            <v>0</v>
          </cell>
          <cell r="BL68">
            <v>0</v>
          </cell>
          <cell r="BM68">
            <v>0</v>
          </cell>
        </row>
        <row r="69">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107827</v>
          </cell>
          <cell r="AY69">
            <v>0</v>
          </cell>
          <cell r="AZ69">
            <v>0</v>
          </cell>
          <cell r="BA69">
            <v>0</v>
          </cell>
          <cell r="BB69">
            <v>0</v>
          </cell>
          <cell r="BC69">
            <v>0</v>
          </cell>
          <cell r="BD69">
            <v>0</v>
          </cell>
          <cell r="BE69">
            <v>0</v>
          </cell>
          <cell r="BF69">
            <v>0</v>
          </cell>
          <cell r="BG69">
            <v>0</v>
          </cell>
          <cell r="BH69">
            <v>0</v>
          </cell>
          <cell r="BI69">
            <v>0</v>
          </cell>
          <cell r="BJ69">
            <v>0</v>
          </cell>
          <cell r="BK69">
            <v>0</v>
          </cell>
          <cell r="BL69">
            <v>0</v>
          </cell>
          <cell r="BM69">
            <v>0</v>
          </cell>
        </row>
        <row r="70">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155864.79999999999</v>
          </cell>
          <cell r="AZ70">
            <v>0</v>
          </cell>
          <cell r="BA70">
            <v>0</v>
          </cell>
          <cell r="BB70">
            <v>0</v>
          </cell>
          <cell r="BC70">
            <v>0</v>
          </cell>
          <cell r="BD70">
            <v>0</v>
          </cell>
          <cell r="BE70">
            <v>0</v>
          </cell>
          <cell r="BF70">
            <v>0</v>
          </cell>
          <cell r="BG70">
            <v>0</v>
          </cell>
          <cell r="BH70">
            <v>0</v>
          </cell>
          <cell r="BI70">
            <v>0</v>
          </cell>
          <cell r="BJ70">
            <v>0</v>
          </cell>
          <cell r="BK70">
            <v>0</v>
          </cell>
          <cell r="BL70">
            <v>0</v>
          </cell>
          <cell r="BM70">
            <v>0</v>
          </cell>
        </row>
        <row r="71">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378593</v>
          </cell>
          <cell r="BD71">
            <v>0</v>
          </cell>
          <cell r="BE71">
            <v>0</v>
          </cell>
          <cell r="BF71">
            <v>0</v>
          </cell>
          <cell r="BG71">
            <v>0</v>
          </cell>
          <cell r="BH71">
            <v>0</v>
          </cell>
          <cell r="BI71">
            <v>0</v>
          </cell>
          <cell r="BJ71">
            <v>0</v>
          </cell>
          <cell r="BK71">
            <v>0</v>
          </cell>
          <cell r="BL71">
            <v>0</v>
          </cell>
          <cell r="BM71">
            <v>0</v>
          </cell>
        </row>
        <row r="72">
          <cell r="E72">
            <v>0</v>
          </cell>
          <cell r="F72">
            <v>0</v>
          </cell>
          <cell r="G72">
            <v>242.2</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343078.3</v>
          </cell>
          <cell r="BD72">
            <v>0</v>
          </cell>
          <cell r="BE72">
            <v>0</v>
          </cell>
          <cell r="BF72">
            <v>0</v>
          </cell>
          <cell r="BG72">
            <v>0</v>
          </cell>
          <cell r="BH72">
            <v>0</v>
          </cell>
          <cell r="BI72">
            <v>0</v>
          </cell>
          <cell r="BJ72">
            <v>0</v>
          </cell>
          <cell r="BK72">
            <v>0</v>
          </cell>
          <cell r="BL72">
            <v>0</v>
          </cell>
          <cell r="BM72">
            <v>0</v>
          </cell>
        </row>
        <row r="73">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352702.9</v>
          </cell>
          <cell r="BD73">
            <v>0</v>
          </cell>
          <cell r="BE73">
            <v>0</v>
          </cell>
          <cell r="BF73">
            <v>0</v>
          </cell>
          <cell r="BG73">
            <v>0</v>
          </cell>
          <cell r="BH73">
            <v>0</v>
          </cell>
          <cell r="BI73">
            <v>0</v>
          </cell>
          <cell r="BJ73">
            <v>0</v>
          </cell>
          <cell r="BK73">
            <v>0</v>
          </cell>
          <cell r="BL73">
            <v>0</v>
          </cell>
          <cell r="BM73">
            <v>0</v>
          </cell>
        </row>
        <row r="74">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cell r="BB74">
            <v>145331</v>
          </cell>
          <cell r="BC74">
            <v>0</v>
          </cell>
          <cell r="BD74">
            <v>0</v>
          </cell>
          <cell r="BE74">
            <v>0</v>
          </cell>
          <cell r="BF74">
            <v>0</v>
          </cell>
          <cell r="BG74">
            <v>0</v>
          </cell>
          <cell r="BH74">
            <v>0</v>
          </cell>
          <cell r="BI74">
            <v>0</v>
          </cell>
          <cell r="BJ74">
            <v>0</v>
          </cell>
          <cell r="BK74">
            <v>0</v>
          </cell>
          <cell r="BL74">
            <v>0</v>
          </cell>
          <cell r="BM74">
            <v>0</v>
          </cell>
        </row>
        <row r="75">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cell r="AN75">
            <v>0</v>
          </cell>
          <cell r="AO75">
            <v>0</v>
          </cell>
          <cell r="AP75">
            <v>0</v>
          </cell>
          <cell r="AQ75">
            <v>0</v>
          </cell>
          <cell r="AR75">
            <v>0</v>
          </cell>
          <cell r="AS75">
            <v>0</v>
          </cell>
          <cell r="AT75">
            <v>0</v>
          </cell>
          <cell r="AU75">
            <v>0</v>
          </cell>
          <cell r="AV75">
            <v>0</v>
          </cell>
          <cell r="AW75">
            <v>0</v>
          </cell>
          <cell r="AX75">
            <v>0</v>
          </cell>
          <cell r="AY75">
            <v>0</v>
          </cell>
          <cell r="AZ75">
            <v>0</v>
          </cell>
          <cell r="BA75">
            <v>0</v>
          </cell>
          <cell r="BB75">
            <v>0</v>
          </cell>
          <cell r="BC75">
            <v>114772</v>
          </cell>
          <cell r="BD75">
            <v>0</v>
          </cell>
          <cell r="BE75">
            <v>0</v>
          </cell>
          <cell r="BF75">
            <v>0</v>
          </cell>
          <cell r="BG75">
            <v>0</v>
          </cell>
          <cell r="BH75">
            <v>0</v>
          </cell>
          <cell r="BI75">
            <v>0</v>
          </cell>
          <cell r="BJ75">
            <v>0</v>
          </cell>
          <cell r="BK75">
            <v>0</v>
          </cell>
          <cell r="BL75">
            <v>0</v>
          </cell>
          <cell r="BM75">
            <v>0</v>
          </cell>
        </row>
        <row r="76">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9490</v>
          </cell>
          <cell r="AU76">
            <v>0</v>
          </cell>
          <cell r="AV76">
            <v>0</v>
          </cell>
          <cell r="AW76">
            <v>0</v>
          </cell>
          <cell r="AX76">
            <v>0</v>
          </cell>
          <cell r="AY76">
            <v>0</v>
          </cell>
          <cell r="AZ76">
            <v>0</v>
          </cell>
          <cell r="BA76">
            <v>754.3</v>
          </cell>
          <cell r="BB76">
            <v>0</v>
          </cell>
          <cell r="BC76">
            <v>67177.81</v>
          </cell>
          <cell r="BD76">
            <v>0</v>
          </cell>
          <cell r="BE76">
            <v>0</v>
          </cell>
          <cell r="BF76">
            <v>0</v>
          </cell>
          <cell r="BG76">
            <v>0</v>
          </cell>
          <cell r="BH76">
            <v>0</v>
          </cell>
          <cell r="BI76">
            <v>1013.35</v>
          </cell>
          <cell r="BJ76">
            <v>0</v>
          </cell>
          <cell r="BK76">
            <v>0</v>
          </cell>
          <cell r="BL76">
            <v>0</v>
          </cell>
          <cell r="BM76">
            <v>0</v>
          </cell>
        </row>
        <row r="77">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cell r="AO77">
            <v>0</v>
          </cell>
          <cell r="AP77">
            <v>0</v>
          </cell>
          <cell r="AQ77">
            <v>0</v>
          </cell>
          <cell r="AR77">
            <v>0</v>
          </cell>
          <cell r="AS77">
            <v>0</v>
          </cell>
          <cell r="AT77">
            <v>0</v>
          </cell>
          <cell r="AU77">
            <v>0</v>
          </cell>
          <cell r="AV77">
            <v>0</v>
          </cell>
          <cell r="AW77">
            <v>0</v>
          </cell>
          <cell r="AX77">
            <v>0</v>
          </cell>
          <cell r="AY77">
            <v>0</v>
          </cell>
          <cell r="AZ77">
            <v>0</v>
          </cell>
          <cell r="BA77">
            <v>0</v>
          </cell>
          <cell r="BB77">
            <v>0</v>
          </cell>
          <cell r="BC77">
            <v>0</v>
          </cell>
          <cell r="BD77">
            <v>0</v>
          </cell>
          <cell r="BE77">
            <v>0</v>
          </cell>
          <cell r="BF77">
            <v>19100</v>
          </cell>
          <cell r="BG77">
            <v>0</v>
          </cell>
          <cell r="BH77">
            <v>0</v>
          </cell>
          <cell r="BI77">
            <v>0</v>
          </cell>
          <cell r="BJ77">
            <v>0</v>
          </cell>
          <cell r="BK77">
            <v>0</v>
          </cell>
          <cell r="BL77">
            <v>0</v>
          </cell>
          <cell r="BM77">
            <v>0</v>
          </cell>
        </row>
        <row r="78">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cell r="AN78">
            <v>0</v>
          </cell>
          <cell r="AO78">
            <v>0</v>
          </cell>
          <cell r="AP78">
            <v>0</v>
          </cell>
          <cell r="AQ78">
            <v>0</v>
          </cell>
          <cell r="AR78">
            <v>0</v>
          </cell>
          <cell r="AS78">
            <v>0</v>
          </cell>
          <cell r="AT78">
            <v>0</v>
          </cell>
          <cell r="AU78">
            <v>0</v>
          </cell>
          <cell r="AV78">
            <v>0</v>
          </cell>
          <cell r="AW78">
            <v>0</v>
          </cell>
          <cell r="AX78">
            <v>0</v>
          </cell>
          <cell r="AY78">
            <v>0</v>
          </cell>
          <cell r="AZ78">
            <v>63300.9</v>
          </cell>
          <cell r="BA78">
            <v>0</v>
          </cell>
          <cell r="BB78">
            <v>0</v>
          </cell>
          <cell r="BC78">
            <v>1440.24</v>
          </cell>
          <cell r="BD78">
            <v>0</v>
          </cell>
          <cell r="BE78">
            <v>0</v>
          </cell>
          <cell r="BF78">
            <v>0</v>
          </cell>
          <cell r="BG78">
            <v>0</v>
          </cell>
          <cell r="BH78">
            <v>0</v>
          </cell>
          <cell r="BI78">
            <v>0</v>
          </cell>
          <cell r="BJ78">
            <v>0</v>
          </cell>
          <cell r="BK78">
            <v>0</v>
          </cell>
          <cell r="BL78">
            <v>0</v>
          </cell>
          <cell r="BM78">
            <v>0</v>
          </cell>
        </row>
        <row r="79">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cell r="AO79">
            <v>0</v>
          </cell>
          <cell r="AP79">
            <v>0</v>
          </cell>
          <cell r="AQ79">
            <v>0</v>
          </cell>
          <cell r="AR79">
            <v>0</v>
          </cell>
          <cell r="AS79">
            <v>0</v>
          </cell>
          <cell r="AT79">
            <v>0</v>
          </cell>
          <cell r="AU79">
            <v>0</v>
          </cell>
          <cell r="AV79">
            <v>0</v>
          </cell>
          <cell r="AW79">
            <v>0</v>
          </cell>
          <cell r="AX79">
            <v>0</v>
          </cell>
          <cell r="AY79">
            <v>0</v>
          </cell>
          <cell r="AZ79">
            <v>0</v>
          </cell>
          <cell r="BA79">
            <v>0</v>
          </cell>
          <cell r="BB79">
            <v>0</v>
          </cell>
          <cell r="BC79">
            <v>559254</v>
          </cell>
          <cell r="BD79">
            <v>0</v>
          </cell>
          <cell r="BE79">
            <v>0</v>
          </cell>
          <cell r="BF79">
            <v>0</v>
          </cell>
          <cell r="BG79">
            <v>0</v>
          </cell>
          <cell r="BH79">
            <v>0</v>
          </cell>
          <cell r="BI79">
            <v>457.02</v>
          </cell>
          <cell r="BJ79">
            <v>0</v>
          </cell>
          <cell r="BK79">
            <v>0</v>
          </cell>
          <cell r="BL79">
            <v>0</v>
          </cell>
          <cell r="BM79">
            <v>0</v>
          </cell>
        </row>
        <row r="80">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cell r="AO80">
            <v>0</v>
          </cell>
          <cell r="AP80">
            <v>0</v>
          </cell>
          <cell r="AQ80">
            <v>0</v>
          </cell>
          <cell r="AR80">
            <v>0</v>
          </cell>
          <cell r="AS80">
            <v>0</v>
          </cell>
          <cell r="AT80">
            <v>73579.350000000006</v>
          </cell>
          <cell r="AU80">
            <v>0</v>
          </cell>
          <cell r="AV80">
            <v>0</v>
          </cell>
          <cell r="AW80">
            <v>0</v>
          </cell>
          <cell r="AX80">
            <v>0</v>
          </cell>
          <cell r="AY80">
            <v>0</v>
          </cell>
          <cell r="AZ80">
            <v>0</v>
          </cell>
          <cell r="BA80">
            <v>0</v>
          </cell>
          <cell r="BB80">
            <v>0</v>
          </cell>
          <cell r="BC80">
            <v>0</v>
          </cell>
          <cell r="BD80">
            <v>0</v>
          </cell>
          <cell r="BE80">
            <v>0</v>
          </cell>
          <cell r="BF80">
            <v>0</v>
          </cell>
          <cell r="BG80">
            <v>0</v>
          </cell>
          <cell r="BH80">
            <v>0</v>
          </cell>
          <cell r="BI80">
            <v>2225.6</v>
          </cell>
          <cell r="BJ80">
            <v>0</v>
          </cell>
          <cell r="BK80">
            <v>0</v>
          </cell>
          <cell r="BL80">
            <v>0</v>
          </cell>
          <cell r="BM80">
            <v>0</v>
          </cell>
        </row>
        <row r="81">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2006.89</v>
          </cell>
          <cell r="AM81">
            <v>0</v>
          </cell>
          <cell r="AN81">
            <v>0</v>
          </cell>
          <cell r="AO81">
            <v>0</v>
          </cell>
          <cell r="AP81">
            <v>0</v>
          </cell>
          <cell r="AQ81">
            <v>0</v>
          </cell>
          <cell r="AR81">
            <v>0</v>
          </cell>
          <cell r="AS81">
            <v>0</v>
          </cell>
          <cell r="AT81">
            <v>0</v>
          </cell>
          <cell r="AU81">
            <v>0</v>
          </cell>
          <cell r="AV81">
            <v>0</v>
          </cell>
          <cell r="AW81">
            <v>0</v>
          </cell>
          <cell r="AX81">
            <v>0</v>
          </cell>
          <cell r="AY81">
            <v>0</v>
          </cell>
          <cell r="AZ81">
            <v>0</v>
          </cell>
          <cell r="BA81">
            <v>0</v>
          </cell>
          <cell r="BB81">
            <v>0</v>
          </cell>
          <cell r="BC81">
            <v>115384.95</v>
          </cell>
          <cell r="BD81">
            <v>0</v>
          </cell>
          <cell r="BE81">
            <v>0</v>
          </cell>
          <cell r="BF81">
            <v>0</v>
          </cell>
          <cell r="BG81">
            <v>0</v>
          </cell>
          <cell r="BH81">
            <v>0</v>
          </cell>
          <cell r="BI81">
            <v>0</v>
          </cell>
          <cell r="BJ81">
            <v>0</v>
          </cell>
          <cell r="BK81">
            <v>0</v>
          </cell>
          <cell r="BL81">
            <v>0</v>
          </cell>
          <cell r="BM81">
            <v>0</v>
          </cell>
        </row>
        <row r="82">
          <cell r="E82">
            <v>88942.6</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0</v>
          </cell>
          <cell r="AY82">
            <v>58162.2</v>
          </cell>
          <cell r="AZ82">
            <v>0</v>
          </cell>
          <cell r="BA82">
            <v>0</v>
          </cell>
          <cell r="BB82">
            <v>0</v>
          </cell>
          <cell r="BC82">
            <v>355263</v>
          </cell>
          <cell r="BD82">
            <v>24075.200000000001</v>
          </cell>
          <cell r="BE82">
            <v>0</v>
          </cell>
          <cell r="BF82">
            <v>0</v>
          </cell>
          <cell r="BG82">
            <v>4203.5</v>
          </cell>
          <cell r="BH82">
            <v>0</v>
          </cell>
          <cell r="BI82">
            <v>0</v>
          </cell>
          <cell r="BJ82">
            <v>0</v>
          </cell>
          <cell r="BK82">
            <v>0</v>
          </cell>
          <cell r="BL82">
            <v>0</v>
          </cell>
          <cell r="BM82">
            <v>0</v>
          </cell>
        </row>
        <row r="83">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1333.05</v>
          </cell>
          <cell r="AV83">
            <v>0</v>
          </cell>
          <cell r="AW83">
            <v>0</v>
          </cell>
          <cell r="AX83">
            <v>0</v>
          </cell>
          <cell r="AY83">
            <v>0</v>
          </cell>
          <cell r="AZ83">
            <v>0</v>
          </cell>
          <cell r="BA83">
            <v>0</v>
          </cell>
          <cell r="BB83">
            <v>0</v>
          </cell>
          <cell r="BC83">
            <v>197227</v>
          </cell>
          <cell r="BD83">
            <v>8100.7</v>
          </cell>
          <cell r="BE83">
            <v>0</v>
          </cell>
          <cell r="BF83">
            <v>0</v>
          </cell>
          <cell r="BG83">
            <v>0</v>
          </cell>
          <cell r="BH83">
            <v>0</v>
          </cell>
          <cell r="BI83">
            <v>796</v>
          </cell>
          <cell r="BJ83">
            <v>0</v>
          </cell>
          <cell r="BK83">
            <v>0</v>
          </cell>
          <cell r="BL83">
            <v>0</v>
          </cell>
          <cell r="BM83">
            <v>0</v>
          </cell>
        </row>
        <row r="84">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cell r="BC84">
            <v>0</v>
          </cell>
          <cell r="BD84">
            <v>1618750.1</v>
          </cell>
          <cell r="BE84">
            <v>0</v>
          </cell>
          <cell r="BF84">
            <v>0</v>
          </cell>
          <cell r="BG84">
            <v>0</v>
          </cell>
          <cell r="BH84">
            <v>0</v>
          </cell>
          <cell r="BI84">
            <v>0</v>
          </cell>
          <cell r="BJ84">
            <v>0</v>
          </cell>
          <cell r="BK84">
            <v>0</v>
          </cell>
          <cell r="BL84">
            <v>0</v>
          </cell>
          <cell r="BM84">
            <v>0</v>
          </cell>
        </row>
        <row r="85">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61.98</v>
          </cell>
          <cell r="AU85">
            <v>0</v>
          </cell>
          <cell r="AV85">
            <v>0</v>
          </cell>
          <cell r="AW85">
            <v>0</v>
          </cell>
          <cell r="AX85">
            <v>0</v>
          </cell>
          <cell r="AY85">
            <v>0</v>
          </cell>
          <cell r="AZ85">
            <v>0</v>
          </cell>
          <cell r="BA85">
            <v>0</v>
          </cell>
          <cell r="BB85">
            <v>0</v>
          </cell>
          <cell r="BC85">
            <v>5590.35</v>
          </cell>
          <cell r="BD85">
            <v>0</v>
          </cell>
          <cell r="BE85">
            <v>967654</v>
          </cell>
          <cell r="BF85">
            <v>0</v>
          </cell>
          <cell r="BG85">
            <v>0</v>
          </cell>
          <cell r="BH85">
            <v>0</v>
          </cell>
          <cell r="BI85">
            <v>14217.9</v>
          </cell>
          <cell r="BJ85">
            <v>82.77</v>
          </cell>
          <cell r="BK85">
            <v>0</v>
          </cell>
          <cell r="BL85">
            <v>0</v>
          </cell>
          <cell r="BM85">
            <v>0</v>
          </cell>
        </row>
        <row r="86">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1893929.85</v>
          </cell>
          <cell r="BG86">
            <v>0</v>
          </cell>
          <cell r="BH86">
            <v>0</v>
          </cell>
          <cell r="BI86">
            <v>0</v>
          </cell>
          <cell r="BJ86">
            <v>0</v>
          </cell>
          <cell r="BK86">
            <v>0</v>
          </cell>
          <cell r="BL86">
            <v>0</v>
          </cell>
          <cell r="BM86">
            <v>0</v>
          </cell>
        </row>
        <row r="87">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786558.15</v>
          </cell>
          <cell r="BG87">
            <v>0</v>
          </cell>
          <cell r="BH87">
            <v>0</v>
          </cell>
          <cell r="BI87">
            <v>0</v>
          </cell>
          <cell r="BJ87">
            <v>0</v>
          </cell>
          <cell r="BK87">
            <v>0</v>
          </cell>
          <cell r="BL87">
            <v>0</v>
          </cell>
          <cell r="BM87">
            <v>0</v>
          </cell>
        </row>
        <row r="88">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506.6</v>
          </cell>
          <cell r="BE88">
            <v>0</v>
          </cell>
          <cell r="BF88">
            <v>431051</v>
          </cell>
          <cell r="BG88">
            <v>0</v>
          </cell>
          <cell r="BH88">
            <v>0</v>
          </cell>
          <cell r="BI88">
            <v>0</v>
          </cell>
          <cell r="BJ88">
            <v>0</v>
          </cell>
          <cell r="BK88">
            <v>0</v>
          </cell>
          <cell r="BL88">
            <v>0</v>
          </cell>
          <cell r="BM88">
            <v>0</v>
          </cell>
        </row>
        <row r="89">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cell r="BG89">
            <v>0</v>
          </cell>
          <cell r="BH89">
            <v>0</v>
          </cell>
          <cell r="BI89">
            <v>64254.65</v>
          </cell>
          <cell r="BJ89">
            <v>0</v>
          </cell>
          <cell r="BK89">
            <v>0</v>
          </cell>
          <cell r="BL89">
            <v>0</v>
          </cell>
          <cell r="BM89">
            <v>0</v>
          </cell>
        </row>
        <row r="90">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3009.4</v>
          </cell>
          <cell r="BE90">
            <v>0</v>
          </cell>
          <cell r="BF90">
            <v>0</v>
          </cell>
          <cell r="BG90">
            <v>0</v>
          </cell>
          <cell r="BH90">
            <v>0</v>
          </cell>
          <cell r="BI90">
            <v>33787</v>
          </cell>
          <cell r="BJ90">
            <v>0</v>
          </cell>
          <cell r="BK90">
            <v>0</v>
          </cell>
          <cell r="BL90">
            <v>0</v>
          </cell>
          <cell r="BM90">
            <v>0</v>
          </cell>
        </row>
        <row r="91">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0</v>
          </cell>
          <cell r="BF91">
            <v>0</v>
          </cell>
          <cell r="BG91">
            <v>0</v>
          </cell>
          <cell r="BH91">
            <v>0</v>
          </cell>
          <cell r="BI91">
            <v>34665</v>
          </cell>
          <cell r="BJ91">
            <v>0</v>
          </cell>
          <cell r="BK91">
            <v>0</v>
          </cell>
          <cell r="BL91">
            <v>0</v>
          </cell>
          <cell r="BM91">
            <v>0</v>
          </cell>
        </row>
        <row r="92">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821.7</v>
          </cell>
          <cell r="AR92">
            <v>0</v>
          </cell>
          <cell r="AS92">
            <v>0</v>
          </cell>
          <cell r="AT92">
            <v>0</v>
          </cell>
          <cell r="AU92">
            <v>0</v>
          </cell>
          <cell r="AV92">
            <v>0</v>
          </cell>
          <cell r="AW92">
            <v>0</v>
          </cell>
          <cell r="AX92">
            <v>0</v>
          </cell>
          <cell r="AY92">
            <v>0</v>
          </cell>
          <cell r="AZ92">
            <v>0</v>
          </cell>
          <cell r="BA92">
            <v>0</v>
          </cell>
          <cell r="BB92">
            <v>0</v>
          </cell>
          <cell r="BC92">
            <v>0</v>
          </cell>
          <cell r="BD92">
            <v>0</v>
          </cell>
          <cell r="BE92">
            <v>0</v>
          </cell>
          <cell r="BF92">
            <v>0</v>
          </cell>
          <cell r="BG92">
            <v>0</v>
          </cell>
          <cell r="BH92">
            <v>0</v>
          </cell>
          <cell r="BI92">
            <v>62683.7</v>
          </cell>
          <cell r="BJ92">
            <v>9660</v>
          </cell>
          <cell r="BK92">
            <v>0</v>
          </cell>
          <cell r="BL92">
            <v>0</v>
          </cell>
          <cell r="BM92">
            <v>0</v>
          </cell>
        </row>
        <row r="93">
          <cell r="E93">
            <v>0.39</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cell r="AO93">
            <v>0</v>
          </cell>
          <cell r="AP93">
            <v>0</v>
          </cell>
          <cell r="AQ93">
            <v>0</v>
          </cell>
          <cell r="AR93">
            <v>0</v>
          </cell>
          <cell r="AS93">
            <v>0</v>
          </cell>
          <cell r="AT93">
            <v>0</v>
          </cell>
          <cell r="AU93">
            <v>0</v>
          </cell>
          <cell r="AV93">
            <v>0</v>
          </cell>
          <cell r="AW93">
            <v>0</v>
          </cell>
          <cell r="AX93">
            <v>0</v>
          </cell>
          <cell r="AY93">
            <v>0</v>
          </cell>
          <cell r="AZ93">
            <v>0</v>
          </cell>
          <cell r="BA93">
            <v>0</v>
          </cell>
          <cell r="BB93">
            <v>0</v>
          </cell>
          <cell r="BC93">
            <v>0</v>
          </cell>
          <cell r="BD93">
            <v>0</v>
          </cell>
          <cell r="BE93">
            <v>0</v>
          </cell>
          <cell r="BF93">
            <v>0</v>
          </cell>
          <cell r="BG93">
            <v>0</v>
          </cell>
          <cell r="BH93">
            <v>448992</v>
          </cell>
          <cell r="BI93">
            <v>0</v>
          </cell>
          <cell r="BJ93">
            <v>0</v>
          </cell>
          <cell r="BK93">
            <v>0</v>
          </cell>
          <cell r="BL93">
            <v>0</v>
          </cell>
          <cell r="BM93">
            <v>0</v>
          </cell>
        </row>
        <row r="94">
          <cell r="E94">
            <v>0</v>
          </cell>
          <cell r="F94">
            <v>0</v>
          </cell>
          <cell r="G94">
            <v>0</v>
          </cell>
          <cell r="H94">
            <v>0</v>
          </cell>
          <cell r="I94">
            <v>0</v>
          </cell>
          <cell r="J94">
            <v>0</v>
          </cell>
          <cell r="K94">
            <v>0</v>
          </cell>
          <cell r="L94">
            <v>0</v>
          </cell>
          <cell r="M94">
            <v>0</v>
          </cell>
          <cell r="N94">
            <v>0</v>
          </cell>
          <cell r="O94">
            <v>54.48</v>
          </cell>
          <cell r="P94">
            <v>0</v>
          </cell>
          <cell r="Q94">
            <v>0</v>
          </cell>
          <cell r="R94">
            <v>0</v>
          </cell>
          <cell r="S94">
            <v>0</v>
          </cell>
          <cell r="T94">
            <v>0</v>
          </cell>
          <cell r="U94">
            <v>0</v>
          </cell>
          <cell r="V94">
            <v>0</v>
          </cell>
          <cell r="W94">
            <v>0</v>
          </cell>
          <cell r="X94">
            <v>0</v>
          </cell>
          <cell r="Y94">
            <v>0</v>
          </cell>
          <cell r="Z94">
            <v>0</v>
          </cell>
          <cell r="AA94">
            <v>3161.72</v>
          </cell>
          <cell r="AB94">
            <v>0</v>
          </cell>
          <cell r="AC94">
            <v>0</v>
          </cell>
          <cell r="AD94">
            <v>3110.7</v>
          </cell>
          <cell r="AE94">
            <v>0</v>
          </cell>
          <cell r="AF94">
            <v>0</v>
          </cell>
          <cell r="AG94">
            <v>0</v>
          </cell>
          <cell r="AH94">
            <v>5331.3</v>
          </cell>
          <cell r="AI94">
            <v>0</v>
          </cell>
          <cell r="AJ94">
            <v>0</v>
          </cell>
          <cell r="AK94">
            <v>0</v>
          </cell>
          <cell r="AL94">
            <v>0</v>
          </cell>
          <cell r="AM94">
            <v>0</v>
          </cell>
          <cell r="AN94">
            <v>0</v>
          </cell>
          <cell r="AO94">
            <v>25830.3</v>
          </cell>
          <cell r="AP94">
            <v>0</v>
          </cell>
          <cell r="AQ94">
            <v>0</v>
          </cell>
          <cell r="AR94">
            <v>0</v>
          </cell>
          <cell r="AS94">
            <v>0</v>
          </cell>
          <cell r="AT94">
            <v>0</v>
          </cell>
          <cell r="AU94">
            <v>0</v>
          </cell>
          <cell r="AV94">
            <v>0</v>
          </cell>
          <cell r="AW94">
            <v>0</v>
          </cell>
          <cell r="AX94">
            <v>0</v>
          </cell>
          <cell r="AY94">
            <v>0</v>
          </cell>
          <cell r="AZ94">
            <v>0</v>
          </cell>
          <cell r="BA94">
            <v>13898.5</v>
          </cell>
          <cell r="BB94">
            <v>0</v>
          </cell>
          <cell r="BC94">
            <v>0</v>
          </cell>
          <cell r="BD94">
            <v>0</v>
          </cell>
          <cell r="BE94">
            <v>0</v>
          </cell>
          <cell r="BF94">
            <v>0</v>
          </cell>
          <cell r="BG94">
            <v>0</v>
          </cell>
          <cell r="BH94">
            <v>0</v>
          </cell>
          <cell r="BI94">
            <v>0</v>
          </cell>
          <cell r="BJ94">
            <v>0</v>
          </cell>
          <cell r="BK94">
            <v>0</v>
          </cell>
          <cell r="BL94">
            <v>0</v>
          </cell>
          <cell r="BM94">
            <v>0</v>
          </cell>
        </row>
        <row r="95">
          <cell r="E95">
            <v>2141.4</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cell r="AO95">
            <v>0</v>
          </cell>
          <cell r="AP95">
            <v>0</v>
          </cell>
          <cell r="AQ95">
            <v>0</v>
          </cell>
          <cell r="AR95">
            <v>0</v>
          </cell>
          <cell r="AS95">
            <v>0</v>
          </cell>
          <cell r="AT95">
            <v>0</v>
          </cell>
          <cell r="AU95">
            <v>0</v>
          </cell>
          <cell r="AV95">
            <v>0</v>
          </cell>
          <cell r="AW95">
            <v>0</v>
          </cell>
          <cell r="AX95">
            <v>0</v>
          </cell>
          <cell r="AY95">
            <v>0</v>
          </cell>
          <cell r="AZ95">
            <v>0</v>
          </cell>
          <cell r="BA95">
            <v>0</v>
          </cell>
          <cell r="BB95">
            <v>0</v>
          </cell>
          <cell r="BC95">
            <v>0</v>
          </cell>
          <cell r="BD95">
            <v>0</v>
          </cell>
          <cell r="BE95">
            <v>0</v>
          </cell>
          <cell r="BF95">
            <v>0</v>
          </cell>
          <cell r="BG95">
            <v>0</v>
          </cell>
          <cell r="BH95">
            <v>0</v>
          </cell>
          <cell r="BI95">
            <v>0</v>
          </cell>
          <cell r="BJ95">
            <v>268255.23</v>
          </cell>
          <cell r="BK95">
            <v>0</v>
          </cell>
          <cell r="BL95">
            <v>0</v>
          </cell>
          <cell r="BM95">
            <v>0</v>
          </cell>
        </row>
        <row r="96">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cell r="AO96">
            <v>0</v>
          </cell>
          <cell r="AP96">
            <v>0</v>
          </cell>
          <cell r="AQ96">
            <v>0</v>
          </cell>
          <cell r="AR96">
            <v>0</v>
          </cell>
          <cell r="AS96">
            <v>0</v>
          </cell>
          <cell r="AT96">
            <v>0</v>
          </cell>
          <cell r="AU96">
            <v>0</v>
          </cell>
          <cell r="AV96">
            <v>0</v>
          </cell>
          <cell r="AW96">
            <v>0</v>
          </cell>
          <cell r="AX96">
            <v>0</v>
          </cell>
          <cell r="AY96">
            <v>0</v>
          </cell>
          <cell r="AZ96">
            <v>0</v>
          </cell>
          <cell r="BA96">
            <v>0</v>
          </cell>
          <cell r="BB96">
            <v>0</v>
          </cell>
          <cell r="BC96">
            <v>0</v>
          </cell>
          <cell r="BD96">
            <v>0</v>
          </cell>
          <cell r="BE96">
            <v>0</v>
          </cell>
          <cell r="BF96">
            <v>0</v>
          </cell>
          <cell r="BG96">
            <v>0</v>
          </cell>
          <cell r="BH96">
            <v>0</v>
          </cell>
          <cell r="BI96">
            <v>0</v>
          </cell>
          <cell r="BJ96">
            <v>0</v>
          </cell>
          <cell r="BK96">
            <v>36083</v>
          </cell>
          <cell r="BL96">
            <v>0</v>
          </cell>
          <cell r="BM96">
            <v>0</v>
          </cell>
        </row>
        <row r="97">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cell r="BG97">
            <v>0</v>
          </cell>
          <cell r="BH97">
            <v>0</v>
          </cell>
          <cell r="BI97">
            <v>0</v>
          </cell>
          <cell r="BJ97">
            <v>0</v>
          </cell>
          <cell r="BK97">
            <v>0</v>
          </cell>
          <cell r="BL97">
            <v>0</v>
          </cell>
          <cell r="BM97">
            <v>0</v>
          </cell>
        </row>
        <row r="98">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29067</v>
          </cell>
          <cell r="BM98">
            <v>0</v>
          </cell>
        </row>
        <row r="99">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3845</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_51"/>
      <sheetName val="M_52"/>
      <sheetName val="M_53"/>
      <sheetName val="M_54"/>
    </sheetNames>
    <sheetDataSet>
      <sheetData sheetId="0" refreshError="1"/>
      <sheetData sheetId="1" refreshError="1"/>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data"/>
      <sheetName val="PKW-Daten"/>
      <sheetName val="BAWDEU_Bestand"/>
      <sheetName val="BAWDEU_Neu"/>
      <sheetName val="ADAC_Autokosten_2014"/>
      <sheetName val="DAT_Report2008"/>
      <sheetName val="KBA-Daten_Privat"/>
      <sheetName val="KBA-Daten_Bestand+Neu"/>
      <sheetName val="Ref_BD"/>
      <sheetName val="Ref_Gas"/>
      <sheetName val="Ref_Ele-Hyb"/>
      <sheetName val="UGR2013_11.4.1"/>
      <sheetName val="UGR2013_11.5.1"/>
      <sheetName val="UGR2013_11.6"/>
      <sheetName val="DIW_VIZ"/>
      <sheetName val="Fahrleistungen"/>
      <sheetName val="Fahrzeuge_orig"/>
      <sheetName val="vom"/>
    </sheetNames>
    <sheetDataSet>
      <sheetData sheetId="0" refreshError="1"/>
      <sheetData sheetId="1">
        <row r="12">
          <cell r="C12">
            <v>11766.139096432391</v>
          </cell>
          <cell r="D12">
            <v>15111</v>
          </cell>
          <cell r="E12">
            <v>16207.5</v>
          </cell>
          <cell r="F12">
            <v>21700</v>
          </cell>
          <cell r="G12">
            <v>21409.781476801236</v>
          </cell>
          <cell r="H12">
            <v>24543.356200544291</v>
          </cell>
          <cell r="I12">
            <v>24881.5</v>
          </cell>
          <cell r="J12">
            <v>36200</v>
          </cell>
          <cell r="K12">
            <v>38421.962092158865</v>
          </cell>
          <cell r="L12">
            <v>40158.666101291477</v>
          </cell>
          <cell r="M12">
            <v>61038.5</v>
          </cell>
        </row>
        <row r="13">
          <cell r="C13">
            <v>1187.6969005371757</v>
          </cell>
          <cell r="D13">
            <v>1248</v>
          </cell>
          <cell r="E13">
            <v>1198.5</v>
          </cell>
          <cell r="F13">
            <v>0</v>
          </cell>
          <cell r="G13">
            <v>1660.946065843922</v>
          </cell>
          <cell r="H13">
            <v>1906.5165363710917</v>
          </cell>
          <cell r="I13">
            <v>1794.5</v>
          </cell>
          <cell r="J13">
            <v>1798</v>
          </cell>
          <cell r="K13">
            <v>2953.6723005165754</v>
          </cell>
          <cell r="L13">
            <v>2595.2249599373326</v>
          </cell>
          <cell r="M13">
            <v>2496.5</v>
          </cell>
        </row>
        <row r="15">
          <cell r="C15">
            <v>137.36919799207197</v>
          </cell>
          <cell r="D15">
            <v>124</v>
          </cell>
          <cell r="E15">
            <v>98.5</v>
          </cell>
          <cell r="F15">
            <v>0</v>
          </cell>
          <cell r="G15">
            <v>174.69086142496189</v>
          </cell>
          <cell r="H15">
            <v>134.42577118755679</v>
          </cell>
          <cell r="I15">
            <v>131</v>
          </cell>
          <cell r="J15">
            <v>49</v>
          </cell>
          <cell r="K15">
            <v>223.12837041866581</v>
          </cell>
          <cell r="L15">
            <v>183.16367157926916</v>
          </cell>
          <cell r="M15">
            <v>61.5</v>
          </cell>
        </row>
        <row r="16">
          <cell r="C16">
            <v>5.7789732664023994</v>
          </cell>
          <cell r="D16">
            <v>4.5999999999999996</v>
          </cell>
          <cell r="E16">
            <v>0</v>
          </cell>
          <cell r="F16">
            <v>0</v>
          </cell>
          <cell r="G16">
            <v>7.2953418219688553</v>
          </cell>
          <cell r="H16">
            <v>5.3907167750710796</v>
          </cell>
          <cell r="I16">
            <v>0</v>
          </cell>
          <cell r="J16">
            <v>2.1</v>
          </cell>
          <cell r="K16">
            <v>9.3237717100649036</v>
          </cell>
          <cell r="L16">
            <v>6.918904086033832</v>
          </cell>
          <cell r="M16">
            <v>2.65</v>
          </cell>
        </row>
        <row r="18">
          <cell r="C18">
            <v>57.523603461378805</v>
          </cell>
          <cell r="D18">
            <v>49.784000000000006</v>
          </cell>
          <cell r="E18">
            <v>47.785000000000004</v>
          </cell>
          <cell r="F18">
            <v>19.7</v>
          </cell>
          <cell r="G18">
            <v>73.907814785144566</v>
          </cell>
          <cell r="H18">
            <v>60.452433880523841</v>
          </cell>
          <cell r="I18">
            <v>58.865000000000009</v>
          </cell>
          <cell r="J18">
            <v>35.78</v>
          </cell>
          <cell r="K18">
            <v>98.091000212075414</v>
          </cell>
          <cell r="L18">
            <v>80.052339009534649</v>
          </cell>
          <cell r="M18">
            <v>63.321052631578937</v>
          </cell>
          <cell r="X18">
            <v>3.6</v>
          </cell>
        </row>
        <row r="19">
          <cell r="C19">
            <v>10.430368541702347</v>
          </cell>
          <cell r="D19">
            <v>10.430368541702347</v>
          </cell>
          <cell r="E19">
            <v>10.430368541702347</v>
          </cell>
          <cell r="F19">
            <v>10.430368541702347</v>
          </cell>
          <cell r="G19">
            <v>14.96015910554566</v>
          </cell>
          <cell r="H19">
            <v>14.96015910554566</v>
          </cell>
          <cell r="I19">
            <v>14.96015910554566</v>
          </cell>
          <cell r="J19">
            <v>14.96015910554566</v>
          </cell>
          <cell r="K19">
            <v>17.567241443207507</v>
          </cell>
          <cell r="L19">
            <v>17.567241443207507</v>
          </cell>
          <cell r="M19">
            <v>17.567241443207507</v>
          </cell>
        </row>
        <row r="22">
          <cell r="C22">
            <v>70071.550004706281</v>
          </cell>
          <cell r="D22">
            <v>1284.6559206153381</v>
          </cell>
          <cell r="E22">
            <v>458.17372540380836</v>
          </cell>
          <cell r="F22">
            <v>15.997981537800319</v>
          </cell>
          <cell r="G22">
            <v>174677.59241653889</v>
          </cell>
          <cell r="H22">
            <v>48075.583764791787</v>
          </cell>
          <cell r="I22">
            <v>1037.6020304968715</v>
          </cell>
          <cell r="J22">
            <v>248.43984686905233</v>
          </cell>
          <cell r="K22">
            <v>56705.336725215013</v>
          </cell>
          <cell r="L22">
            <v>34716.522919377792</v>
          </cell>
          <cell r="M22">
            <v>310.077522818727</v>
          </cell>
          <cell r="R22">
            <v>1395.3655182901366</v>
          </cell>
        </row>
        <row r="25">
          <cell r="C25">
            <v>405.19716885332207</v>
          </cell>
          <cell r="D25">
            <v>18.0296219397149</v>
          </cell>
          <cell r="E25">
            <v>7.645904951575063</v>
          </cell>
          <cell r="F25">
            <v>2.6085107759602974E-2</v>
          </cell>
          <cell r="G25">
            <v>518.49950405080494</v>
          </cell>
          <cell r="H25">
            <v>358.30372729101725</v>
          </cell>
          <cell r="I25">
            <v>7.0606636210561353</v>
          </cell>
          <cell r="J25">
            <v>11.020525185608063</v>
          </cell>
          <cell r="K25">
            <v>145.1603104763463</v>
          </cell>
          <cell r="L25">
            <v>159.23563802518734</v>
          </cell>
          <cell r="M25">
            <v>7.395257492331937</v>
          </cell>
        </row>
        <row r="26">
          <cell r="C26">
            <v>11678.739910583785</v>
          </cell>
          <cell r="D26">
            <v>247.39868161260816</v>
          </cell>
          <cell r="E26">
            <v>91.926121328321301</v>
          </cell>
          <cell r="F26">
            <v>7.7857295057196039</v>
          </cell>
          <cell r="G26">
            <v>15798.309700513308</v>
          </cell>
          <cell r="H26">
            <v>5315.8725902383294</v>
          </cell>
          <cell r="I26">
            <v>117.82500102249038</v>
          </cell>
          <cell r="J26">
            <v>46.413541129362073</v>
          </cell>
          <cell r="K26">
            <v>3290.722043981586</v>
          </cell>
          <cell r="L26">
            <v>2468.644908345892</v>
          </cell>
          <cell r="M26">
            <v>27.875238362609821</v>
          </cell>
        </row>
        <row r="33">
          <cell r="P33">
            <v>0.2</v>
          </cell>
        </row>
        <row r="71">
          <cell r="S71">
            <v>112.13535589264876</v>
          </cell>
        </row>
        <row r="76">
          <cell r="C76">
            <v>3.9712067906104336</v>
          </cell>
          <cell r="D76">
            <v>7.6651531428426392</v>
          </cell>
          <cell r="E76">
            <v>8.280288398441698</v>
          </cell>
          <cell r="F76">
            <v>14.391246720285007</v>
          </cell>
          <cell r="G76">
            <v>4.4863691617599608</v>
          </cell>
          <cell r="H76">
            <v>7.0995142277558703</v>
          </cell>
          <cell r="I76">
            <v>8.3420562431535394</v>
          </cell>
          <cell r="J76">
            <v>7.3998057657184155</v>
          </cell>
          <cell r="K76">
            <v>5.1431759150884302</v>
          </cell>
          <cell r="L76">
            <v>7.2236243908107607</v>
          </cell>
          <cell r="M76">
            <v>6.7429984802049239</v>
          </cell>
        </row>
      </sheetData>
      <sheetData sheetId="2">
        <row r="63">
          <cell r="B63">
            <v>1371.1613259024248</v>
          </cell>
          <cell r="C63">
            <v>33.737038893981456</v>
          </cell>
          <cell r="E63">
            <v>1.6916069678165155</v>
          </cell>
          <cell r="F63">
            <v>2094.4033941781981</v>
          </cell>
          <cell r="G63">
            <v>818.54259754866507</v>
          </cell>
          <cell r="H63">
            <v>7.5835093303672299</v>
          </cell>
          <cell r="I63">
            <v>5.9389428796228492</v>
          </cell>
          <cell r="J63">
            <v>516.66241363350275</v>
          </cell>
          <cell r="K63">
            <v>450.18529545871769</v>
          </cell>
          <cell r="L63">
            <v>4.2242439617388161</v>
          </cell>
        </row>
      </sheetData>
      <sheetData sheetId="3">
        <row r="62">
          <cell r="B62">
            <v>44.894291833075933</v>
          </cell>
          <cell r="C62">
            <v>2.0498221103379981</v>
          </cell>
          <cell r="D62">
            <v>0.58142946305996324</v>
          </cell>
          <cell r="E62">
            <v>6.5212769399007435E-3</v>
          </cell>
          <cell r="F62">
            <v>66.280373891961816</v>
          </cell>
          <cell r="G62">
            <v>46.999448335903296</v>
          </cell>
          <cell r="H62">
            <v>0.61947750881717289</v>
          </cell>
          <cell r="I62">
            <v>1.143210436818981</v>
          </cell>
          <cell r="J62">
            <v>23.980625711140267</v>
          </cell>
          <cell r="K62">
            <v>26.993408351363399</v>
          </cell>
          <cell r="L62">
            <v>0.99140979939074669</v>
          </cell>
        </row>
        <row r="63">
          <cell r="D63">
            <v>5.2397982832489021</v>
          </cell>
        </row>
      </sheetData>
      <sheetData sheetId="4">
        <row r="43">
          <cell r="D43">
            <v>36.150604724569433</v>
          </cell>
          <cell r="F43">
            <v>41.187422887541111</v>
          </cell>
          <cell r="G43">
            <v>54.302970957875431</v>
          </cell>
          <cell r="H43">
            <v>35.550038190643022</v>
          </cell>
          <cell r="J43">
            <v>42.651525177646526</v>
          </cell>
          <cell r="N43">
            <v>46.995822006790661</v>
          </cell>
          <cell r="R43">
            <v>44.157284380426063</v>
          </cell>
          <cell r="T43">
            <v>47.457420977474101</v>
          </cell>
          <cell r="U43">
            <v>64.777378143154266</v>
          </cell>
          <cell r="Z43">
            <v>57.489664981374169</v>
          </cell>
          <cell r="AE43">
            <v>67.250171509243771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
      <sheetName val="Inhalt"/>
      <sheetName val="Einführung"/>
      <sheetName val="3.1.1"/>
      <sheetName val="3.1.2"/>
      <sheetName val="3.1.3"/>
      <sheetName val="3.2.1.1"/>
      <sheetName val="3.2.1.2"/>
      <sheetName val="3.2.1.3"/>
      <sheetName val="3.2.2.1"/>
      <sheetName val="3.2.2.2"/>
      <sheetName val="3.2.2.3"/>
      <sheetName val="3.2.3.1"/>
      <sheetName val="3.2.3.2"/>
      <sheetName val="3.2.3.3"/>
      <sheetName val="3.2.3.4"/>
      <sheetName val="3.2.3.5"/>
      <sheetName val="3.2.3.6"/>
      <sheetName val="3.2.4"/>
      <sheetName val="3.2.5"/>
      <sheetName val="3.2.6"/>
      <sheetName val="3.3.1.1"/>
      <sheetName val="3.3.1.2"/>
      <sheetName val="3.3.1.3"/>
      <sheetName val="3.3.2"/>
      <sheetName val="3.3.3.1"/>
      <sheetName val="3.3.3.2"/>
      <sheetName val="3.3.4.1"/>
      <sheetName val="3.3.4.2"/>
      <sheetName val="3.3.4.3"/>
      <sheetName val="3.3.5"/>
      <sheetName val="3.3.6.1"/>
      <sheetName val="3.3.6.2"/>
      <sheetName val="3.3.6.3"/>
      <sheetName val="3.3.6.4"/>
      <sheetName val="3.3.6.5"/>
      <sheetName val="3.4.1"/>
      <sheetName val="3.5.1.1"/>
      <sheetName val="3.5.1.2"/>
      <sheetName val="3.5.1.3"/>
      <sheetName val="3.5.2.1"/>
      <sheetName val="3.5.2.2"/>
      <sheetName val="3.5.2.3"/>
      <sheetName val="3.5.2.4"/>
      <sheetName val="3.5.2.5"/>
      <sheetName val="3.5.2.6"/>
      <sheetName val="3.5.3.1"/>
      <sheetName val="3.5.3.2"/>
      <sheetName val="3.5.3.3"/>
      <sheetName val="4.1"/>
      <sheetName val="4.2 "/>
      <sheetName val="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A1" t="str">
            <v>Tabelle 3.2.3.5: Verwendung von Energie nach Energieträgern und Produktionsbereichen 2007 (VGR-Konzept) *)</v>
          </cell>
        </row>
        <row r="2">
          <cell r="A2" t="str">
            <v>Terajoule</v>
          </cell>
        </row>
        <row r="78">
          <cell r="A78">
            <v>71</v>
          </cell>
          <cell r="C78" t="str">
            <v>Private Haushalte (Inlandsverbrauch)</v>
          </cell>
          <cell r="D78">
            <v>3569750.5863614017</v>
          </cell>
          <cell r="E78">
            <v>25966.131000000001</v>
          </cell>
          <cell r="F78">
            <v>13451.669</v>
          </cell>
          <cell r="G78">
            <v>1766320.1824321791</v>
          </cell>
          <cell r="H78">
            <v>0</v>
          </cell>
          <cell r="I78">
            <v>928851.04491677147</v>
          </cell>
          <cell r="J78">
            <v>414385.79213712097</v>
          </cell>
          <cell r="K78">
            <v>0</v>
          </cell>
          <cell r="L78">
            <v>388786</v>
          </cell>
          <cell r="M78">
            <v>0</v>
          </cell>
          <cell r="N78">
            <v>34297.345378286707</v>
          </cell>
          <cell r="O78">
            <v>897610.20255555969</v>
          </cell>
          <cell r="P78">
            <v>206393.4013736629</v>
          </cell>
          <cell r="Q78">
            <v>0</v>
          </cell>
          <cell r="R78">
            <v>192298.4013736629</v>
          </cell>
          <cell r="S78">
            <v>14095</v>
          </cell>
          <cell r="T78">
            <v>0</v>
          </cell>
          <cell r="U78">
            <v>504720</v>
          </cell>
          <cell r="V78">
            <v>0</v>
          </cell>
          <cell r="W78">
            <v>155289</v>
          </cell>
          <cell r="X78">
            <v>71</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20">
          <cell r="P20">
            <v>78.29618667538486</v>
          </cell>
        </row>
        <row r="21">
          <cell r="P21">
            <v>83.093272778881627</v>
          </cell>
        </row>
        <row r="25">
          <cell r="P25">
            <v>513.81954744745417</v>
          </cell>
        </row>
        <row r="32">
          <cell r="P32">
            <v>169.62503940873415</v>
          </cell>
        </row>
      </sheetData>
      <sheetData sheetId="32">
        <row r="8">
          <cell r="P8">
            <v>1000.7113889819741</v>
          </cell>
        </row>
        <row r="15">
          <cell r="B15" t="str">
            <v>Raumwärme</v>
          </cell>
          <cell r="P15">
            <v>1822.0473153843207</v>
          </cell>
        </row>
        <row r="16">
          <cell r="B16" t="str">
            <v>Warmwasser 1)  ……………………………….………………..….</v>
          </cell>
          <cell r="P16">
            <v>300.51504313330844</v>
          </cell>
        </row>
        <row r="17">
          <cell r="B17" t="str">
            <v>Sonstige Prozesswärme 2)……………………………..……..</v>
          </cell>
          <cell r="P17">
            <v>119.5496827512921</v>
          </cell>
        </row>
        <row r="18">
          <cell r="B18" t="str">
            <v>Mechanische Energie 3)……………………………..……..</v>
          </cell>
          <cell r="P18">
            <v>219.810301784464</v>
          </cell>
        </row>
        <row r="19">
          <cell r="B19" t="str">
            <v>Beleuchtung</v>
          </cell>
          <cell r="P19">
            <v>40.113993755322177</v>
          </cell>
        </row>
        <row r="20">
          <cell r="B20" t="str">
            <v>Insgesamt</v>
          </cell>
          <cell r="P20">
            <v>2502.0363368087073</v>
          </cell>
        </row>
        <row r="21">
          <cell r="B21" t="str">
            <v>nachrichtl.: nicht temperaturbereinigt 4)………….....</v>
          </cell>
          <cell r="P21">
            <v>2208.8968</v>
          </cell>
        </row>
        <row r="23">
          <cell r="T23">
            <v>1873.8821385424603</v>
          </cell>
        </row>
      </sheetData>
      <sheetData sheetId="33"/>
      <sheetData sheetId="34"/>
      <sheetData sheetId="35"/>
      <sheetData sheetId="36"/>
      <sheetData sheetId="37"/>
      <sheetData sheetId="38"/>
      <sheetData sheetId="39"/>
      <sheetData sheetId="40"/>
      <sheetData sheetId="41"/>
      <sheetData sheetId="42"/>
      <sheetData sheetId="43"/>
      <sheetData sheetId="44">
        <row r="4">
          <cell r="A4" t="str">
            <v>Lfd. Nr.</v>
          </cell>
          <cell r="B4" t="str">
            <v>CPA 1)</v>
          </cell>
          <cell r="C4" t="str">
            <v>Produktionsbereiche</v>
          </cell>
          <cell r="D4" t="str">
            <v>Insgesamt</v>
          </cell>
          <cell r="E4" t="str">
            <v>Steinkohlen und Steinkohlen-produkte</v>
          </cell>
          <cell r="F4" t="str">
            <v>Braunkohlen und Braunkohlen-produkte</v>
          </cell>
          <cell r="G4" t="str">
            <v>Mineralöle</v>
          </cell>
          <cell r="O4" t="str">
            <v>Gase</v>
          </cell>
          <cell r="P4" t="str">
            <v>Erneuerbare Energien und sonstige nicht erneuerbare Energieträger</v>
          </cell>
          <cell r="U4" t="str">
            <v xml:space="preserve">Strom  </v>
          </cell>
          <cell r="V4" t="str">
            <v>Kern- energie</v>
          </cell>
          <cell r="W4" t="str">
            <v>Fern- wärme</v>
          </cell>
          <cell r="X4" t="str">
            <v>sonst. Brenn- stoffe 3)</v>
          </cell>
        </row>
        <row r="5">
          <cell r="G5" t="str">
            <v>zusammen</v>
          </cell>
          <cell r="H5" t="str">
            <v>Erdöl</v>
          </cell>
          <cell r="I5" t="str">
            <v>Ottokraft-stoffe</v>
          </cell>
          <cell r="J5" t="str">
            <v>Dieselkraft-stoffe</v>
          </cell>
          <cell r="K5" t="str">
            <v>Flugtur- binen-kraftstoff</v>
          </cell>
          <cell r="L5" t="str">
            <v>Heizöl leicht</v>
          </cell>
          <cell r="M5" t="str">
            <v>Heizöl schwer</v>
          </cell>
          <cell r="N5" t="str">
            <v>sonst. Mineralöl-produkte</v>
          </cell>
          <cell r="P5" t="str">
            <v>zusammen</v>
          </cell>
          <cell r="Q5" t="str">
            <v>Wasser-KW/   Wind, Photo- voltaik u.a. Anlagen 2)</v>
          </cell>
          <cell r="R5" t="str">
            <v>Biomasse</v>
          </cell>
          <cell r="S5" t="str">
            <v xml:space="preserve">Erneuer-bare Energien </v>
          </cell>
          <cell r="T5" t="str">
            <v>Nicht erneuerbare Abfälle, Abwärme u.a.</v>
          </cell>
        </row>
        <row r="78">
          <cell r="A78">
            <v>71</v>
          </cell>
          <cell r="C78" t="str">
            <v>Private Haushalte (Inlandsverbrauch)</v>
          </cell>
          <cell r="D78">
            <v>2895646.5863614017</v>
          </cell>
          <cell r="E78">
            <v>25966.131000000001</v>
          </cell>
          <cell r="F78">
            <v>13451.669</v>
          </cell>
          <cell r="G78">
            <v>1766320.1824321791</v>
          </cell>
          <cell r="H78">
            <v>0</v>
          </cell>
          <cell r="I78">
            <v>928851.04491677147</v>
          </cell>
          <cell r="J78">
            <v>414385.79213712097</v>
          </cell>
          <cell r="K78">
            <v>0</v>
          </cell>
          <cell r="L78">
            <v>388786</v>
          </cell>
          <cell r="M78">
            <v>0</v>
          </cell>
          <cell r="N78">
            <v>34297.345378286707</v>
          </cell>
          <cell r="O78">
            <v>897610.20255555969</v>
          </cell>
          <cell r="P78">
            <v>192298.4013736629</v>
          </cell>
          <cell r="Q78">
            <v>0</v>
          </cell>
          <cell r="R78">
            <v>192298.4013736629</v>
          </cell>
          <cell r="S78">
            <v>0</v>
          </cell>
          <cell r="T78">
            <v>0</v>
          </cell>
          <cell r="U78">
            <v>0</v>
          </cell>
          <cell r="V78">
            <v>0</v>
          </cell>
          <cell r="W78">
            <v>0</v>
          </cell>
          <cell r="X78">
            <v>0</v>
          </cell>
        </row>
      </sheetData>
      <sheetData sheetId="45"/>
      <sheetData sheetId="46"/>
      <sheetData sheetId="47"/>
      <sheetData sheetId="48"/>
      <sheetData sheetId="49"/>
      <sheetData sheetId="50"/>
      <sheetData sheetId="5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
      <sheetName val="Inhaltsverzeichnis"/>
      <sheetName val="Textteil"/>
      <sheetName val="Schaubilder"/>
      <sheetName val="WS-01"/>
      <sheetName val="WS-01 %"/>
      <sheetName val="WS-02"/>
      <sheetName val="WS-03"/>
      <sheetName val="WS-04"/>
      <sheetName val="WS-05"/>
      <sheetName val="WS-06"/>
      <sheetName val="WS-07"/>
      <sheetName val="WS-08"/>
      <sheetName val="WS-09"/>
      <sheetName val="WS-10"/>
      <sheetName val="WS-11"/>
      <sheetName val="WS-12"/>
      <sheetName val="WS-13 "/>
      <sheetName val="WS-14"/>
      <sheetName val="WS-15"/>
      <sheetName val="WS-16"/>
      <sheetName val="WS-17"/>
      <sheetName val="WS-18"/>
      <sheetName val="WS-19"/>
      <sheetName val="WS-20"/>
      <sheetName val="WS-21"/>
      <sheetName val="WS-22"/>
      <sheetName val="WS-23"/>
      <sheetName val="WS-24"/>
      <sheetName val="WS-25"/>
      <sheetName val="WS-26"/>
      <sheetName val="WS-27"/>
      <sheetName val="Anhang"/>
    </sheetNames>
    <sheetDataSet>
      <sheetData sheetId="0"/>
      <sheetData sheetId="1"/>
      <sheetData sheetId="2"/>
      <sheetData sheetId="3"/>
      <sheetData sheetId="4">
        <row r="224">
          <cell r="B224">
            <v>179.31869999999998</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
      <sheetName val="ske"/>
      <sheetName val="nat"/>
    </sheetNames>
    <sheetDataSet>
      <sheetData sheetId="0">
        <row r="73">
          <cell r="AI73">
            <v>2258566.2574226223</v>
          </cell>
        </row>
      </sheetData>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rblatt"/>
      <sheetName val="Inhalt"/>
      <sheetName val="Methodische Erläuterungen"/>
      <sheetName val="Glossar"/>
      <sheetName val="WS-01"/>
      <sheetName val="WS-02"/>
      <sheetName val="WS-03"/>
      <sheetName val="WS-04"/>
      <sheetName val="WS-05"/>
      <sheetName val="WS-06"/>
      <sheetName val="WS-07"/>
      <sheetName val="WS-08"/>
      <sheetName val="WS-09"/>
      <sheetName val="WS-10"/>
      <sheetName val="WS-11"/>
      <sheetName val="WS-12"/>
      <sheetName val="WS-13-1"/>
      <sheetName val="WS-13-2"/>
      <sheetName val="WS-14-1"/>
      <sheetName val="WS-14-2"/>
      <sheetName val="WS-15"/>
      <sheetName val="WS-16"/>
      <sheetName val="WS-17"/>
      <sheetName val="WS-18"/>
      <sheetName val="WS-19"/>
      <sheetName val="WS-20"/>
      <sheetName val="WS-21"/>
      <sheetName val="WS-22"/>
      <sheetName val="WS-23"/>
      <sheetName val="WS-24"/>
      <sheetName val="WS-25-1"/>
      <sheetName val="WS-25-2"/>
      <sheetName val="WS-26"/>
      <sheetName val="WS-27"/>
    </sheetNames>
    <sheetDataSet>
      <sheetData sheetId="0"/>
      <sheetData sheetId="1"/>
      <sheetData sheetId="2"/>
      <sheetData sheetId="3"/>
      <sheetData sheetId="4">
        <row r="15">
          <cell r="K15">
            <v>94.3</v>
          </cell>
        </row>
      </sheetData>
      <sheetData sheetId="5">
        <row r="15">
          <cell r="D15">
            <v>571</v>
          </cell>
          <cell r="E15">
            <v>503</v>
          </cell>
          <cell r="F15">
            <v>2435</v>
          </cell>
          <cell r="G15">
            <v>732</v>
          </cell>
          <cell r="H15">
            <v>224</v>
          </cell>
          <cell r="I15">
            <v>209</v>
          </cell>
          <cell r="J15">
            <v>128</v>
          </cell>
          <cell r="K15">
            <v>38</v>
          </cell>
        </row>
      </sheetData>
      <sheetData sheetId="6">
        <row r="14">
          <cell r="A14">
            <v>4508</v>
          </cell>
          <cell r="B14">
            <v>283</v>
          </cell>
          <cell r="C14">
            <v>3394</v>
          </cell>
          <cell r="D14">
            <v>232</v>
          </cell>
          <cell r="E14">
            <v>600</v>
          </cell>
          <cell r="G14">
            <v>283</v>
          </cell>
          <cell r="H14">
            <v>1717</v>
          </cell>
          <cell r="I14">
            <v>298</v>
          </cell>
          <cell r="J14">
            <v>1955</v>
          </cell>
          <cell r="K14">
            <v>9</v>
          </cell>
          <cell r="M14">
            <v>242</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Gebietsstand"/>
      <sheetName val="Erl-1"/>
      <sheetName val="Erl-2"/>
      <sheetName val="1.1-Graf1"/>
      <sheetName val="1.1-Graf2"/>
      <sheetName val="1.1"/>
      <sheetName val="1.2-D"/>
      <sheetName val="1.2-FB"/>
      <sheetName val="1.2-NL"/>
      <sheetName val="1.3-D"/>
      <sheetName val="1.3-FB"/>
      <sheetName val="1.3-NL"/>
      <sheetName val="1.4BaWü"/>
      <sheetName val="1.4HH"/>
      <sheetName val="1.4SL"/>
      <sheetName val="1.5BaWü"/>
      <sheetName val="1.5HH"/>
      <sheetName val="1.5SL"/>
      <sheetName val="2.1.1-D "/>
      <sheetName val="2.1.1-FB"/>
      <sheetName val="2.1.1-NL "/>
      <sheetName val="2.2.1-D "/>
      <sheetName val="2.2.1Nw-D "/>
      <sheetName val="2.2.1-FB "/>
      <sheetName val="2.2.1Nw-FB"/>
      <sheetName val="2.2.1-NL "/>
      <sheetName val="2.2.1Nw-NL"/>
      <sheetName val="2.2.2-D "/>
      <sheetName val="2.2.2-FB "/>
      <sheetName val="2.2.2-NL "/>
      <sheetName val="2.2.3-D"/>
      <sheetName val="2.2.3-FB"/>
      <sheetName val="2.2.3-NL"/>
      <sheetName val="2.2.4-D"/>
      <sheetName val="2.2.4-FB"/>
      <sheetName val="2.2.4-NL"/>
      <sheetName val="2.2.5-D"/>
      <sheetName val="2.2.5-FB"/>
      <sheetName val="2.2.5-NL"/>
      <sheetName val="2.2.6-D"/>
      <sheetName val="2.2.6-FB"/>
      <sheetName val="2.2.6-NL"/>
      <sheetName val="2.2.7-D-FB-NL"/>
      <sheetName val="2.2.8-D"/>
      <sheetName val="2.2.8-FB"/>
      <sheetName val="2.2.8-NL"/>
      <sheetName val="2.2.9-D-FB-NL"/>
      <sheetName val="3.1.1-D"/>
      <sheetName val="3.1.1-FB"/>
      <sheetName val="3.1.1-NL"/>
      <sheetName val="3.2.1-D"/>
      <sheetName val="3.2.1Nw-D"/>
      <sheetName val="3.2.1-FB"/>
      <sheetName val="3.2.1Nw-FB"/>
      <sheetName val="3.2.1-NL"/>
      <sheetName val="3.2.1Nw-NL"/>
      <sheetName val="3.2.2-D"/>
      <sheetName val="3.2.2-FB"/>
      <sheetName val="3.2.2-NL"/>
      <sheetName val="3.2.3-D"/>
      <sheetName val="3.2.3-FB "/>
      <sheetName val="3.2.3-NL"/>
      <sheetName val="3.2.4-D"/>
      <sheetName val="3.2.4-FB"/>
      <sheetName val="3.2.4-NL"/>
      <sheetName val="3.2.5-D"/>
      <sheetName val="3.2.5-FB"/>
      <sheetName val="3.2.5-NL"/>
      <sheetName val="3.2.6-D"/>
      <sheetName val="3.2.6-FB"/>
      <sheetName val="3.2.6-NL"/>
      <sheetName val="3.2.7-D-FB-NL "/>
      <sheetName val="3.2.8-D "/>
      <sheetName val="3.2.8-FB "/>
      <sheetName val="3.2.8-NL "/>
      <sheetName val="3.2.9-D-FB-NL"/>
      <sheetName val="4.1-D"/>
      <sheetName val="4.1-FB"/>
      <sheetName val="4.1-NL"/>
      <sheetName val="4.2-D-FB-NL"/>
      <sheetName val="4.3-D-FB-NL"/>
      <sheetName val="5.1-D"/>
      <sheetName val="5.1-FB"/>
      <sheetName val="5.1-NL"/>
      <sheetName val="5.2-D"/>
      <sheetName val="5.2-FB"/>
      <sheetName val="5.2-N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14">
          <cell r="I14">
            <v>0.15769052109165607</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WU "/>
      <sheetName val="IWU (2)"/>
      <sheetName val="IWU (3)"/>
      <sheetName val="IWU (4)"/>
      <sheetName val="Cockpit"/>
      <sheetName val="GESAMT"/>
      <sheetName val="ENERGIE ZAHLEN"/>
      <sheetName val="MZ AUswertung 1"/>
      <sheetName val="MZ werte 2"/>
      <sheetName val="Mz auswertung 2"/>
      <sheetName val="IWU Daten zusamenfassung"/>
      <sheetName val="AUFTEILUNG"/>
      <sheetName val="AUFTEILUNG &quot;"/>
      <sheetName val="AUFTEILUNG (neu)"/>
      <sheetName val="AUFTEILUNG (2007) (2)"/>
      <sheetName val="Elektroaufteilung"/>
      <sheetName val="Blatt11"/>
      <sheetName val="Versuch 1"/>
      <sheetName val="Versuch 2"/>
      <sheetName val="Prüfung"/>
      <sheetName val="Prüfung 2"/>
      <sheetName val="Prüfung 3"/>
      <sheetName val="Versuch 3"/>
      <sheetName val="Versuch 3 (mod1)"/>
      <sheetName val="Versuch Methode IWU 09"/>
      <sheetName val="verbrauchergewichtung daten"/>
      <sheetName val="verbrauchgewichtung"/>
      <sheetName val="Versuch 3 (modenergie) (2)"/>
      <sheetName val="xxx2007"/>
      <sheetName val="Versuch 3 2007 (3)"/>
      <sheetName val="verbrauchgewichtung (mit RH)"/>
      <sheetName val="info vermögen1.1.1"/>
      <sheetName val="info bestand1.7"/>
      <sheetName val="test!"/>
      <sheetName val="Blatt2"/>
      <sheetName val="auswertungMFH"/>
      <sheetName val="auswertung_efh"/>
      <sheetName val="Energie MFH"/>
      <sheetName val="Energie MFH (2007)"/>
      <sheetName val="Wert MFH (2007)"/>
      <sheetName val="Energie EFH"/>
      <sheetName val="Energie EFH (2007)"/>
      <sheetName val="Wert EFH (2007)"/>
      <sheetName val="auswertung_energie"/>
      <sheetName val="auswertung_energie (2007)"/>
      <sheetName val="vergleich aufteilung "/>
      <sheetName val="verbrauch"/>
      <sheetName val="elektro "/>
      <sheetName val="wert"/>
      <sheetName val="S1 + S 11"/>
      <sheetName val="S 14 + S 15"/>
      <sheetName val="haushalte"/>
      <sheetName val="Blatt1"/>
      <sheetName val="Blatt3"/>
      <sheetName val="Auswertung 4"/>
      <sheetName val="3.3.6.1"/>
      <sheetName val="3.3.6.2"/>
      <sheetName val="co2"/>
      <sheetName val="3.3.6.5 (2)"/>
      <sheetName val="3.3.6.5"/>
      <sheetName val="IVD Preise"/>
      <sheetName val="IVD Preise (2)"/>
      <sheetName val="IVD 2"/>
      <sheetName val="Tabel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79">
          <cell r="CA79">
            <v>115.01775358030537</v>
          </cell>
        </row>
        <row r="127">
          <cell r="CA127">
            <v>69.424290220820183</v>
          </cell>
        </row>
      </sheetData>
      <sheetData sheetId="14">
        <row r="13">
          <cell r="CR13">
            <v>195971.00000000006</v>
          </cell>
        </row>
        <row r="37">
          <cell r="CR37">
            <v>132295.99999999997</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bert Beestermöller" refreshedDate="42002.647279513891" createdVersion="4" refreshedVersion="4" minRefreshableVersion="3" recordCount="28">
  <cacheSource type="worksheet">
    <worksheetSource ref="B4:M32" sheet="energy_quantities"/>
  </cacheSource>
  <cacheFields count="12">
    <cacheField name="Nr." numFmtId="0">
      <sharedItems containsSemiMixedTypes="0" containsString="0" containsNumber="1" containsInteger="1" minValue="1" maxValue="28"/>
    </cacheField>
    <cacheField name="Bereich" numFmtId="0">
      <sharedItems count="2">
        <s v="Wohnen"/>
        <s v="Verkehr"/>
      </sharedItems>
    </cacheField>
    <cacheField name="Typ / Klasse" numFmtId="0">
      <sharedItems count="7">
        <s v="Altbau (bis 2005)"/>
        <s v="Altbau (saniert)"/>
        <s v="Neubau (EnEV)"/>
        <s v="Neubau (Nullenergie)"/>
        <s v="Klein"/>
        <s v="Mittel"/>
        <s v="Groß"/>
      </sharedItems>
    </cacheField>
    <cacheField name="Energieart" numFmtId="0">
      <sharedItems count="8">
        <s v="Strom"/>
        <s v="Heizöl"/>
        <s v="Gas"/>
        <s v="Kohle"/>
        <s v="Biomasse "/>
        <s v="Benzin"/>
        <s v="Diesel"/>
        <s v="PHEV"/>
      </sharedItems>
    </cacheField>
    <cacheField name="Mio. m²" numFmtId="0">
      <sharedItems containsMixedTypes="1" containsNumber="1" minValue="0.24170418263090682" maxValue="1508.7101545100841" count="18">
        <n v="479.57506773584129"/>
        <n v="1049.6189856005299"/>
        <n v="1508.7101545100841"/>
        <n v="27.573885193574668"/>
        <n v="108.23818695997039"/>
        <n v="3.543163188446655"/>
        <n v="8.0990864403776843"/>
        <n v="49.280179756933975"/>
        <n v="3.8472906142416989"/>
        <n v="2.1753376436781613"/>
        <n v="4.9724629310344826"/>
        <n v="30.255741666666662"/>
        <n v="2.3620577586206899"/>
        <n v="0.24170418263090682"/>
        <n v="0.55249588122605364"/>
        <n v="3.3617490740740736"/>
        <n v="0.26245086206896556"/>
        <s v="-"/>
      </sharedItems>
    </cacheField>
    <cacheField name="kWh/m²" numFmtId="0">
      <sharedItems containsMixedTypes="1" containsNumber="1" containsInteger="1" minValue="10" maxValue="184" count="5">
        <n v="184"/>
        <n v="80"/>
        <n v="50"/>
        <n v="10"/>
        <s v="-"/>
      </sharedItems>
    </cacheField>
    <cacheField name="Anzahl" numFmtId="0">
      <sharedItems containsMixedTypes="1" containsNumber="1" minValue="0.3892864752859802" maxValue="15798.309700513308" count="12">
        <s v="-"/>
        <n v="11678.739910583785"/>
        <n v="247.39868161260816"/>
        <n v="0.3892864752859802"/>
        <n v="91.926121328321301"/>
        <n v="15798.309700513308"/>
        <n v="5315.8725902383294"/>
        <n v="9.2827082258724154"/>
        <n v="117.82500102249038"/>
        <n v="3290.722043981586"/>
        <n v="2468.644908345892"/>
        <n v="5.575047672521964"/>
      </sharedItems>
    </cacheField>
    <cacheField name="Tsd. km (pro Klasse)" numFmtId="0">
      <sharedItems containsMixedTypes="1" containsNumber="1" minValue="10" maxValue="21.97" count="9">
        <s v="-"/>
        <n v="10"/>
        <n v="11.52"/>
        <n v="12.6"/>
        <n v="21.81"/>
        <n v="17.21"/>
        <n v="14.26"/>
        <n v="21.97"/>
        <n v="15.74"/>
      </sharedItems>
    </cacheField>
    <cacheField name="Mrd. km (gesamt)" numFmtId="0">
      <sharedItems containsMixedTypes="1" containsNumber="1" minValue="3.8928647528598021E-3" maxValue="199.05870222646769" count="12">
        <s v="-"/>
        <n v="116.78739910583785"/>
        <n v="2.850032812177246"/>
        <n v="3.8928647528598021E-3"/>
        <n v="1.0589889177022613"/>
        <n v="199.05870222646769"/>
        <n v="115.93918119309797"/>
        <n v="0.15975540856726425"/>
        <n v="2.569763272300515"/>
        <n v="46.925696347177414"/>
        <n v="54.236128636359247"/>
        <n v="8.7751250365495706E-2"/>
      </sharedItems>
    </cacheField>
    <cacheField name="kWh/km" numFmtId="0">
      <sharedItems containsMixedTypes="1" containsNumber="1" minValue="0.19699999999999998" maxValue="0.98091000212075419" count="12">
        <s v="-"/>
        <n v="0.57523603461378803"/>
        <n v="0.49784000000000006"/>
        <n v="0.19699999999999998"/>
        <n v="0.47785000000000005"/>
        <n v="0.73907814785144565"/>
        <n v="0.60452433880523837"/>
        <n v="0.35780000000000001"/>
        <n v="0.58865000000000012"/>
        <n v="0.98091000212075419"/>
        <n v="0.80052339009534645"/>
        <n v="0.62150000000000005"/>
      </sharedItems>
    </cacheField>
    <cacheField name="TWh" numFmtId="2">
      <sharedItems containsSemiMixedTypes="0" containsString="0" containsNumber="1" minValue="7.6689435631338088E-4" maxValue="277.6026684298555" count="28">
        <n v="88.241812463394808"/>
        <n v="193.1298933504975"/>
        <n v="277.6026684298555"/>
        <n v="5.0735948756177383"/>
        <n v="19.915826400634554"/>
        <n v="0.28345305507573237"/>
        <n v="0.64792691523021473"/>
        <n v="3.9424143805547183"/>
        <n v="0.30778324913933591"/>
        <n v="0.10876688218390806"/>
        <n v="0.24862314655172413"/>
        <n v="1.5127870833333332"/>
        <n v="0.1181028879310345"/>
        <n v="2.417041826309068E-3"/>
        <n v="5.5249588122605357E-3"/>
        <n v="3.3617490740740733E-2"/>
        <n v="2.6245086206896557E-3"/>
        <n v="67.180320354500012"/>
        <n v="1.4188603352143203"/>
        <n v="7.6689435631338088E-4"/>
        <n v="0.50603785432402559"/>
        <n v="147.11993695525018"/>
        <n v="70.088056852378273"/>
        <n v="5.7160485185367149E-2"/>
        <n v="1.5126911502396985"/>
        <n v="46.029884903427664"/>
        <n v="43.417289561625601"/>
        <n v="5.4537402102155588E-2"/>
      </sharedItems>
    </cacheField>
    <cacheField name="PJ" numFmtId="2">
      <sharedItems containsSemiMixedTypes="0" containsString="0" containsNumber="1" minValue="2.7608196827281712E-3" maxValue="999.36960634747982" count="28">
        <n v="317.67052486822132"/>
        <n v="695.26761606179105"/>
        <n v="999.36960634747982"/>
        <n v="18.26494155222386"/>
        <n v="71.696975042284393"/>
        <n v="1.0204309982726365"/>
        <n v="2.332536894828773"/>
        <n v="14.192691769996985"/>
        <n v="1.1080196969016094"/>
        <n v="0.39156077586206905"/>
        <n v="0.89504332758620686"/>
        <n v="5.4460334999999995"/>
        <n v="0.42517039655172423"/>
        <n v="8.7013505747126456E-3"/>
        <n v="1.988985172413793E-2"/>
        <n v="0.12102296666666663"/>
        <n v="9.44823103448276E-3"/>
        <n v="241.84915327620004"/>
        <n v="5.1078972067715531"/>
        <n v="2.7608196827281712E-3"/>
        <n v="1.8217362755664921"/>
        <n v="529.63177303890063"/>
        <n v="252.31700466856179"/>
        <n v="0.20577774666732174"/>
        <n v="5.4456881408629148"/>
        <n v="165.70758565233959"/>
        <n v="156.30224242185216"/>
        <n v="0.1963346475677601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8">
  <r>
    <n v="1"/>
    <x v="0"/>
    <x v="0"/>
    <x v="0"/>
    <x v="0"/>
    <x v="0"/>
    <x v="0"/>
    <x v="0"/>
    <x v="0"/>
    <x v="0"/>
    <x v="0"/>
    <x v="0"/>
  </r>
  <r>
    <n v="2"/>
    <x v="0"/>
    <x v="0"/>
    <x v="1"/>
    <x v="1"/>
    <x v="0"/>
    <x v="0"/>
    <x v="0"/>
    <x v="0"/>
    <x v="0"/>
    <x v="1"/>
    <x v="1"/>
  </r>
  <r>
    <n v="3"/>
    <x v="0"/>
    <x v="0"/>
    <x v="2"/>
    <x v="2"/>
    <x v="0"/>
    <x v="0"/>
    <x v="0"/>
    <x v="0"/>
    <x v="0"/>
    <x v="2"/>
    <x v="2"/>
  </r>
  <r>
    <n v="4"/>
    <x v="0"/>
    <x v="0"/>
    <x v="3"/>
    <x v="3"/>
    <x v="0"/>
    <x v="0"/>
    <x v="0"/>
    <x v="0"/>
    <x v="0"/>
    <x v="3"/>
    <x v="3"/>
  </r>
  <r>
    <n v="5"/>
    <x v="0"/>
    <x v="0"/>
    <x v="4"/>
    <x v="4"/>
    <x v="0"/>
    <x v="0"/>
    <x v="0"/>
    <x v="0"/>
    <x v="0"/>
    <x v="4"/>
    <x v="4"/>
  </r>
  <r>
    <n v="6"/>
    <x v="0"/>
    <x v="1"/>
    <x v="0"/>
    <x v="5"/>
    <x v="1"/>
    <x v="0"/>
    <x v="0"/>
    <x v="0"/>
    <x v="0"/>
    <x v="5"/>
    <x v="5"/>
  </r>
  <r>
    <n v="7"/>
    <x v="0"/>
    <x v="1"/>
    <x v="1"/>
    <x v="6"/>
    <x v="1"/>
    <x v="0"/>
    <x v="0"/>
    <x v="0"/>
    <x v="0"/>
    <x v="6"/>
    <x v="6"/>
  </r>
  <r>
    <n v="8"/>
    <x v="0"/>
    <x v="1"/>
    <x v="2"/>
    <x v="7"/>
    <x v="1"/>
    <x v="0"/>
    <x v="0"/>
    <x v="0"/>
    <x v="0"/>
    <x v="7"/>
    <x v="7"/>
  </r>
  <r>
    <n v="9"/>
    <x v="0"/>
    <x v="1"/>
    <x v="4"/>
    <x v="8"/>
    <x v="1"/>
    <x v="0"/>
    <x v="0"/>
    <x v="0"/>
    <x v="0"/>
    <x v="8"/>
    <x v="8"/>
  </r>
  <r>
    <n v="10"/>
    <x v="0"/>
    <x v="2"/>
    <x v="0"/>
    <x v="9"/>
    <x v="2"/>
    <x v="0"/>
    <x v="0"/>
    <x v="0"/>
    <x v="0"/>
    <x v="9"/>
    <x v="9"/>
  </r>
  <r>
    <n v="11"/>
    <x v="0"/>
    <x v="2"/>
    <x v="1"/>
    <x v="10"/>
    <x v="2"/>
    <x v="0"/>
    <x v="0"/>
    <x v="0"/>
    <x v="0"/>
    <x v="10"/>
    <x v="10"/>
  </r>
  <r>
    <n v="12"/>
    <x v="0"/>
    <x v="2"/>
    <x v="2"/>
    <x v="11"/>
    <x v="2"/>
    <x v="0"/>
    <x v="0"/>
    <x v="0"/>
    <x v="0"/>
    <x v="11"/>
    <x v="11"/>
  </r>
  <r>
    <n v="13"/>
    <x v="0"/>
    <x v="2"/>
    <x v="4"/>
    <x v="12"/>
    <x v="2"/>
    <x v="0"/>
    <x v="0"/>
    <x v="0"/>
    <x v="0"/>
    <x v="12"/>
    <x v="12"/>
  </r>
  <r>
    <n v="14"/>
    <x v="0"/>
    <x v="3"/>
    <x v="0"/>
    <x v="13"/>
    <x v="3"/>
    <x v="0"/>
    <x v="0"/>
    <x v="0"/>
    <x v="0"/>
    <x v="13"/>
    <x v="13"/>
  </r>
  <r>
    <n v="15"/>
    <x v="0"/>
    <x v="3"/>
    <x v="1"/>
    <x v="14"/>
    <x v="3"/>
    <x v="0"/>
    <x v="0"/>
    <x v="0"/>
    <x v="0"/>
    <x v="14"/>
    <x v="14"/>
  </r>
  <r>
    <n v="16"/>
    <x v="0"/>
    <x v="3"/>
    <x v="2"/>
    <x v="15"/>
    <x v="3"/>
    <x v="0"/>
    <x v="0"/>
    <x v="0"/>
    <x v="0"/>
    <x v="15"/>
    <x v="15"/>
  </r>
  <r>
    <n v="17"/>
    <x v="0"/>
    <x v="3"/>
    <x v="4"/>
    <x v="16"/>
    <x v="3"/>
    <x v="0"/>
    <x v="0"/>
    <x v="0"/>
    <x v="0"/>
    <x v="16"/>
    <x v="16"/>
  </r>
  <r>
    <n v="18"/>
    <x v="1"/>
    <x v="4"/>
    <x v="5"/>
    <x v="17"/>
    <x v="4"/>
    <x v="1"/>
    <x v="1"/>
    <x v="1"/>
    <x v="1"/>
    <x v="17"/>
    <x v="17"/>
  </r>
  <r>
    <n v="19"/>
    <x v="1"/>
    <x v="4"/>
    <x v="6"/>
    <x v="17"/>
    <x v="4"/>
    <x v="2"/>
    <x v="2"/>
    <x v="2"/>
    <x v="2"/>
    <x v="18"/>
    <x v="18"/>
  </r>
  <r>
    <n v="20"/>
    <x v="1"/>
    <x v="4"/>
    <x v="0"/>
    <x v="17"/>
    <x v="4"/>
    <x v="3"/>
    <x v="1"/>
    <x v="3"/>
    <x v="3"/>
    <x v="19"/>
    <x v="19"/>
  </r>
  <r>
    <n v="21"/>
    <x v="1"/>
    <x v="4"/>
    <x v="2"/>
    <x v="17"/>
    <x v="4"/>
    <x v="4"/>
    <x v="2"/>
    <x v="4"/>
    <x v="4"/>
    <x v="20"/>
    <x v="20"/>
  </r>
  <r>
    <n v="22"/>
    <x v="1"/>
    <x v="5"/>
    <x v="5"/>
    <x v="17"/>
    <x v="4"/>
    <x v="5"/>
    <x v="3"/>
    <x v="5"/>
    <x v="5"/>
    <x v="21"/>
    <x v="21"/>
  </r>
  <r>
    <n v="23"/>
    <x v="1"/>
    <x v="5"/>
    <x v="6"/>
    <x v="17"/>
    <x v="4"/>
    <x v="6"/>
    <x v="4"/>
    <x v="6"/>
    <x v="6"/>
    <x v="22"/>
    <x v="22"/>
  </r>
  <r>
    <n v="24"/>
    <x v="1"/>
    <x v="5"/>
    <x v="7"/>
    <x v="17"/>
    <x v="4"/>
    <x v="7"/>
    <x v="5"/>
    <x v="7"/>
    <x v="7"/>
    <x v="23"/>
    <x v="23"/>
  </r>
  <r>
    <n v="25"/>
    <x v="1"/>
    <x v="5"/>
    <x v="2"/>
    <x v="17"/>
    <x v="4"/>
    <x v="8"/>
    <x v="4"/>
    <x v="8"/>
    <x v="8"/>
    <x v="24"/>
    <x v="24"/>
  </r>
  <r>
    <n v="26"/>
    <x v="1"/>
    <x v="6"/>
    <x v="5"/>
    <x v="17"/>
    <x v="4"/>
    <x v="9"/>
    <x v="6"/>
    <x v="9"/>
    <x v="9"/>
    <x v="25"/>
    <x v="25"/>
  </r>
  <r>
    <n v="27"/>
    <x v="1"/>
    <x v="6"/>
    <x v="6"/>
    <x v="17"/>
    <x v="4"/>
    <x v="10"/>
    <x v="7"/>
    <x v="10"/>
    <x v="10"/>
    <x v="26"/>
    <x v="26"/>
  </r>
  <r>
    <n v="28"/>
    <x v="1"/>
    <x v="6"/>
    <x v="7"/>
    <x v="17"/>
    <x v="4"/>
    <x v="11"/>
    <x v="8"/>
    <x v="11"/>
    <x v="11"/>
    <x v="27"/>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Werte" updatedVersion="4" minRefreshableVersion="3" itemPrintTitles="1" createdVersion="4" indent="0" outline="1" outlineData="1" multipleFieldFilters="0" chartFormat="2">
  <location ref="A3:B19" firstHeaderRow="1" firstDataRow="1" firstDataCol="1"/>
  <pivotFields count="12">
    <pivotField showAll="0"/>
    <pivotField axis="axisRow" showAll="0">
      <items count="3">
        <item x="1"/>
        <item h="1" x="0"/>
        <item t="default"/>
      </items>
    </pivotField>
    <pivotField axis="axisRow" showAll="0" sortType="ascending">
      <items count="8">
        <item x="0"/>
        <item x="1"/>
        <item x="6"/>
        <item x="4"/>
        <item x="5"/>
        <item x="2"/>
        <item x="3"/>
        <item t="default"/>
      </items>
      <autoSortScope>
        <pivotArea dataOnly="0" outline="0" fieldPosition="0">
          <references count="1">
            <reference field="4294967294" count="1" selected="0">
              <x v="0"/>
            </reference>
          </references>
        </pivotArea>
      </autoSortScope>
    </pivotField>
    <pivotField axis="axisRow" showAll="0">
      <items count="9">
        <item x="5"/>
        <item x="4"/>
        <item x="6"/>
        <item x="2"/>
        <item x="1"/>
        <item x="3"/>
        <item x="7"/>
        <item x="0"/>
        <item t="default"/>
      </items>
    </pivotField>
    <pivotField showAll="0">
      <items count="19">
        <item x="13"/>
        <item x="16"/>
        <item x="14"/>
        <item x="9"/>
        <item x="12"/>
        <item x="15"/>
        <item x="5"/>
        <item x="8"/>
        <item x="10"/>
        <item x="6"/>
        <item x="3"/>
        <item x="11"/>
        <item x="7"/>
        <item x="4"/>
        <item x="0"/>
        <item x="1"/>
        <item x="2"/>
        <item x="17"/>
        <item t="default"/>
      </items>
    </pivotField>
    <pivotField showAll="0">
      <items count="6">
        <item x="3"/>
        <item x="2"/>
        <item x="1"/>
        <item x="0"/>
        <item x="4"/>
        <item t="default"/>
      </items>
    </pivotField>
    <pivotField showAll="0">
      <items count="13">
        <item x="3"/>
        <item x="11"/>
        <item x="7"/>
        <item x="4"/>
        <item x="8"/>
        <item x="2"/>
        <item x="10"/>
        <item x="9"/>
        <item x="6"/>
        <item x="1"/>
        <item x="5"/>
        <item x="0"/>
        <item t="default"/>
      </items>
    </pivotField>
    <pivotField showAll="0">
      <items count="10">
        <item x="1"/>
        <item x="2"/>
        <item x="3"/>
        <item x="6"/>
        <item x="8"/>
        <item x="5"/>
        <item x="4"/>
        <item x="7"/>
        <item x="0"/>
        <item t="default"/>
      </items>
    </pivotField>
    <pivotField showAll="0">
      <items count="13">
        <item x="3"/>
        <item x="11"/>
        <item x="7"/>
        <item x="4"/>
        <item x="8"/>
        <item x="2"/>
        <item x="9"/>
        <item x="10"/>
        <item x="6"/>
        <item x="1"/>
        <item x="5"/>
        <item x="0"/>
        <item t="default"/>
      </items>
    </pivotField>
    <pivotField dataField="1" showAll="0">
      <items count="13">
        <item x="3"/>
        <item x="7"/>
        <item x="4"/>
        <item x="2"/>
        <item x="1"/>
        <item x="8"/>
        <item x="6"/>
        <item x="11"/>
        <item x="5"/>
        <item x="10"/>
        <item x="9"/>
        <item x="0"/>
        <item t="default"/>
      </items>
    </pivotField>
    <pivotField numFmtId="2" showAll="0">
      <items count="29">
        <item x="19"/>
        <item x="13"/>
        <item x="16"/>
        <item x="14"/>
        <item x="15"/>
        <item x="27"/>
        <item x="23"/>
        <item x="9"/>
        <item x="12"/>
        <item x="10"/>
        <item x="5"/>
        <item x="8"/>
        <item x="20"/>
        <item x="6"/>
        <item x="18"/>
        <item x="24"/>
        <item x="11"/>
        <item x="7"/>
        <item x="3"/>
        <item x="4"/>
        <item x="26"/>
        <item x="25"/>
        <item x="17"/>
        <item x="22"/>
        <item x="0"/>
        <item x="21"/>
        <item x="1"/>
        <item x="2"/>
        <item t="default"/>
      </items>
    </pivotField>
    <pivotField numFmtId="2" showAll="0">
      <items count="29">
        <item x="19"/>
        <item x="13"/>
        <item x="16"/>
        <item x="14"/>
        <item x="15"/>
        <item x="27"/>
        <item x="23"/>
        <item x="9"/>
        <item x="12"/>
        <item x="10"/>
        <item x="5"/>
        <item x="8"/>
        <item x="20"/>
        <item x="6"/>
        <item x="18"/>
        <item x="24"/>
        <item x="11"/>
        <item x="7"/>
        <item x="3"/>
        <item x="4"/>
        <item x="26"/>
        <item x="25"/>
        <item x="17"/>
        <item x="22"/>
        <item x="0"/>
        <item x="21"/>
        <item x="1"/>
        <item x="2"/>
        <item t="default"/>
      </items>
    </pivotField>
  </pivotFields>
  <rowFields count="3">
    <field x="1"/>
    <field x="2"/>
    <field x="3"/>
  </rowFields>
  <rowItems count="16">
    <i>
      <x/>
    </i>
    <i r="1">
      <x v="3"/>
    </i>
    <i r="2">
      <x/>
    </i>
    <i r="2">
      <x v="2"/>
    </i>
    <i r="2">
      <x v="3"/>
    </i>
    <i r="2">
      <x v="7"/>
    </i>
    <i r="1">
      <x v="4"/>
    </i>
    <i r="2">
      <x/>
    </i>
    <i r="2">
      <x v="2"/>
    </i>
    <i r="2">
      <x v="3"/>
    </i>
    <i r="2">
      <x v="6"/>
    </i>
    <i r="1">
      <x v="2"/>
    </i>
    <i r="2">
      <x/>
    </i>
    <i r="2">
      <x v="2"/>
    </i>
    <i r="2">
      <x v="6"/>
    </i>
    <i t="grand">
      <x/>
    </i>
  </rowItems>
  <colItems count="1">
    <i/>
  </colItems>
  <dataFields count="1">
    <dataField name="Summe von kWh/km" fld="9" baseField="0" baseItem="64"/>
  </dataFields>
  <chartFormats count="3">
    <chartFormat chart="0" format="11" series="1">
      <pivotArea type="data" outline="0" fieldPosition="0">
        <references count="1">
          <reference field="1" count="1" selected="0">
            <x v="0"/>
          </reference>
        </references>
      </pivotArea>
    </chartFormat>
    <chartFormat chart="0" format="12" series="1">
      <pivotArea type="data" outline="0" fieldPosition="0">
        <references count="2">
          <reference field="4294967294" count="1" selected="0">
            <x v="0"/>
          </reference>
          <reference field="1" count="1" selected="0">
            <x v="1"/>
          </reference>
        </references>
      </pivotArea>
    </chartFormat>
    <chartFormat chart="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Werte" updatedVersion="4" minRefreshableVersion="3" itemPrintTitles="1" createdVersion="4" indent="0" outline="1" outlineData="1" multipleFieldFilters="0" chartFormat="3">
  <location ref="A3:B26" firstHeaderRow="1" firstDataRow="1" firstDataCol="1"/>
  <pivotFields count="12">
    <pivotField showAll="0"/>
    <pivotField axis="axisRow" showAll="0">
      <items count="3">
        <item h="1" x="1"/>
        <item x="0"/>
        <item t="default"/>
      </items>
    </pivotField>
    <pivotField axis="axisRow" showAll="0">
      <items count="8">
        <item x="0"/>
        <item x="1"/>
        <item x="6"/>
        <item x="4"/>
        <item x="5"/>
        <item x="2"/>
        <item x="3"/>
        <item t="default"/>
      </items>
    </pivotField>
    <pivotField axis="axisRow" showAll="0">
      <items count="9">
        <item x="5"/>
        <item x="4"/>
        <item x="6"/>
        <item x="2"/>
        <item x="1"/>
        <item x="3"/>
        <item x="7"/>
        <item x="0"/>
        <item t="default"/>
      </items>
    </pivotField>
    <pivotField showAll="0">
      <items count="19">
        <item x="13"/>
        <item x="16"/>
        <item x="14"/>
        <item x="9"/>
        <item x="12"/>
        <item x="15"/>
        <item x="5"/>
        <item x="8"/>
        <item x="10"/>
        <item x="6"/>
        <item x="3"/>
        <item x="11"/>
        <item x="7"/>
        <item x="4"/>
        <item x="0"/>
        <item x="1"/>
        <item x="2"/>
        <item x="17"/>
        <item t="default"/>
      </items>
    </pivotField>
    <pivotField dataField="1" showAll="0">
      <items count="6">
        <item x="3"/>
        <item x="2"/>
        <item x="1"/>
        <item x="0"/>
        <item x="4"/>
        <item t="default"/>
      </items>
    </pivotField>
    <pivotField showAll="0">
      <items count="13">
        <item x="3"/>
        <item x="11"/>
        <item x="7"/>
        <item x="4"/>
        <item x="8"/>
        <item x="2"/>
        <item x="10"/>
        <item x="9"/>
        <item x="6"/>
        <item x="1"/>
        <item x="5"/>
        <item x="0"/>
        <item t="default"/>
      </items>
    </pivotField>
    <pivotField showAll="0">
      <items count="10">
        <item x="1"/>
        <item x="2"/>
        <item x="3"/>
        <item x="6"/>
        <item x="8"/>
        <item x="5"/>
        <item x="4"/>
        <item x="7"/>
        <item x="0"/>
        <item t="default"/>
      </items>
    </pivotField>
    <pivotField showAll="0">
      <items count="13">
        <item x="3"/>
        <item x="11"/>
        <item x="7"/>
        <item x="4"/>
        <item x="8"/>
        <item x="2"/>
        <item x="9"/>
        <item x="10"/>
        <item x="6"/>
        <item x="1"/>
        <item x="5"/>
        <item x="0"/>
        <item t="default"/>
      </items>
    </pivotField>
    <pivotField showAll="0">
      <items count="13">
        <item x="3"/>
        <item x="7"/>
        <item x="4"/>
        <item x="2"/>
        <item x="1"/>
        <item x="8"/>
        <item x="6"/>
        <item x="11"/>
        <item x="5"/>
        <item x="10"/>
        <item x="9"/>
        <item x="0"/>
        <item t="default"/>
      </items>
    </pivotField>
    <pivotField numFmtId="2" showAll="0">
      <items count="29">
        <item x="19"/>
        <item x="13"/>
        <item x="16"/>
        <item x="14"/>
        <item x="15"/>
        <item x="27"/>
        <item x="23"/>
        <item x="9"/>
        <item x="12"/>
        <item x="10"/>
        <item x="5"/>
        <item x="8"/>
        <item x="20"/>
        <item x="6"/>
        <item x="18"/>
        <item x="24"/>
        <item x="11"/>
        <item x="7"/>
        <item x="3"/>
        <item x="4"/>
        <item x="26"/>
        <item x="25"/>
        <item x="17"/>
        <item x="22"/>
        <item x="0"/>
        <item x="21"/>
        <item x="1"/>
        <item x="2"/>
        <item t="default"/>
      </items>
    </pivotField>
    <pivotField numFmtId="2" showAll="0">
      <items count="29">
        <item x="19"/>
        <item x="13"/>
        <item x="16"/>
        <item x="14"/>
        <item x="15"/>
        <item x="27"/>
        <item x="23"/>
        <item x="9"/>
        <item x="12"/>
        <item x="10"/>
        <item x="5"/>
        <item x="8"/>
        <item x="20"/>
        <item x="6"/>
        <item x="18"/>
        <item x="24"/>
        <item x="11"/>
        <item x="7"/>
        <item x="3"/>
        <item x="4"/>
        <item x="26"/>
        <item x="25"/>
        <item x="17"/>
        <item x="22"/>
        <item x="0"/>
        <item x="21"/>
        <item x="1"/>
        <item x="2"/>
        <item t="default"/>
      </items>
    </pivotField>
  </pivotFields>
  <rowFields count="3">
    <field x="1"/>
    <field x="2"/>
    <field x="3"/>
  </rowFields>
  <rowItems count="23">
    <i>
      <x v="1"/>
    </i>
    <i r="1">
      <x/>
    </i>
    <i r="2">
      <x v="1"/>
    </i>
    <i r="2">
      <x v="3"/>
    </i>
    <i r="2">
      <x v="4"/>
    </i>
    <i r="2">
      <x v="5"/>
    </i>
    <i r="2">
      <x v="7"/>
    </i>
    <i r="1">
      <x v="1"/>
    </i>
    <i r="2">
      <x v="1"/>
    </i>
    <i r="2">
      <x v="3"/>
    </i>
    <i r="2">
      <x v="4"/>
    </i>
    <i r="2">
      <x v="7"/>
    </i>
    <i r="1">
      <x v="5"/>
    </i>
    <i r="2">
      <x v="1"/>
    </i>
    <i r="2">
      <x v="3"/>
    </i>
    <i r="2">
      <x v="4"/>
    </i>
    <i r="2">
      <x v="7"/>
    </i>
    <i r="1">
      <x v="6"/>
    </i>
    <i r="2">
      <x v="1"/>
    </i>
    <i r="2">
      <x v="3"/>
    </i>
    <i r="2">
      <x v="4"/>
    </i>
    <i r="2">
      <x v="7"/>
    </i>
    <i t="grand">
      <x/>
    </i>
  </rowItems>
  <colItems count="1">
    <i/>
  </colItems>
  <dataFields count="1">
    <dataField name="Summe von kWh/m²" fld="5" baseField="2" baseItem="0"/>
  </dataFields>
  <chartFormats count="4">
    <chartFormat chart="0" format="11" series="1">
      <pivotArea type="data" outline="0" fieldPosition="0">
        <references count="1">
          <reference field="1" count="1" selected="0">
            <x v="0"/>
          </reference>
        </references>
      </pivotArea>
    </chartFormat>
    <chartFormat chart="2" format="14" series="1">
      <pivotArea type="data" outline="0" fieldPosition="0">
        <references count="1">
          <reference field="1" count="1" selected="0">
            <x v="0"/>
          </reference>
        </references>
      </pivotArea>
    </chartFormat>
    <chartFormat chart="2" format="15" series="1">
      <pivotArea type="data" outline="0" fieldPosition="0">
        <references count="1">
          <reference field="1" count="1" selected="0">
            <x v="1"/>
          </reference>
        </references>
      </pivotArea>
    </chartFormat>
    <chartFormat chart="2"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Werte" updatedVersion="4" minRefreshableVersion="3" itemPrintTitles="1" createdVersion="4" indent="0" outline="1" outlineData="1" multipleFieldFilters="0" chartFormat="4">
  <location ref="A3:C20" firstHeaderRow="0" firstDataRow="1" firstDataCol="1"/>
  <pivotFields count="12">
    <pivotField showAll="0"/>
    <pivotField axis="axisRow" showAll="0">
      <items count="3">
        <item x="1"/>
        <item x="0"/>
        <item t="default"/>
      </items>
    </pivotField>
    <pivotField axis="axisRow" showAll="0">
      <items count="8">
        <item h="1" x="0"/>
        <item x="1"/>
        <item h="1" x="6"/>
        <item h="1" x="4"/>
        <item h="1" x="5"/>
        <item x="2"/>
        <item x="3"/>
        <item t="default"/>
      </items>
    </pivotField>
    <pivotField axis="axisRow" showAll="0">
      <items count="9">
        <item x="5"/>
        <item x="4"/>
        <item x="6"/>
        <item x="2"/>
        <item x="1"/>
        <item x="3"/>
        <item x="7"/>
        <item x="0"/>
        <item t="default"/>
      </items>
    </pivotField>
    <pivotField showAll="0">
      <items count="19">
        <item x="13"/>
        <item x="16"/>
        <item x="14"/>
        <item x="9"/>
        <item x="12"/>
        <item x="15"/>
        <item x="5"/>
        <item x="8"/>
        <item x="10"/>
        <item x="6"/>
        <item x="3"/>
        <item x="11"/>
        <item x="7"/>
        <item x="4"/>
        <item x="0"/>
        <item x="1"/>
        <item x="2"/>
        <item x="17"/>
        <item t="default"/>
      </items>
    </pivotField>
    <pivotField showAll="0">
      <items count="6">
        <item x="3"/>
        <item x="2"/>
        <item x="1"/>
        <item x="0"/>
        <item x="4"/>
        <item t="default"/>
      </items>
    </pivotField>
    <pivotField showAll="0">
      <items count="13">
        <item x="3"/>
        <item x="11"/>
        <item x="7"/>
        <item x="4"/>
        <item x="8"/>
        <item x="2"/>
        <item x="10"/>
        <item x="9"/>
        <item x="6"/>
        <item x="1"/>
        <item x="5"/>
        <item x="0"/>
        <item t="default"/>
      </items>
    </pivotField>
    <pivotField showAll="0">
      <items count="10">
        <item x="1"/>
        <item x="2"/>
        <item x="3"/>
        <item x="6"/>
        <item x="8"/>
        <item x="5"/>
        <item x="4"/>
        <item x="7"/>
        <item x="0"/>
        <item t="default"/>
      </items>
    </pivotField>
    <pivotField showAll="0">
      <items count="13">
        <item x="3"/>
        <item x="11"/>
        <item x="7"/>
        <item x="4"/>
        <item x="8"/>
        <item x="2"/>
        <item x="9"/>
        <item x="10"/>
        <item x="6"/>
        <item x="1"/>
        <item x="5"/>
        <item x="0"/>
        <item t="default"/>
      </items>
    </pivotField>
    <pivotField showAll="0">
      <items count="13">
        <item x="3"/>
        <item x="7"/>
        <item x="4"/>
        <item x="2"/>
        <item x="1"/>
        <item x="8"/>
        <item x="6"/>
        <item x="11"/>
        <item x="5"/>
        <item x="10"/>
        <item x="9"/>
        <item x="0"/>
        <item t="default"/>
      </items>
    </pivotField>
    <pivotField dataField="1" numFmtId="2" showAll="0">
      <items count="29">
        <item x="19"/>
        <item x="13"/>
        <item x="16"/>
        <item x="14"/>
        <item x="15"/>
        <item x="27"/>
        <item x="23"/>
        <item x="9"/>
        <item x="12"/>
        <item x="10"/>
        <item x="5"/>
        <item x="8"/>
        <item x="20"/>
        <item x="6"/>
        <item x="18"/>
        <item x="24"/>
        <item x="11"/>
        <item x="7"/>
        <item x="3"/>
        <item x="4"/>
        <item x="26"/>
        <item x="25"/>
        <item x="17"/>
        <item x="22"/>
        <item x="0"/>
        <item x="21"/>
        <item x="1"/>
        <item x="2"/>
        <item t="default"/>
      </items>
    </pivotField>
    <pivotField dataField="1" numFmtId="2" showAll="0">
      <items count="29">
        <item x="19"/>
        <item x="13"/>
        <item x="16"/>
        <item x="14"/>
        <item x="15"/>
        <item x="27"/>
        <item x="23"/>
        <item x="9"/>
        <item x="12"/>
        <item x="10"/>
        <item x="5"/>
        <item x="8"/>
        <item x="20"/>
        <item x="6"/>
        <item x="18"/>
        <item x="24"/>
        <item x="11"/>
        <item x="7"/>
        <item x="3"/>
        <item x="4"/>
        <item x="26"/>
        <item x="25"/>
        <item x="17"/>
        <item x="22"/>
        <item x="0"/>
        <item x="21"/>
        <item x="1"/>
        <item x="2"/>
        <item t="default"/>
      </items>
    </pivotField>
  </pivotFields>
  <rowFields count="3">
    <field x="1"/>
    <field x="2"/>
    <field x="3"/>
  </rowFields>
  <rowItems count="17">
    <i>
      <x v="1"/>
    </i>
    <i r="1">
      <x v="1"/>
    </i>
    <i r="2">
      <x v="1"/>
    </i>
    <i r="2">
      <x v="3"/>
    </i>
    <i r="2">
      <x v="4"/>
    </i>
    <i r="2">
      <x v="7"/>
    </i>
    <i r="1">
      <x v="5"/>
    </i>
    <i r="2">
      <x v="1"/>
    </i>
    <i r="2">
      <x v="3"/>
    </i>
    <i r="2">
      <x v="4"/>
    </i>
    <i r="2">
      <x v="7"/>
    </i>
    <i r="1">
      <x v="6"/>
    </i>
    <i r="2">
      <x v="1"/>
    </i>
    <i r="2">
      <x v="3"/>
    </i>
    <i r="2">
      <x v="4"/>
    </i>
    <i r="2">
      <x v="7"/>
    </i>
    <i t="grand">
      <x/>
    </i>
  </rowItems>
  <colFields count="1">
    <field x="-2"/>
  </colFields>
  <colItems count="2">
    <i>
      <x/>
    </i>
    <i i="1">
      <x v="1"/>
    </i>
  </colItems>
  <dataFields count="2">
    <dataField name="Summe von PJ" fld="11" baseField="0" baseItem="0"/>
    <dataField name="Summe von TWh" fld="10" baseField="0" baseItem="0"/>
  </dataFields>
  <chartFormats count="7">
    <chartFormat chart="0" format="11" series="1">
      <pivotArea type="data" outline="0" fieldPosition="0">
        <references count="1">
          <reference field="1" count="1" selected="0">
            <x v="0"/>
          </reference>
        </references>
      </pivotArea>
    </chartFormat>
    <chartFormat chart="2" format="14" series="1">
      <pivotArea type="data" outline="0" fieldPosition="0">
        <references count="1">
          <reference field="1" count="1" selected="0">
            <x v="0"/>
          </reference>
        </references>
      </pivotArea>
    </chartFormat>
    <chartFormat chart="2" format="15" series="1">
      <pivotArea type="data" outline="0" fieldPosition="0">
        <references count="1">
          <reference field="1" count="1" selected="0">
            <x v="1"/>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 chart="3" format="18" series="1">
      <pivotArea type="data" outline="0" fieldPosition="0">
        <references count="2">
          <reference field="4294967294" count="1" selected="0">
            <x v="0"/>
          </reference>
          <reference field="1" count="1" selected="0">
            <x v="0"/>
          </reference>
        </references>
      </pivotArea>
    </chartFormat>
    <chartFormat chart="3" format="19" series="1">
      <pivotArea type="data" outline="0" fieldPosition="0">
        <references count="1">
          <reference field="4294967294" count="1" selected="0">
            <x v="0"/>
          </reference>
        </references>
      </pivotArea>
    </chartFormat>
    <chartFormat chart="3" format="2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enschnitt_Bereich" sourceName="Bereich">
  <pivotTables>
    <pivotTable tabId="5" name="PivotTable1"/>
  </pivotTables>
  <data>
    <tabular pivotCacheId="1">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enschnitt_Typ___Klasse" sourceName="Typ / Klasse">
  <pivotTables>
    <pivotTable tabId="5" name="PivotTable1"/>
  </pivotTables>
  <data>
    <tabular pivotCacheId="1">
      <items count="7">
        <i x="6" s="1"/>
        <i x="4" s="1"/>
        <i x="5" s="1"/>
        <i x="0" s="1" nd="1"/>
        <i x="1" s="1" nd="1"/>
        <i x="2"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Datenschnitt_Energieart" sourceName="Energieart">
  <pivotTables>
    <pivotTable tabId="5" name="PivotTable1"/>
  </pivotTables>
  <data>
    <tabular pivotCacheId="1">
      <items count="8">
        <i x="5" s="1"/>
        <i x="6" s="1"/>
        <i x="2" s="1"/>
        <i x="7" s="1"/>
        <i x="0" s="1"/>
        <i x="4" s="1" nd="1"/>
        <i x="1"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Datenschnitt_Bereich1" sourceName="Bereich">
  <pivotTables>
    <pivotTable tabId="7" name="PivotTable1"/>
  </pivotTables>
  <data>
    <tabular pivotCacheId="1">
      <items count="2">
        <i x="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Datenschnitt_Typ___Klasse1" sourceName="Typ / Klasse">
  <pivotTables>
    <pivotTable tabId="7" name="PivotTable1"/>
  </pivotTables>
  <data>
    <tabular pivotCacheId="1">
      <items count="7">
        <i x="0" s="1"/>
        <i x="1" s="1"/>
        <i x="2" s="1"/>
        <i x="3" s="1"/>
        <i x="6" s="1" nd="1"/>
        <i x="4"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Datenschnitt_Energieart1" sourceName="Energieart">
  <pivotTables>
    <pivotTable tabId="7" name="PivotTable1"/>
  </pivotTables>
  <data>
    <tabular pivotCacheId="1">
      <items count="8">
        <i x="4" s="1"/>
        <i x="2" s="1"/>
        <i x="1" s="1"/>
        <i x="3" s="1"/>
        <i x="0" s="1"/>
        <i x="5" s="1" nd="1"/>
        <i x="6" s="1" nd="1"/>
        <i x="7"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Datenschnitt_Bereich11" sourceName="Bereich">
  <pivotTables>
    <pivotTable tabId="8" name="PivotTable1"/>
  </pivotTables>
  <data>
    <tabular pivotCacheId="1">
      <items count="2">
        <i x="0" s="1"/>
        <i x="1"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Datenschnitt_Typ___Klasse11" sourceName="Typ / Klasse">
  <pivotTables>
    <pivotTable tabId="8" name="PivotTable1"/>
  </pivotTables>
  <data>
    <tabular pivotCacheId="1">
      <items count="7">
        <i x="0"/>
        <i x="1" s="1"/>
        <i x="6"/>
        <i x="4"/>
        <i x="5"/>
        <i x="2"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Datenschnitt_Energieart11" sourceName="Energieart">
  <pivotTables>
    <pivotTable tabId="8" name="PivotTable1"/>
  </pivotTables>
  <data>
    <tabular pivotCacheId="1">
      <items count="8">
        <i x="4" s="1"/>
        <i x="2" s="1"/>
        <i x="1" s="1"/>
        <i x="0" s="1"/>
        <i x="5" s="1" nd="1"/>
        <i x="6" s="1" nd="1"/>
        <i x="3"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ereich" cache="Datenschnitt_Bereich" caption="Bereich" rowHeight="241300"/>
  <slicer name="Typ / Klasse" cache="Datenschnitt_Typ___Klasse" caption="Typ / Klasse" rowHeight="241300"/>
  <slicer name="Energieart" cache="Datenschnitt_Energieart" caption="Energieart"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Bereich 1" cache="Datenschnitt_Bereich1" caption="Bereich" rowHeight="241300"/>
  <slicer name="Typ / Klasse 1" cache="Datenschnitt_Typ___Klasse1" caption="Typ / Klasse" rowHeight="241300"/>
  <slicer name="Energieart 1" cache="Datenschnitt_Energieart1" caption="Energieart"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Bereich 2" cache="Datenschnitt_Bereich11" caption="Bereich" rowHeight="241300"/>
  <slicer name="Typ / Klasse 2" cache="Datenschnitt_Typ___Klasse11" caption="Typ / Klasse" rowHeight="241300"/>
  <slicer name="Energieart 2" cache="Datenschnitt_Energieart11" caption="Energieart" rowHeight="241300"/>
</slicer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piegel.de/fotostrecke/mietkosten-quadratmeterpreise-in-regionen-und-staedten-fotostrecke-25105.htm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spiegel.de/fotostrecke/mietkosten-quadratmeterpreise-in-regionen-und-staedten-fotostrecke-25105.html"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spiegel.de/fotostrecke/mietkosten-quadratmeterpreise-in-regionen-und-staedten-fotostrecke-25105.htm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spiegel.de/fotostrecke/mietkosten-quadratmeterpreise-in-regionen-und-staedten-fotostrecke-25105.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bbsr.bund.de/BBSR/DE/Veroeffentlichungen/BMVBS/Online/2013/DL_ON032013.pdf?__blob=publicationFile&amp;v=5"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ag-energiebilanzen.de/index.php?article_id=7&amp;clang=0" TargetMode="External"/><Relationship Id="rId1" Type="http://schemas.openxmlformats.org/officeDocument/2006/relationships/hyperlink" Target="http://www.geothermie-zentrum.de/fileadmin/media/geothermiezentrum/Projekte/WP-Studie/Abschlussbericht_WP-Marktstudie_Mar2010.pdf"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bundesnetzagentur.de/SharedDocs/Downloads/DE/Allgemeines/Bundesnetzagentur/Publikationen/MarktWettbewerb/Folien/S24_Strom_pdf.pdf?__blob=publicationFile&amp;v=2" TargetMode="External"/><Relationship Id="rId13" Type="http://schemas.openxmlformats.org/officeDocument/2006/relationships/hyperlink" Target="http://de.wikipedia.org/wiki/Heiz%C3%B6l" TargetMode="External"/><Relationship Id="rId18" Type="http://schemas.openxmlformats.org/officeDocument/2006/relationships/hyperlink" Target="http://www.ier.uni-stuttgart.de/linksdaten/umrechner/index.html" TargetMode="External"/><Relationship Id="rId26" Type="http://schemas.openxmlformats.org/officeDocument/2006/relationships/hyperlink" Target="http://www.lwf.bayern.de/service/publikationen/lwf_merkblatt/022952/index.php" TargetMode="External"/><Relationship Id="rId3" Type="http://schemas.openxmlformats.org/officeDocument/2006/relationships/hyperlink" Target="https://www.destatis.de/DE/Publikationen/Thematisch/Preise/Energiepreise/EnergiepreisentwicklungPDF_5619001.pdf?__blob=publicationFile" TargetMode="External"/><Relationship Id="rId21" Type="http://schemas.openxmlformats.org/officeDocument/2006/relationships/hyperlink" Target="http://www.bundeskartellamt.de/SharedDocs/Publikation/DE/Sektoruntersuchungen/Sektoruntersuchung%20Fernwaerme%20-%20Abschlussbericht.html" TargetMode="External"/><Relationship Id="rId7" Type="http://schemas.openxmlformats.org/officeDocument/2006/relationships/hyperlink" Target="http://www.ise.fraunhofer.de/de/downloads/pdf-files/data-nivc-/kurzstudie-zur-historischen-entwicklung-der-eeg-umlage.pdf" TargetMode="External"/><Relationship Id="rId12" Type="http://schemas.openxmlformats.org/officeDocument/2006/relationships/hyperlink" Target="http://www.iea.org/statistics/resources/unitconverter/" TargetMode="External"/><Relationship Id="rId17" Type="http://schemas.openxmlformats.org/officeDocument/2006/relationships/hyperlink" Target="http://www.kohlenstatistik.de/17-0-Deutschland.html" TargetMode="External"/><Relationship Id="rId25" Type="http://schemas.openxmlformats.org/officeDocument/2006/relationships/hyperlink" Target="http://www.ier.uni-stuttgart.de/linksdaten/heizkostenvergleich/" TargetMode="External"/><Relationship Id="rId2" Type="http://schemas.openxmlformats.org/officeDocument/2006/relationships/hyperlink" Target="https://www.destatis.de/DE/Publikationen/Thematisch/Preise/Energiepreise/EnergiepreisentwicklungPDF_5619001.pdf?__blob=publicationFile" TargetMode="External"/><Relationship Id="rId16" Type="http://schemas.openxmlformats.org/officeDocument/2006/relationships/hyperlink" Target="https://www.destatis.de/DE/Publikationen/Thematisch/Preise/Energiepreise/EnergiepreisentwicklungPDF_5619001.pdf?__blob=publicationFile" TargetMode="External"/><Relationship Id="rId20" Type="http://schemas.openxmlformats.org/officeDocument/2006/relationships/hyperlink" Target="https://www.destatis.de/DE/Publikationen/Thematisch/Preise/Energiepreise/EnergiepreisentwicklungPDF_5619001.pdf?__blob=publicationFile" TargetMode="External"/><Relationship Id="rId29" Type="http://schemas.openxmlformats.org/officeDocument/2006/relationships/hyperlink" Target="http://www.tfz.bayern.de/festbrennstoffe/energetischenutzung/035092/index.php" TargetMode="External"/><Relationship Id="rId1" Type="http://schemas.openxmlformats.org/officeDocument/2006/relationships/hyperlink" Target="http://www.netztransparenz.de/de/file/Internettext-KWK-Prognose-2007.pdf" TargetMode="External"/><Relationship Id="rId6" Type="http://schemas.openxmlformats.org/officeDocument/2006/relationships/hyperlink" Target="http://de.wikipedia.org/wiki/Strompreis" TargetMode="External"/><Relationship Id="rId11" Type="http://schemas.openxmlformats.org/officeDocument/2006/relationships/hyperlink" Target="http://de.wikipedia.org/wiki/Autogas" TargetMode="External"/><Relationship Id="rId24" Type="http://schemas.openxmlformats.org/officeDocument/2006/relationships/hyperlink" Target="http://www.heizkostenrechner.eu/" TargetMode="External"/><Relationship Id="rId32" Type="http://schemas.openxmlformats.org/officeDocument/2006/relationships/drawing" Target="../drawings/drawing6.xml"/><Relationship Id="rId5" Type="http://schemas.openxmlformats.org/officeDocument/2006/relationships/hyperlink" Target="http://de.wikipedia.org/wiki/Konzessionsabgabe" TargetMode="External"/><Relationship Id="rId15" Type="http://schemas.openxmlformats.org/officeDocument/2006/relationships/hyperlink" Target="http://www.depi.de/media/filebase/files/infothek/images/Energiekostenentwicklung-Gas-Oel-Pellets.jpg" TargetMode="External"/><Relationship Id="rId23" Type="http://schemas.openxmlformats.org/officeDocument/2006/relationships/hyperlink" Target="http://www.depi.de/de/infothek/grafiken/" TargetMode="External"/><Relationship Id="rId28" Type="http://schemas.openxmlformats.org/officeDocument/2006/relationships/hyperlink" Target="http://de.wikipedia.org/wiki/Brennholz" TargetMode="External"/><Relationship Id="rId10" Type="http://schemas.openxmlformats.org/officeDocument/2006/relationships/hyperlink" Target="http://www.co2-emissionen-vergleichen.de/verkehr/PKW/CO2-Emissionen-PKW.html" TargetMode="External"/><Relationship Id="rId19" Type="http://schemas.openxmlformats.org/officeDocument/2006/relationships/hyperlink" Target="https://www.destatis.de/DE/Publikationen/Thematisch/Preise/Energiepreise/EnergiepreisentwicklungPDF_5619001.pdf?__blob=publicationFile" TargetMode="External"/><Relationship Id="rId31" Type="http://schemas.openxmlformats.org/officeDocument/2006/relationships/printerSettings" Target="../printerSettings/printerSettings6.bin"/><Relationship Id="rId4" Type="http://schemas.openxmlformats.org/officeDocument/2006/relationships/hyperlink" Target="http://www.verivox.de/themen/konzessionsabgabe/" TargetMode="External"/><Relationship Id="rId9" Type="http://schemas.openxmlformats.org/officeDocument/2006/relationships/hyperlink" Target="https://www.destatis.de/DE/Publikationen/Thematisch/Preise/Energiepreise/EnergiepreisentwicklungPDF_5619001.pdf?__blob=publicationFile" TargetMode="External"/><Relationship Id="rId14" Type="http://schemas.openxmlformats.org/officeDocument/2006/relationships/hyperlink" Target="http://www.depv.de/de/home/marktdaten/pellets_preisentwicklung/" TargetMode="External"/><Relationship Id="rId22" Type="http://schemas.openxmlformats.org/officeDocument/2006/relationships/hyperlink" Target="http://www.tfz.bayern.de/festbrennstoffe/energetischenutzung/035081/index.php" TargetMode="External"/><Relationship Id="rId27" Type="http://schemas.openxmlformats.org/officeDocument/2006/relationships/hyperlink" Target="http://www.heizkostenrechner.eu/" TargetMode="External"/><Relationship Id="rId30" Type="http://schemas.openxmlformats.org/officeDocument/2006/relationships/hyperlink" Target="http://mediathek.fnr.de/scheitholzvergaser-kombikessel-marktubersicht.html"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8" Type="http://schemas.openxmlformats.org/officeDocument/2006/relationships/hyperlink" Target="http://www.dena.de/fileadmin/user_upload/Presse/Meldungen/2012/12-03-26_Praesentation_Neue_dena-Studie_zu_Kosten_und_Potenzialen_der_energetischen_Gebaeudesanierung.pdf" TargetMode="External"/><Relationship Id="rId3" Type="http://schemas.openxmlformats.org/officeDocument/2006/relationships/hyperlink" Target="https://www.destatis.de/DE/Publikationen/Thematisch/Bauen/BautaetigkeitWohnungsbau/BaugenehmigungenHeizenergieXLS_5311001.xlsx?__blob=publicationFile" TargetMode="External"/><Relationship Id="rId7" Type="http://schemas.openxmlformats.org/officeDocument/2006/relationships/hyperlink" Target="https://www.kfw.de/Download-Center/Konzernthemen/Research/PDF-Dokumente-alle-Evaluationen/Monitoring-EBS-2011.pdf,%20S.%2014,%20Tabelle%205" TargetMode="External"/><Relationship Id="rId12" Type="http://schemas.openxmlformats.org/officeDocument/2006/relationships/drawing" Target="../drawings/drawing8.xml"/><Relationship Id="rId2" Type="http://schemas.openxmlformats.org/officeDocument/2006/relationships/hyperlink" Target="https://www.destatis.de/GPStatistik/receive/DEHeft_heft_00005242" TargetMode="External"/><Relationship Id="rId1" Type="http://schemas.openxmlformats.org/officeDocument/2006/relationships/hyperlink" Target="https://www.destatis.de/DE/Publikationen/Thematisch/EinkommenKonsumLebensbedingungen/Wohnen/WohnsituationHaushalte2055001069005.xls?__blob=publicationFile" TargetMode="External"/><Relationship Id="rId6" Type="http://schemas.openxmlformats.org/officeDocument/2006/relationships/hyperlink" Target="https://www.destatis.de/DE/Publikationen/Thematisch/EinkommenKonsumLebensbedingungen/Wohnen/WohnsituationHaushalte2055001069005.xls?__blob=publicationFile" TargetMode="External"/><Relationship Id="rId11" Type="http://schemas.openxmlformats.org/officeDocument/2006/relationships/printerSettings" Target="../printerSettings/printerSettings7.bin"/><Relationship Id="rId5" Type="http://schemas.openxmlformats.org/officeDocument/2006/relationships/hyperlink" Target="https://www.destatis.de/DE/Publikationen/Thematisch/EinkommenKonsumLebensbedingungen/Wohnen/WohnsituationHaushalte2055001069005.xls?__blob=publicationFile" TargetMode="External"/><Relationship Id="rId10" Type="http://schemas.openxmlformats.org/officeDocument/2006/relationships/hyperlink" Target="http://www.welt.de/finanzen/immobilien/article132112005/Wohnraum-in-den-Innenstaedten-wird-immer-teurer.html" TargetMode="External"/><Relationship Id="rId4" Type="http://schemas.openxmlformats.org/officeDocument/2006/relationships/hyperlink" Target="https://www.destatis.de/DE/Publikationen/Thematisch/EinkommenKonsumLebensbedingungen/Wohnen/WohnsituationHaushalte2055001069005.xls?__blob=publicationFile" TargetMode="External"/><Relationship Id="rId9" Type="http://schemas.openxmlformats.org/officeDocument/2006/relationships/hyperlink" Target="https://www.destatis.de/DE/Publikationen/Thematisch/VolkswirtschaftlicheGesamtrechnungen/Vermoegensrechnung/AnlagevermoegenSektoren5816101147004.pdf?__blob=publicationFil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destatis.de/DE/Publikationen/Thematisch/VolkswirtschaftlicheGesamtrechnungen/Vermoegensrechnung/AnlagevermoegenSektoren5816101147004.pdf?__blob=publicationFile" TargetMode="External"/><Relationship Id="rId3" Type="http://schemas.openxmlformats.org/officeDocument/2006/relationships/hyperlink" Target="https://www.destatis.de/DE/Publikationen/Thematisch/Bauen/BautaetigkeitWohnungsbau/BaugenehmigungenHeizenergieXLS_5311001.xlsx?__blob=publicationFile" TargetMode="External"/><Relationship Id="rId7" Type="http://schemas.openxmlformats.org/officeDocument/2006/relationships/hyperlink" Target="http://www.dena.de/fileadmin/user_upload/Presse/Meldungen/2012/12-03-26_Praesentation_Neue_dena-Studie_zu_Kosten_und_Potenzialen_der_energetischen_Gebaeudesanierung.pdf" TargetMode="External"/><Relationship Id="rId12" Type="http://schemas.openxmlformats.org/officeDocument/2006/relationships/drawing" Target="../drawings/drawing9.xml"/><Relationship Id="rId2" Type="http://schemas.openxmlformats.org/officeDocument/2006/relationships/hyperlink" Target="https://www.destatis.de/GPStatistik/receive/DEHeft_heft_00005242" TargetMode="External"/><Relationship Id="rId1" Type="http://schemas.openxmlformats.org/officeDocument/2006/relationships/hyperlink" Target="https://www.destatis.de/DE/Publikationen/Thematisch/EinkommenKonsumLebensbedingungen/Wohnen/WohnsituationHaushalte2055001069005.xls?__blob=publicationFile" TargetMode="External"/><Relationship Id="rId6" Type="http://schemas.openxmlformats.org/officeDocument/2006/relationships/hyperlink" Target="https://www.kfw.de/Download-Center/Konzernthemen/Research/PDF-Dokumente-alle-Evaluationen/Monitoring-EBS-2011.pdf,%20S.%2014,%20Tabelle%205" TargetMode="External"/><Relationship Id="rId11" Type="http://schemas.openxmlformats.org/officeDocument/2006/relationships/printerSettings" Target="../printerSettings/printerSettings8.bin"/><Relationship Id="rId5" Type="http://schemas.openxmlformats.org/officeDocument/2006/relationships/hyperlink" Target="https://www.destatis.de/DE/Publikationen/Thematisch/EinkommenKonsumLebensbedingungen/Wohnen/WohnsituationHaushalte2055001069005.xls?__blob=publicationFile" TargetMode="External"/><Relationship Id="rId10" Type="http://schemas.openxmlformats.org/officeDocument/2006/relationships/hyperlink" Target="https://www.destatis.de/DE/Publikationen/Thematisch/EinkommenKonsumLebensbedingungen/Wohnen/WohnsituationHaushalte2055001069005.xls?__blob=publicationFile" TargetMode="External"/><Relationship Id="rId4" Type="http://schemas.openxmlformats.org/officeDocument/2006/relationships/hyperlink" Target="https://www.destatis.de/DE/Publikationen/Thematisch/EinkommenKonsumLebensbedingungen/Wohnen/WohnsituationHaushalte2055001069005.xls?__blob=publicationFile" TargetMode="External"/><Relationship Id="rId9" Type="http://schemas.openxmlformats.org/officeDocument/2006/relationships/hyperlink" Target="http://www.welt.de/finanzen/immobilien/article132112005/Wohnraum-in-den-Innenstaedten-wird-immer-teurer.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www.iwu.de/fileadmin/user_upload/dateien/energie/werkzeuge/IWU_Stellungnahme_EnEV2009_2008-05-06.pdf"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Kopie%20von%20Wohnen%2007022014%20(ier%20arbeit)%20neu_14_2004.xlsx" TargetMode="External"/><Relationship Id="rId1" Type="http://schemas.openxmlformats.org/officeDocument/2006/relationships/hyperlink" Target="http://www.bdb-bfh.de/bdb/downloads/ARGE_Kiel_-_Wohnungsbau_in_Deutschland_2011.pd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piegel.de/wirtschaft/staedte-vergleich-mieter-in-muenchen-muessen-70-prozent-mehr-zahlen-als-in-berlin-a-507909.htm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ivotTable" Target="../pivotTables/pivotTable1.xml"/></Relationships>
</file>

<file path=xl/worksheets/_rels/sheet2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1.xml"/><Relationship Id="rId1" Type="http://schemas.openxmlformats.org/officeDocument/2006/relationships/pivotTable" Target="../pivotTables/pivotTable2.xml"/></Relationships>
</file>

<file path=xl/worksheets/_rels/sheet2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1"/>
  <sheetViews>
    <sheetView workbookViewId="0">
      <selection activeCell="G15" sqref="G15"/>
    </sheetView>
  </sheetViews>
  <sheetFormatPr baseColWidth="10" defaultRowHeight="15"/>
  <cols>
    <col min="2" max="2" width="15" bestFit="1" customWidth="1"/>
    <col min="3" max="3" width="9.28515625" customWidth="1"/>
    <col min="4" max="4" width="21.85546875" bestFit="1" customWidth="1"/>
    <col min="5" max="5" width="11.28515625" bestFit="1" customWidth="1"/>
    <col min="6" max="6" width="18" bestFit="1" customWidth="1"/>
    <col min="7" max="7" width="10.140625" customWidth="1"/>
  </cols>
  <sheetData>
    <row r="2" spans="2:7">
      <c r="B2" t="s">
        <v>1143</v>
      </c>
      <c r="C2" t="s">
        <v>1144</v>
      </c>
      <c r="D2" t="s">
        <v>1145</v>
      </c>
      <c r="E2" t="s">
        <v>1146</v>
      </c>
      <c r="F2" t="s">
        <v>1147</v>
      </c>
      <c r="G2" t="s">
        <v>1148</v>
      </c>
    </row>
    <row r="3" spans="2:7">
      <c r="B3" s="633" t="s">
        <v>1122</v>
      </c>
      <c r="C3" s="633" t="s">
        <v>1123</v>
      </c>
      <c r="D3" s="633" t="s">
        <v>1121</v>
      </c>
      <c r="E3" s="633" t="s">
        <v>1120</v>
      </c>
      <c r="F3" s="633" t="s">
        <v>1117</v>
      </c>
      <c r="G3" s="633" t="s">
        <v>1118</v>
      </c>
    </row>
    <row r="4" spans="2:7">
      <c r="B4" s="545" t="s">
        <v>1095</v>
      </c>
      <c r="C4" s="74" t="s">
        <v>215</v>
      </c>
      <c r="D4" s="74" t="s">
        <v>1103</v>
      </c>
      <c r="E4" s="627" t="s">
        <v>213</v>
      </c>
      <c r="F4" s="74" t="s">
        <v>1095</v>
      </c>
      <c r="G4" s="635" t="s">
        <v>215</v>
      </c>
    </row>
    <row r="5" spans="2:7">
      <c r="B5" s="1" t="s">
        <v>1096</v>
      </c>
      <c r="C5" s="71" t="s">
        <v>216</v>
      </c>
      <c r="D5" s="71" t="s">
        <v>1104</v>
      </c>
      <c r="E5" s="628" t="s">
        <v>214</v>
      </c>
      <c r="F5" s="71" t="s">
        <v>1096</v>
      </c>
      <c r="G5" s="68" t="s">
        <v>216</v>
      </c>
    </row>
    <row r="6" spans="2:7">
      <c r="B6" s="1" t="s">
        <v>1097</v>
      </c>
      <c r="C6" s="628" t="s">
        <v>173</v>
      </c>
      <c r="D6" s="71" t="s">
        <v>1105</v>
      </c>
      <c r="E6" s="628" t="s">
        <v>173</v>
      </c>
      <c r="F6" s="71" t="s">
        <v>1097</v>
      </c>
      <c r="G6" s="629" t="s">
        <v>173</v>
      </c>
    </row>
    <row r="7" spans="2:7">
      <c r="B7" s="1" t="s">
        <v>1103</v>
      </c>
      <c r="C7" s="628" t="s">
        <v>174</v>
      </c>
      <c r="D7" s="71" t="s">
        <v>1106</v>
      </c>
      <c r="E7" s="628" t="s">
        <v>174</v>
      </c>
      <c r="F7" s="71"/>
      <c r="G7" s="629" t="s">
        <v>174</v>
      </c>
    </row>
    <row r="8" spans="2:7">
      <c r="B8" s="1" t="s">
        <v>1104</v>
      </c>
      <c r="C8" s="628" t="s">
        <v>217</v>
      </c>
      <c r="D8" s="71"/>
      <c r="E8" s="628" t="s">
        <v>217</v>
      </c>
      <c r="F8" s="71"/>
      <c r="G8" s="629" t="s">
        <v>1119</v>
      </c>
    </row>
    <row r="9" spans="2:7">
      <c r="B9" s="1" t="s">
        <v>1105</v>
      </c>
      <c r="C9" s="632" t="s">
        <v>213</v>
      </c>
      <c r="D9" s="71"/>
      <c r="E9" s="71"/>
      <c r="F9" s="71"/>
      <c r="G9" s="629"/>
    </row>
    <row r="10" spans="2:7">
      <c r="B10" s="1" t="s">
        <v>1106</v>
      </c>
      <c r="C10" s="628" t="s">
        <v>214</v>
      </c>
      <c r="D10" s="71"/>
      <c r="E10" s="71"/>
      <c r="F10" s="71"/>
      <c r="G10" s="629"/>
    </row>
    <row r="11" spans="2:7">
      <c r="B11" s="634" t="s">
        <v>1102</v>
      </c>
      <c r="C11" s="630" t="s">
        <v>1119</v>
      </c>
      <c r="D11" s="21"/>
      <c r="E11" s="21"/>
      <c r="F11" s="21"/>
      <c r="G11" s="63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0"/>
  <sheetViews>
    <sheetView zoomScale="85" zoomScaleNormal="85" workbookViewId="0">
      <pane xSplit="6" topLeftCell="G1" activePane="topRight" state="frozen"/>
      <selection pane="topRight" activeCell="Q39" sqref="Q39"/>
    </sheetView>
  </sheetViews>
  <sheetFormatPr baseColWidth="10" defaultRowHeight="15"/>
  <cols>
    <col min="1" max="1" width="5.7109375" customWidth="1"/>
    <col min="2" max="2" width="7" customWidth="1"/>
    <col min="3" max="3" width="11.85546875" bestFit="1" customWidth="1"/>
    <col min="4" max="6" width="8.42578125" customWidth="1"/>
    <col min="7" max="8" width="13" customWidth="1"/>
    <col min="9" max="9" width="10.85546875" customWidth="1"/>
    <col min="10" max="11" width="13" customWidth="1"/>
    <col min="12" max="12" width="10.140625" customWidth="1"/>
    <col min="13" max="13" width="12.140625" customWidth="1"/>
    <col min="14" max="14" width="11.85546875" customWidth="1"/>
    <col min="15" max="15" width="13" customWidth="1"/>
    <col min="16" max="16" width="12.7109375" customWidth="1"/>
    <col min="17" max="17" width="13.7109375" customWidth="1"/>
    <col min="18" max="19" width="10.28515625" customWidth="1"/>
    <col min="20" max="32" width="12.140625" customWidth="1"/>
    <col min="33" max="33" width="32.85546875" customWidth="1"/>
    <col min="34" max="34" width="13.28515625" customWidth="1"/>
    <col min="35" max="35" width="16.7109375" bestFit="1" customWidth="1"/>
  </cols>
  <sheetData>
    <row r="1" spans="1:43">
      <c r="T1" s="879" t="s">
        <v>1101</v>
      </c>
      <c r="U1" s="879"/>
      <c r="W1" s="732">
        <f>SUMPRODUCT(W5:W15,G5:G15)/G35</f>
        <v>0</v>
      </c>
    </row>
    <row r="2" spans="1:43" s="224" customFormat="1" ht="15.75" thickBot="1">
      <c r="A2" s="224" t="s">
        <v>1131</v>
      </c>
      <c r="P2" s="735" t="s">
        <v>1184</v>
      </c>
      <c r="Q2" s="735" t="s">
        <v>1184</v>
      </c>
      <c r="R2" s="224" t="s">
        <v>1192</v>
      </c>
      <c r="T2" s="734" t="s">
        <v>1168</v>
      </c>
      <c r="U2" s="735" t="s">
        <v>1169</v>
      </c>
      <c r="X2" s="736"/>
      <c r="Y2" s="736" t="s">
        <v>1169</v>
      </c>
      <c r="AA2" s="736" t="s">
        <v>1170</v>
      </c>
    </row>
    <row r="3" spans="1:43">
      <c r="D3" s="684" t="s">
        <v>1132</v>
      </c>
      <c r="E3" s="685"/>
      <c r="F3" s="685"/>
      <c r="G3" s="685"/>
      <c r="H3" s="685"/>
      <c r="I3" s="685"/>
      <c r="J3" s="685"/>
      <c r="K3" s="685"/>
      <c r="L3" s="685"/>
      <c r="M3" s="685"/>
      <c r="N3" s="685"/>
      <c r="O3" s="685"/>
      <c r="P3" s="685"/>
      <c r="Q3" s="685"/>
      <c r="R3" s="685"/>
      <c r="S3" s="685"/>
      <c r="T3" s="685"/>
      <c r="U3" s="685"/>
      <c r="V3" s="685"/>
      <c r="W3" s="686"/>
      <c r="AH3" t="s">
        <v>235</v>
      </c>
      <c r="AI3" t="s">
        <v>234</v>
      </c>
    </row>
    <row r="4" spans="1:43">
      <c r="B4" s="221" t="s">
        <v>229</v>
      </c>
      <c r="C4" s="221" t="s">
        <v>228</v>
      </c>
      <c r="D4" s="689"/>
      <c r="E4" s="687"/>
      <c r="F4" s="687"/>
      <c r="G4" s="688" t="s">
        <v>1180</v>
      </c>
      <c r="H4" s="688" t="s">
        <v>1181</v>
      </c>
      <c r="I4" s="688" t="s">
        <v>1182</v>
      </c>
      <c r="J4" s="688" t="s">
        <v>1150</v>
      </c>
      <c r="K4" s="688" t="s">
        <v>1126</v>
      </c>
      <c r="L4" s="688" t="s">
        <v>1125</v>
      </c>
      <c r="M4" s="688" t="s">
        <v>1127</v>
      </c>
      <c r="N4" s="688" t="s">
        <v>236</v>
      </c>
      <c r="O4" s="688" t="s">
        <v>237</v>
      </c>
      <c r="P4" s="846" t="s">
        <v>238</v>
      </c>
      <c r="Q4" s="846" t="s">
        <v>50</v>
      </c>
      <c r="R4" s="688" t="s">
        <v>1151</v>
      </c>
      <c r="S4" s="688" t="s">
        <v>1133</v>
      </c>
      <c r="T4" s="688" t="s">
        <v>1172</v>
      </c>
      <c r="U4" s="688" t="s">
        <v>1173</v>
      </c>
      <c r="V4" s="688" t="s">
        <v>1175</v>
      </c>
      <c r="W4" s="690" t="s">
        <v>1174</v>
      </c>
      <c r="X4" s="744" t="s">
        <v>1152</v>
      </c>
      <c r="Y4" s="688" t="s">
        <v>1178</v>
      </c>
      <c r="Z4" s="688" t="s">
        <v>1153</v>
      </c>
      <c r="AA4" s="688" t="s">
        <v>1183</v>
      </c>
      <c r="AB4" s="688" t="s">
        <v>1176</v>
      </c>
      <c r="AC4" s="688" t="s">
        <v>1177</v>
      </c>
      <c r="AD4" s="688" t="s">
        <v>1179</v>
      </c>
      <c r="AE4" s="688" t="s">
        <v>144</v>
      </c>
      <c r="AF4" s="688" t="s">
        <v>1193</v>
      </c>
      <c r="AG4" s="640" t="s">
        <v>87</v>
      </c>
      <c r="AO4" t="s">
        <v>1217</v>
      </c>
      <c r="AP4" t="s">
        <v>1223</v>
      </c>
    </row>
    <row r="5" spans="1:43">
      <c r="A5">
        <v>3</v>
      </c>
      <c r="B5" s="105">
        <v>25</v>
      </c>
      <c r="C5" s="105" t="s">
        <v>222</v>
      </c>
      <c r="D5" s="652" t="s">
        <v>171</v>
      </c>
      <c r="E5" s="161" t="s">
        <v>1097</v>
      </c>
      <c r="F5" s="161" t="s">
        <v>215</v>
      </c>
      <c r="G5" s="371">
        <v>0</v>
      </c>
      <c r="H5" s="557">
        <f>'[3]PKW-Daten'!$K$26</f>
        <v>3290.722043981586</v>
      </c>
      <c r="I5" s="557">
        <f>'[3]PKW-Daten'!$K$25</f>
        <v>145.1603104763463</v>
      </c>
      <c r="J5" s="653">
        <f>'[3]PKW-Daten'!$K$19</f>
        <v>17.567241443207507</v>
      </c>
      <c r="K5" s="557">
        <f>'[3]PKW-Daten'!$K$15</f>
        <v>223.12837041866581</v>
      </c>
      <c r="L5" s="557">
        <f>'[3]PKW-Daten'!$K$13</f>
        <v>2953.6723005165754</v>
      </c>
      <c r="M5" s="653">
        <f>'[3]PKW-Daten'!$K$16</f>
        <v>9.3237717100649036</v>
      </c>
      <c r="N5" s="371">
        <v>0</v>
      </c>
      <c r="O5" s="670">
        <f>'[3]PKW-Daten'!$K$18/100</f>
        <v>0.98091000212075419</v>
      </c>
      <c r="P5" s="655">
        <f t="shared" ref="P5:P15" si="0">H5*J5*O5/1000</f>
        <v>56.705336725215012</v>
      </c>
      <c r="Q5" s="655">
        <f t="shared" ref="Q5:Q31" si="1">P5*$E$44</f>
        <v>204.13921221077405</v>
      </c>
      <c r="R5" s="371">
        <v>0</v>
      </c>
      <c r="S5" s="670">
        <f>'[3]PKW-Daten'!$K$12/1000</f>
        <v>38.421962092158864</v>
      </c>
      <c r="T5" s="654">
        <f>'Prices+Quantities'!$E$31</f>
        <v>49.337078651685374</v>
      </c>
      <c r="U5" s="654">
        <f>'Prices+Quantities'!$G$31</f>
        <v>146.22292134831457</v>
      </c>
      <c r="V5" s="718">
        <f>'[3]PKW-Daten'!$K$76</f>
        <v>5.1431759150884302</v>
      </c>
      <c r="W5" s="738">
        <f t="shared" ref="W5:W15" si="2">AD5/AB5</f>
        <v>13.385073878087738</v>
      </c>
      <c r="X5" s="745">
        <f>[3]ADAC_Autokosten_2014!$U$43/100</f>
        <v>0.64777378143154263</v>
      </c>
      <c r="Y5" s="670">
        <f t="shared" ref="Y5:Y15" si="3">O5*U5/1000</f>
        <v>0.14343152608987811</v>
      </c>
      <c r="Z5" s="371">
        <v>0</v>
      </c>
      <c r="AA5" s="670">
        <f t="shared" ref="AA5:AA15" si="4">O5*T5/1000</f>
        <v>4.8395233924856521E-2</v>
      </c>
      <c r="AB5" s="720">
        <f t="shared" ref="AB5:AB15" si="5">AA5*J5*1000</f>
        <v>850.17075905846139</v>
      </c>
      <c r="AC5" s="720">
        <f t="shared" ref="AC5:AC15" si="6">Y5*J5*1000</f>
        <v>2519.6962493886053</v>
      </c>
      <c r="AD5" s="720">
        <f t="shared" ref="AD5:AD15" si="7">X5*J5*1000</f>
        <v>11379.598418987436</v>
      </c>
      <c r="AE5" s="720">
        <f t="shared" ref="AE5:AE15" si="8">AC5+AD5</f>
        <v>13899.294668376042</v>
      </c>
      <c r="AF5" s="720">
        <f t="shared" ref="AF5:AF15" si="9">AE5*H5</f>
        <v>45738715.361020766</v>
      </c>
      <c r="AG5" s="106" t="s">
        <v>244</v>
      </c>
      <c r="AH5">
        <f t="shared" ref="AH5:AH31" si="10">IF(E5=E4,AH4,AH4+1)</f>
        <v>1</v>
      </c>
      <c r="AI5">
        <f t="shared" ref="AI5:AI31" si="11">IF(F5=F4,AI4,AI4+1)</f>
        <v>1</v>
      </c>
      <c r="AJ5">
        <f>X7/Y5</f>
        <v>4.688660390261969</v>
      </c>
      <c r="AK5">
        <f t="shared" ref="AK5:AK15" si="12">AJ5/20</f>
        <v>0.23443301951309845</v>
      </c>
      <c r="AL5" s="158">
        <f t="shared" ref="AL5:AL15" si="13">AK5*J5*Y5</f>
        <v>0.59069999999999989</v>
      </c>
      <c r="AN5">
        <f t="shared" ref="AN5:AN15" si="14">AD5/J5/1000</f>
        <v>0.64777378143154263</v>
      </c>
      <c r="AO5">
        <f t="shared" ref="AO5:AO15" si="15">AE5/J5/1000</f>
        <v>0.7912053075214206</v>
      </c>
      <c r="AP5">
        <f t="shared" ref="AP5:AP15" si="16">AD5/AC5</f>
        <v>4.5162580298115902</v>
      </c>
      <c r="AQ5" s="573"/>
    </row>
    <row r="6" spans="1:43">
      <c r="A6">
        <v>10</v>
      </c>
      <c r="B6" s="105">
        <v>26</v>
      </c>
      <c r="C6" s="105" t="s">
        <v>222</v>
      </c>
      <c r="D6" s="652" t="s">
        <v>171</v>
      </c>
      <c r="E6" s="161" t="s">
        <v>1097</v>
      </c>
      <c r="F6" s="161" t="s">
        <v>216</v>
      </c>
      <c r="G6" s="371">
        <v>0</v>
      </c>
      <c r="H6" s="557">
        <f>'[3]PKW-Daten'!$L$26</f>
        <v>2468.644908345892</v>
      </c>
      <c r="I6" s="557">
        <f>'[3]PKW-Daten'!$L$25</f>
        <v>159.23563802518734</v>
      </c>
      <c r="J6" s="653">
        <f>'[3]PKW-Daten'!$L$19</f>
        <v>17.567241443207507</v>
      </c>
      <c r="K6" s="557">
        <f>'[3]PKW-Daten'!$L$15</f>
        <v>183.16367157926916</v>
      </c>
      <c r="L6" s="557">
        <f>'[3]PKW-Daten'!$L$13</f>
        <v>2595.2249599373326</v>
      </c>
      <c r="M6" s="653">
        <f>'[3]PKW-Daten'!$L$16</f>
        <v>6.918904086033832</v>
      </c>
      <c r="N6" s="371">
        <v>0</v>
      </c>
      <c r="O6" s="670">
        <f>'[3]PKW-Daten'!$L$18/100</f>
        <v>0.80052339009534645</v>
      </c>
      <c r="P6" s="655">
        <f t="shared" si="0"/>
        <v>34.716522919377788</v>
      </c>
      <c r="Q6" s="655">
        <f t="shared" si="1"/>
        <v>124.97948250976003</v>
      </c>
      <c r="R6" s="371">
        <v>0</v>
      </c>
      <c r="S6" s="670">
        <f>'[3]PKW-Daten'!$L$12/1000</f>
        <v>40.15866610129148</v>
      </c>
      <c r="T6" s="654">
        <f>'Prices+Quantities'!$E$32</f>
        <v>47.428571428571416</v>
      </c>
      <c r="U6" s="654">
        <f>'Prices+Quantities'!$G$32</f>
        <v>113.55999999999997</v>
      </c>
      <c r="V6" s="721">
        <f>'[3]PKW-Daten'!$L$76</f>
        <v>7.2236243908107607</v>
      </c>
      <c r="W6" s="739">
        <f t="shared" si="2"/>
        <v>15.141737337953003</v>
      </c>
      <c r="X6" s="745">
        <f>[3]ADAC_Autokosten_2014!$Z$43/100</f>
        <v>0.57489664981374167</v>
      </c>
      <c r="Y6" s="670">
        <f t="shared" si="3"/>
        <v>9.0907436179227516E-2</v>
      </c>
      <c r="Z6" s="371">
        <v>0</v>
      </c>
      <c r="AA6" s="670">
        <f t="shared" si="4"/>
        <v>3.7967680787379277E-2</v>
      </c>
      <c r="AB6" s="720">
        <f t="shared" si="5"/>
        <v>666.98741543052267</v>
      </c>
      <c r="AC6" s="720">
        <f t="shared" si="6"/>
        <v>1596.9928803434673</v>
      </c>
      <c r="AD6" s="720">
        <f t="shared" si="7"/>
        <v>10099.348252169117</v>
      </c>
      <c r="AE6" s="720">
        <f t="shared" si="8"/>
        <v>11696.341132512583</v>
      </c>
      <c r="AF6" s="720">
        <f t="shared" si="9"/>
        <v>28874112.983053815</v>
      </c>
      <c r="AG6" s="106" t="s">
        <v>244</v>
      </c>
      <c r="AH6">
        <f t="shared" si="10"/>
        <v>1</v>
      </c>
      <c r="AI6">
        <f t="shared" si="11"/>
        <v>2</v>
      </c>
      <c r="AJ6">
        <f>X6/Y6</f>
        <v>6.3239782571836116</v>
      </c>
      <c r="AK6">
        <f t="shared" si="12"/>
        <v>0.31619891285918056</v>
      </c>
      <c r="AL6" s="158">
        <f t="shared" si="13"/>
        <v>0.50496741260845568</v>
      </c>
      <c r="AN6">
        <f t="shared" si="14"/>
        <v>0.57489664981374167</v>
      </c>
      <c r="AO6">
        <f t="shared" si="15"/>
        <v>0.66580408599296925</v>
      </c>
      <c r="AP6">
        <f t="shared" si="16"/>
        <v>6.3239782571836116</v>
      </c>
      <c r="AQ6" s="573"/>
    </row>
    <row r="7" spans="1:43">
      <c r="A7">
        <v>22</v>
      </c>
      <c r="B7" s="105">
        <v>27</v>
      </c>
      <c r="C7" s="105" t="s">
        <v>222</v>
      </c>
      <c r="D7" s="652" t="s">
        <v>171</v>
      </c>
      <c r="E7" s="161" t="s">
        <v>1097</v>
      </c>
      <c r="F7" s="161" t="s">
        <v>1119</v>
      </c>
      <c r="G7" s="371">
        <v>0</v>
      </c>
      <c r="H7" s="557">
        <f>'[3]PKW-Daten'!$M$26</f>
        <v>27.875238362609821</v>
      </c>
      <c r="I7" s="557">
        <f>'[3]PKW-Daten'!$M$25</f>
        <v>7.395257492331937</v>
      </c>
      <c r="J7" s="653">
        <f>'[3]PKW-Daten'!$M$19</f>
        <v>17.567241443207507</v>
      </c>
      <c r="K7" s="557">
        <f>'[3]PKW-Daten'!$M$15</f>
        <v>61.5</v>
      </c>
      <c r="L7" s="557">
        <f>'[3]PKW-Daten'!$M$13</f>
        <v>2496.5</v>
      </c>
      <c r="M7" s="653">
        <f>'[3]PKW-Daten'!$M$16</f>
        <v>2.65</v>
      </c>
      <c r="N7" s="371">
        <v>0</v>
      </c>
      <c r="O7" s="670">
        <f>'[3]PKW-Daten'!$M$18/100</f>
        <v>0.63321052631578933</v>
      </c>
      <c r="P7" s="655">
        <f t="shared" si="0"/>
        <v>0.31007752281872708</v>
      </c>
      <c r="Q7" s="655">
        <f t="shared" si="1"/>
        <v>1.1162790821474176</v>
      </c>
      <c r="R7" s="371">
        <v>0</v>
      </c>
      <c r="S7" s="670">
        <f>'[3]PKW-Daten'!$M$12/1000</f>
        <v>61.038499999999999</v>
      </c>
      <c r="T7" s="654">
        <f>$R$41*'Prices+Quantities'!$E$36+(1-$R$41)*'Prices+Quantities'!$E$31</f>
        <v>65.479316644557656</v>
      </c>
      <c r="U7" s="654">
        <f>$R$41*'Prices+Quantities'!$G$36+(1-$R$41)*'Prices+Quantities'!$G$31</f>
        <v>153.98869186472277</v>
      </c>
      <c r="V7" s="718">
        <f>'[3]PKW-Daten'!$M$76</f>
        <v>6.7429984802049239</v>
      </c>
      <c r="W7" s="738">
        <f t="shared" si="2"/>
        <v>16.219637063223679</v>
      </c>
      <c r="X7" s="745">
        <f>[3]ADAC_Autokosten_2014!$AE$43/100</f>
        <v>0.67250171509243772</v>
      </c>
      <c r="Y7" s="670">
        <f t="shared" si="3"/>
        <v>9.750726062234101E-2</v>
      </c>
      <c r="Z7" s="371">
        <v>0</v>
      </c>
      <c r="AA7" s="670">
        <f t="shared" si="4"/>
        <v>4.146219255529858E-2</v>
      </c>
      <c r="AB7" s="720">
        <f t="shared" si="5"/>
        <v>728.37634738369093</v>
      </c>
      <c r="AC7" s="720">
        <f t="shared" si="6"/>
        <v>1712.9335898184243</v>
      </c>
      <c r="AD7" s="720">
        <f t="shared" si="7"/>
        <v>11814</v>
      </c>
      <c r="AE7" s="720">
        <f t="shared" si="8"/>
        <v>13526.933589818424</v>
      </c>
      <c r="AF7" s="720">
        <f t="shared" si="9"/>
        <v>377066.49813138187</v>
      </c>
      <c r="AG7" s="106" t="s">
        <v>244</v>
      </c>
      <c r="AH7">
        <f t="shared" si="10"/>
        <v>1</v>
      </c>
      <c r="AI7">
        <f t="shared" si="11"/>
        <v>3</v>
      </c>
      <c r="AJ7">
        <f>X5/Y7</f>
        <v>6.6433389400657994</v>
      </c>
      <c r="AK7">
        <f t="shared" si="12"/>
        <v>0.33216694700328997</v>
      </c>
      <c r="AL7" s="158">
        <f t="shared" si="13"/>
        <v>0.56897992094937178</v>
      </c>
      <c r="AN7">
        <f t="shared" si="14"/>
        <v>0.67250171509243772</v>
      </c>
      <c r="AO7">
        <f t="shared" si="15"/>
        <v>0.77000897571477867</v>
      </c>
      <c r="AP7">
        <f t="shared" si="16"/>
        <v>6.8969398873498164</v>
      </c>
      <c r="AQ7" s="573"/>
    </row>
    <row r="8" spans="1:43">
      <c r="A8">
        <v>2</v>
      </c>
      <c r="B8" s="105">
        <v>21</v>
      </c>
      <c r="C8" s="105" t="s">
        <v>222</v>
      </c>
      <c r="D8" s="723" t="s">
        <v>171</v>
      </c>
      <c r="E8" s="724" t="s">
        <v>1096</v>
      </c>
      <c r="F8" s="724" t="s">
        <v>215</v>
      </c>
      <c r="G8" s="725">
        <v>0</v>
      </c>
      <c r="H8" s="726">
        <f>'[3]PKW-Daten'!$G$26</f>
        <v>15798.309700513308</v>
      </c>
      <c r="I8" s="726">
        <f>'[3]PKW-Daten'!$G$25</f>
        <v>518.49950405080494</v>
      </c>
      <c r="J8" s="727">
        <f>'[3]PKW-Daten'!$G$19</f>
        <v>14.96015910554566</v>
      </c>
      <c r="K8" s="726">
        <f>'[3]PKW-Daten'!$G$15</f>
        <v>174.69086142496189</v>
      </c>
      <c r="L8" s="726">
        <f>'[3]PKW-Daten'!$G$13</f>
        <v>1660.946065843922</v>
      </c>
      <c r="M8" s="727">
        <f>'[3]PKW-Daten'!$G$16</f>
        <v>7.2953418219688553</v>
      </c>
      <c r="N8" s="725">
        <v>0</v>
      </c>
      <c r="O8" s="728">
        <f>'[3]PKW-Daten'!$G$18/100</f>
        <v>0.73907814785144565</v>
      </c>
      <c r="P8" s="655">
        <f t="shared" si="0"/>
        <v>174.67759241653883</v>
      </c>
      <c r="Q8" s="729">
        <f t="shared" si="1"/>
        <v>628.8393326995398</v>
      </c>
      <c r="R8" s="725">
        <v>0</v>
      </c>
      <c r="S8" s="728">
        <f>'[3]PKW-Daten'!$G$12/1000</f>
        <v>21.409781476801236</v>
      </c>
      <c r="T8" s="730">
        <f>'Prices+Quantities'!$E$31</f>
        <v>49.337078651685374</v>
      </c>
      <c r="U8" s="730">
        <f>'Prices+Quantities'!$G$31</f>
        <v>146.22292134831457</v>
      </c>
      <c r="V8" s="731">
        <f>'[3]PKW-Daten'!$G$76</f>
        <v>4.4863691617599608</v>
      </c>
      <c r="W8" s="740">
        <f t="shared" si="2"/>
        <v>11.696899904889341</v>
      </c>
      <c r="X8" s="746">
        <f>[3]ADAC_Autokosten_2014!$J$43/100</f>
        <v>0.42651525177646527</v>
      </c>
      <c r="Y8" s="728">
        <f t="shared" si="3"/>
        <v>0.10807016588353995</v>
      </c>
      <c r="Z8" s="790">
        <v>0</v>
      </c>
      <c r="AA8" s="791">
        <f t="shared" si="4"/>
        <v>3.6463956710288729E-2</v>
      </c>
      <c r="AB8" s="792">
        <f t="shared" si="5"/>
        <v>545.50659400364873</v>
      </c>
      <c r="AC8" s="792">
        <f t="shared" si="6"/>
        <v>1616.7468761804701</v>
      </c>
      <c r="AD8" s="792">
        <f t="shared" si="7"/>
        <v>6380.7360275177871</v>
      </c>
      <c r="AE8" s="792">
        <f t="shared" si="8"/>
        <v>7997.4829036982574</v>
      </c>
      <c r="AF8" s="720">
        <f t="shared" si="9"/>
        <v>126346711.73718551</v>
      </c>
      <c r="AG8" s="793" t="s">
        <v>244</v>
      </c>
      <c r="AH8">
        <f t="shared" si="10"/>
        <v>2</v>
      </c>
      <c r="AI8">
        <f t="shared" si="11"/>
        <v>4</v>
      </c>
      <c r="AJ8">
        <f>X11/Y8</f>
        <v>4.3913526540355106</v>
      </c>
      <c r="AK8">
        <f t="shared" si="12"/>
        <v>0.21956763270177554</v>
      </c>
      <c r="AL8" s="158">
        <f t="shared" si="13"/>
        <v>0.35498528428093645</v>
      </c>
      <c r="AN8">
        <f t="shared" si="14"/>
        <v>0.42651525177646527</v>
      </c>
      <c r="AO8">
        <f t="shared" si="15"/>
        <v>0.53458541766000534</v>
      </c>
      <c r="AP8">
        <f t="shared" si="16"/>
        <v>3.9466512176551345</v>
      </c>
      <c r="AQ8" s="573"/>
    </row>
    <row r="9" spans="1:43">
      <c r="A9">
        <v>9</v>
      </c>
      <c r="B9" s="105">
        <v>22</v>
      </c>
      <c r="C9" s="105" t="s">
        <v>222</v>
      </c>
      <c r="D9" s="723" t="s">
        <v>171</v>
      </c>
      <c r="E9" s="724" t="s">
        <v>1096</v>
      </c>
      <c r="F9" s="724" t="s">
        <v>216</v>
      </c>
      <c r="G9" s="725">
        <v>0</v>
      </c>
      <c r="H9" s="726">
        <f>'[3]PKW-Daten'!$H$26</f>
        <v>5315.8725902383294</v>
      </c>
      <c r="I9" s="726">
        <f>'[3]PKW-Daten'!$H$25</f>
        <v>358.30372729101725</v>
      </c>
      <c r="J9" s="727">
        <f>'[3]PKW-Daten'!$H$19</f>
        <v>14.96015910554566</v>
      </c>
      <c r="K9" s="726">
        <f>'[3]PKW-Daten'!$H$15</f>
        <v>134.42577118755679</v>
      </c>
      <c r="L9" s="726">
        <f>'[3]PKW-Daten'!$H$13</f>
        <v>1906.5165363710917</v>
      </c>
      <c r="M9" s="727">
        <f>'[3]PKW-Daten'!$H$16</f>
        <v>5.3907167750710796</v>
      </c>
      <c r="N9" s="725">
        <v>0</v>
      </c>
      <c r="O9" s="728">
        <f>'[3]PKW-Daten'!$H$18/100</f>
        <v>0.60452433880523837</v>
      </c>
      <c r="P9" s="655">
        <f t="shared" si="0"/>
        <v>48.07558376479178</v>
      </c>
      <c r="Q9" s="729">
        <f t="shared" si="1"/>
        <v>173.07210155325041</v>
      </c>
      <c r="R9" s="725">
        <v>0</v>
      </c>
      <c r="S9" s="728">
        <f>'[3]PKW-Daten'!$H$12/1000</f>
        <v>24.543356200544292</v>
      </c>
      <c r="T9" s="730">
        <f>'Prices+Quantities'!$E$32</f>
        <v>47.428571428571416</v>
      </c>
      <c r="U9" s="730">
        <f>'Prices+Quantities'!$G$32</f>
        <v>113.55999999999997</v>
      </c>
      <c r="V9" s="731">
        <f>'[3]PKW-Daten'!$H$76</f>
        <v>7.0995142277558703</v>
      </c>
      <c r="W9" s="740">
        <f t="shared" si="2"/>
        <v>16.39099870092495</v>
      </c>
      <c r="X9" s="746">
        <f>[3]ADAC_Autokosten_2014!$N$43/100</f>
        <v>0.46995822006790661</v>
      </c>
      <c r="Y9" s="728">
        <f t="shared" si="3"/>
        <v>6.8649783914722859E-2</v>
      </c>
      <c r="Z9" s="790">
        <v>0</v>
      </c>
      <c r="AA9" s="791">
        <f t="shared" si="4"/>
        <v>2.8671725783334157E-2</v>
      </c>
      <c r="AB9" s="792">
        <f t="shared" si="5"/>
        <v>428.93357954925477</v>
      </c>
      <c r="AC9" s="792">
        <f t="shared" si="6"/>
        <v>1027.0116899255831</v>
      </c>
      <c r="AD9" s="792">
        <f t="shared" si="7"/>
        <v>7030.6497451749237</v>
      </c>
      <c r="AE9" s="792">
        <f t="shared" si="8"/>
        <v>8057.6614351005064</v>
      </c>
      <c r="AF9" s="720">
        <f t="shared" si="9"/>
        <v>42833501.564271227</v>
      </c>
      <c r="AG9" s="793" t="s">
        <v>244</v>
      </c>
      <c r="AH9">
        <f t="shared" si="10"/>
        <v>2</v>
      </c>
      <c r="AI9">
        <f t="shared" si="11"/>
        <v>5</v>
      </c>
      <c r="AJ9">
        <f>X10/Y9</f>
        <v>6.4322539507594794</v>
      </c>
      <c r="AK9">
        <f t="shared" si="12"/>
        <v>0.32161269753797395</v>
      </c>
      <c r="AL9" s="158">
        <f t="shared" si="13"/>
        <v>0.33030000000000009</v>
      </c>
      <c r="AN9">
        <f t="shared" si="14"/>
        <v>0.46995822006790655</v>
      </c>
      <c r="AO9">
        <f t="shared" si="15"/>
        <v>0.53860800398262942</v>
      </c>
      <c r="AP9">
        <f t="shared" si="16"/>
        <v>6.845734877355059</v>
      </c>
      <c r="AQ9" s="573"/>
    </row>
    <row r="10" spans="1:43">
      <c r="A10">
        <v>16</v>
      </c>
      <c r="B10" s="105">
        <v>24</v>
      </c>
      <c r="C10" s="105" t="s">
        <v>222</v>
      </c>
      <c r="D10" s="723" t="s">
        <v>171</v>
      </c>
      <c r="E10" s="724" t="s">
        <v>1096</v>
      </c>
      <c r="F10" s="724" t="s">
        <v>173</v>
      </c>
      <c r="G10" s="725">
        <v>0</v>
      </c>
      <c r="H10" s="726">
        <f>'[3]PKW-Daten'!$I$26</f>
        <v>117.82500102249038</v>
      </c>
      <c r="I10" s="726">
        <f>'[3]PKW-Daten'!$I$25</f>
        <v>7.0606636210561353</v>
      </c>
      <c r="J10" s="727">
        <f>'[3]PKW-Daten'!$I$19</f>
        <v>14.96015910554566</v>
      </c>
      <c r="K10" s="726">
        <f>'[3]PKW-Daten'!$I$15</f>
        <v>131</v>
      </c>
      <c r="L10" s="726">
        <f>'[3]PKW-Daten'!$I$13</f>
        <v>1794.5</v>
      </c>
      <c r="M10" s="727">
        <f>'[3]PKW-Daten'!$I$16</f>
        <v>0</v>
      </c>
      <c r="N10" s="725">
        <v>0</v>
      </c>
      <c r="O10" s="728">
        <f>'[3]PKW-Daten'!$I$18/100</f>
        <v>0.58865000000000012</v>
      </c>
      <c r="P10" s="655">
        <f t="shared" si="0"/>
        <v>1.0376020304968714</v>
      </c>
      <c r="Q10" s="729">
        <f t="shared" si="1"/>
        <v>3.735367309788737</v>
      </c>
      <c r="R10" s="725">
        <v>0</v>
      </c>
      <c r="S10" s="728">
        <f>'[3]PKW-Daten'!$I$12/1000</f>
        <v>24.881499999999999</v>
      </c>
      <c r="T10" s="730">
        <f>'Prices+Quantities'!$E$25</f>
        <v>46.012605042016808</v>
      </c>
      <c r="U10" s="730">
        <f>'Prices+Quantities'!$G$25</f>
        <v>61.3</v>
      </c>
      <c r="V10" s="731">
        <f>'[3]PKW-Daten'!$I$76</f>
        <v>8.3420562431535394</v>
      </c>
      <c r="W10" s="740">
        <f t="shared" si="2"/>
        <v>16.303032214102025</v>
      </c>
      <c r="X10" s="746">
        <f>[3]ADAC_Autokosten_2014!$R$43/100</f>
        <v>0.44157284380426065</v>
      </c>
      <c r="Y10" s="728">
        <f t="shared" si="3"/>
        <v>3.6084245000000001E-2</v>
      </c>
      <c r="Z10" s="790">
        <v>0</v>
      </c>
      <c r="AA10" s="791">
        <f t="shared" si="4"/>
        <v>2.70853199579832E-2</v>
      </c>
      <c r="AB10" s="792">
        <f t="shared" si="5"/>
        <v>405.20069599604</v>
      </c>
      <c r="AC10" s="792">
        <f t="shared" si="6"/>
        <v>539.82604640349052</v>
      </c>
      <c r="AD10" s="792">
        <f t="shared" si="7"/>
        <v>6606.0000000000018</v>
      </c>
      <c r="AE10" s="792">
        <f t="shared" si="8"/>
        <v>7145.826046403492</v>
      </c>
      <c r="AF10" s="720">
        <f t="shared" si="9"/>
        <v>841956.96122402989</v>
      </c>
      <c r="AG10" s="793" t="s">
        <v>244</v>
      </c>
      <c r="AH10">
        <f t="shared" si="10"/>
        <v>2</v>
      </c>
      <c r="AI10">
        <f t="shared" si="11"/>
        <v>6</v>
      </c>
      <c r="AJ10">
        <f>X9/Y10</f>
        <v>13.023917226698428</v>
      </c>
      <c r="AK10">
        <f t="shared" si="12"/>
        <v>0.65119586133492136</v>
      </c>
      <c r="AL10" s="158">
        <f t="shared" si="13"/>
        <v>0.35153248725874625</v>
      </c>
      <c r="AN10">
        <f t="shared" si="14"/>
        <v>0.44157284380426071</v>
      </c>
      <c r="AO10">
        <f t="shared" si="15"/>
        <v>0.47765708880426067</v>
      </c>
      <c r="AP10">
        <f t="shared" si="16"/>
        <v>12.237275403829583</v>
      </c>
      <c r="AQ10" s="573"/>
    </row>
    <row r="11" spans="1:43">
      <c r="A11">
        <v>21</v>
      </c>
      <c r="B11" s="105">
        <v>23</v>
      </c>
      <c r="C11" s="105" t="s">
        <v>222</v>
      </c>
      <c r="D11" s="723" t="s">
        <v>171</v>
      </c>
      <c r="E11" s="724" t="s">
        <v>1096</v>
      </c>
      <c r="F11" s="724" t="s">
        <v>1119</v>
      </c>
      <c r="G11" s="725">
        <v>0</v>
      </c>
      <c r="H11" s="726">
        <f>'[3]PKW-Daten'!$J$26</f>
        <v>46.413541129362073</v>
      </c>
      <c r="I11" s="726">
        <f>'[3]PKW-Daten'!$J$25</f>
        <v>11.020525185608063</v>
      </c>
      <c r="J11" s="727">
        <f>'[3]PKW-Daten'!$J$19</f>
        <v>14.96015910554566</v>
      </c>
      <c r="K11" s="726">
        <f>'[3]PKW-Daten'!$J$15</f>
        <v>49</v>
      </c>
      <c r="L11" s="726">
        <f>'[3]PKW-Daten'!$J$13</f>
        <v>1798</v>
      </c>
      <c r="M11" s="727">
        <f>'[3]PKW-Daten'!$J$16</f>
        <v>2.1</v>
      </c>
      <c r="N11" s="725">
        <v>0</v>
      </c>
      <c r="O11" s="728">
        <f>'[3]PKW-Daten'!$J$18/100</f>
        <v>0.35780000000000001</v>
      </c>
      <c r="P11" s="655">
        <f t="shared" si="0"/>
        <v>0.24843984686905235</v>
      </c>
      <c r="Q11" s="729">
        <f t="shared" si="1"/>
        <v>0.89438344872858844</v>
      </c>
      <c r="R11" s="725">
        <v>0</v>
      </c>
      <c r="S11" s="728">
        <f>'[3]PKW-Daten'!$J$12/1000</f>
        <v>36.200000000000003</v>
      </c>
      <c r="T11" s="730">
        <f>$R$41*'Prices+Quantities'!$E$36+(1-$R$41)*'Prices+Quantities'!$E$31</f>
        <v>65.479316644557656</v>
      </c>
      <c r="U11" s="730">
        <f>$R$41*'Prices+Quantities'!$G$36+(1-$R$41)*'Prices+Quantities'!$G$31</f>
        <v>153.98869186472277</v>
      </c>
      <c r="V11" s="731">
        <f>'[3]PKW-Daten'!$J$76</f>
        <v>7.3998057657184155</v>
      </c>
      <c r="W11" s="740">
        <f t="shared" si="2"/>
        <v>20.256278464075752</v>
      </c>
      <c r="X11" s="746">
        <f>[3]ADAC_Autokosten_2014!$T$43/100</f>
        <v>0.47457420977474102</v>
      </c>
      <c r="Y11" s="728">
        <f t="shared" si="3"/>
        <v>5.5097153949197814E-2</v>
      </c>
      <c r="Z11" s="790">
        <v>0</v>
      </c>
      <c r="AA11" s="791">
        <f t="shared" si="4"/>
        <v>2.3428499495422729E-2</v>
      </c>
      <c r="AB11" s="792">
        <f t="shared" si="5"/>
        <v>350.49408005572025</v>
      </c>
      <c r="AC11" s="792">
        <f t="shared" si="6"/>
        <v>824.26218934274266</v>
      </c>
      <c r="AD11" s="792">
        <f t="shared" si="7"/>
        <v>7099.7056856187282</v>
      </c>
      <c r="AE11" s="792">
        <f t="shared" si="8"/>
        <v>7923.9678749614704</v>
      </c>
      <c r="AF11" s="720">
        <f t="shared" si="9"/>
        <v>367779.40887226799</v>
      </c>
      <c r="AG11" s="793" t="s">
        <v>244</v>
      </c>
      <c r="AH11">
        <f t="shared" si="10"/>
        <v>2</v>
      </c>
      <c r="AI11">
        <f t="shared" si="11"/>
        <v>7</v>
      </c>
      <c r="AJ11">
        <f>X8/Y11</f>
        <v>7.7411485204795252</v>
      </c>
      <c r="AK11">
        <f t="shared" si="12"/>
        <v>0.38705742602397625</v>
      </c>
      <c r="AL11" s="158">
        <f t="shared" si="13"/>
        <v>0.31903680137588936</v>
      </c>
      <c r="AN11">
        <f t="shared" si="14"/>
        <v>0.47457420977474102</v>
      </c>
      <c r="AO11">
        <f t="shared" si="15"/>
        <v>0.52967136372393886</v>
      </c>
      <c r="AP11">
        <f t="shared" si="16"/>
        <v>8.6134069685762888</v>
      </c>
      <c r="AQ11" s="573"/>
    </row>
    <row r="12" spans="1:43">
      <c r="A12">
        <v>1</v>
      </c>
      <c r="B12" s="105">
        <v>17</v>
      </c>
      <c r="C12" s="105" t="s">
        <v>222</v>
      </c>
      <c r="D12" s="652" t="s">
        <v>171</v>
      </c>
      <c r="E12" s="161" t="s">
        <v>1095</v>
      </c>
      <c r="F12" s="161" t="s">
        <v>215</v>
      </c>
      <c r="G12" s="371">
        <v>0</v>
      </c>
      <c r="H12" s="557">
        <f>'[3]PKW-Daten'!$C$26</f>
        <v>11678.739910583785</v>
      </c>
      <c r="I12" s="557">
        <f>'[3]PKW-Daten'!$C$25</f>
        <v>405.19716885332207</v>
      </c>
      <c r="J12" s="653">
        <f>'[3]PKW-Daten'!$C$19</f>
        <v>10.430368541702347</v>
      </c>
      <c r="K12" s="557">
        <f>'[3]PKW-Daten'!$C$15</f>
        <v>137.36919799207197</v>
      </c>
      <c r="L12" s="557">
        <f>'[3]PKW-Daten'!$C$13</f>
        <v>1187.6969005371757</v>
      </c>
      <c r="M12" s="653">
        <f>'[3]PKW-Daten'!$C$16</f>
        <v>5.7789732664023994</v>
      </c>
      <c r="N12" s="371">
        <v>0</v>
      </c>
      <c r="O12" s="670">
        <f>'[3]PKW-Daten'!$C$18/100</f>
        <v>0.57523603461378803</v>
      </c>
      <c r="P12" s="655">
        <f t="shared" si="0"/>
        <v>70.071550004706282</v>
      </c>
      <c r="Q12" s="655">
        <f t="shared" si="1"/>
        <v>252.25758001694263</v>
      </c>
      <c r="R12" s="371">
        <v>0</v>
      </c>
      <c r="S12" s="670">
        <f>'[3]PKW-Daten'!$C$12/1000</f>
        <v>11.766139096432392</v>
      </c>
      <c r="T12" s="654">
        <f>'Prices+Quantities'!$E$31</f>
        <v>49.337078651685374</v>
      </c>
      <c r="U12" s="654">
        <f>'Prices+Quantities'!$G$31</f>
        <v>146.22292134831457</v>
      </c>
      <c r="V12" s="718">
        <f>'[3]PKW-Daten'!$C$76</f>
        <v>3.9712067906104336</v>
      </c>
      <c r="W12" s="738">
        <f t="shared" si="2"/>
        <v>12.737847709437011</v>
      </c>
      <c r="X12" s="745">
        <f>[3]ADAC_Autokosten_2014!$D$43/100</f>
        <v>0.36150604724569435</v>
      </c>
      <c r="Y12" s="670">
        <f t="shared" si="3"/>
        <v>8.4112693446048284E-2</v>
      </c>
      <c r="Z12" s="371">
        <v>0</v>
      </c>
      <c r="AA12" s="670">
        <f t="shared" si="4"/>
        <v>2.8380465483024073E-2</v>
      </c>
      <c r="AB12" s="720">
        <f t="shared" si="5"/>
        <v>296.0187143730036</v>
      </c>
      <c r="AC12" s="720">
        <f t="shared" si="6"/>
        <v>877.32639167751518</v>
      </c>
      <c r="AD12" s="720">
        <f t="shared" si="7"/>
        <v>3770.6413028266525</v>
      </c>
      <c r="AE12" s="720">
        <f t="shared" si="8"/>
        <v>4647.9676945041674</v>
      </c>
      <c r="AF12" s="720">
        <f t="shared" si="9"/>
        <v>54282405.816909924</v>
      </c>
      <c r="AG12" s="106" t="s">
        <v>244</v>
      </c>
      <c r="AH12">
        <f t="shared" si="10"/>
        <v>3</v>
      </c>
      <c r="AI12">
        <f t="shared" si="11"/>
        <v>8</v>
      </c>
      <c r="AJ12">
        <f>X15/Y12</f>
        <v>4.2264772098215584</v>
      </c>
      <c r="AK12">
        <f t="shared" si="12"/>
        <v>0.21132386049107793</v>
      </c>
      <c r="AL12" s="158">
        <f t="shared" si="13"/>
        <v>0.18540000000000001</v>
      </c>
      <c r="AN12">
        <f t="shared" si="14"/>
        <v>0.36150604724569435</v>
      </c>
      <c r="AO12">
        <f t="shared" si="15"/>
        <v>0.44561874069174257</v>
      </c>
      <c r="AP12">
        <f t="shared" si="16"/>
        <v>4.2978774360325556</v>
      </c>
      <c r="AQ12" s="573"/>
    </row>
    <row r="13" spans="1:43">
      <c r="A13">
        <v>8</v>
      </c>
      <c r="B13" s="105">
        <v>18</v>
      </c>
      <c r="C13" s="105" t="s">
        <v>222</v>
      </c>
      <c r="D13" s="652" t="s">
        <v>171</v>
      </c>
      <c r="E13" s="161" t="s">
        <v>1095</v>
      </c>
      <c r="F13" s="161" t="s">
        <v>216</v>
      </c>
      <c r="G13" s="371">
        <v>0</v>
      </c>
      <c r="H13" s="557">
        <f>'[3]PKW-Daten'!$D$26</f>
        <v>247.39868161260816</v>
      </c>
      <c r="I13" s="557">
        <f>'[3]PKW-Daten'!$D$25</f>
        <v>18.0296219397149</v>
      </c>
      <c r="J13" s="653">
        <f>'[3]PKW-Daten'!$D$19</f>
        <v>10.430368541702347</v>
      </c>
      <c r="K13" s="557">
        <f>'[3]PKW-Daten'!$D$15</f>
        <v>124</v>
      </c>
      <c r="L13" s="557">
        <f>'[3]PKW-Daten'!$D$13</f>
        <v>1248</v>
      </c>
      <c r="M13" s="653">
        <f>'[3]PKW-Daten'!$D$16</f>
        <v>4.5999999999999996</v>
      </c>
      <c r="N13" s="371">
        <v>0</v>
      </c>
      <c r="O13" s="670">
        <f>'[3]PKW-Daten'!$D$18/100</f>
        <v>0.49784000000000006</v>
      </c>
      <c r="P13" s="655">
        <f t="shared" si="0"/>
        <v>1.2846559206153378</v>
      </c>
      <c r="Q13" s="655">
        <f t="shared" si="1"/>
        <v>4.624761314215216</v>
      </c>
      <c r="R13" s="371">
        <v>0</v>
      </c>
      <c r="S13" s="670">
        <f>'[3]PKW-Daten'!$D$12/1000</f>
        <v>15.111000000000001</v>
      </c>
      <c r="T13" s="654">
        <f>'Prices+Quantities'!$E$32</f>
        <v>47.428571428571416</v>
      </c>
      <c r="U13" s="654">
        <f>'Prices+Quantities'!$G$32</f>
        <v>113.55999999999997</v>
      </c>
      <c r="V13" s="718">
        <f>'[3]PKW-Daten'!$D$76</f>
        <v>7.6651531428426392</v>
      </c>
      <c r="W13" s="738">
        <f t="shared" si="2"/>
        <v>17.443546495123254</v>
      </c>
      <c r="X13" s="745">
        <f>[3]ADAC_Autokosten_2014!$F$43/100</f>
        <v>0.41187422887541109</v>
      </c>
      <c r="Y13" s="670">
        <f t="shared" si="3"/>
        <v>5.6534710399999993E-2</v>
      </c>
      <c r="Z13" s="371">
        <v>0</v>
      </c>
      <c r="AA13" s="670">
        <f t="shared" si="4"/>
        <v>2.3611839999999999E-2</v>
      </c>
      <c r="AB13" s="720">
        <f t="shared" si="5"/>
        <v>246.28019314770913</v>
      </c>
      <c r="AC13" s="720">
        <f t="shared" si="6"/>
        <v>589.67786487041235</v>
      </c>
      <c r="AD13" s="720">
        <f t="shared" si="7"/>
        <v>4296</v>
      </c>
      <c r="AE13" s="720">
        <f t="shared" si="8"/>
        <v>4885.6778648704121</v>
      </c>
      <c r="AF13" s="720">
        <f t="shared" si="9"/>
        <v>1208710.2625528423</v>
      </c>
      <c r="AG13" s="106" t="s">
        <v>244</v>
      </c>
      <c r="AH13">
        <f t="shared" si="10"/>
        <v>3</v>
      </c>
      <c r="AI13">
        <f t="shared" si="11"/>
        <v>9</v>
      </c>
      <c r="AJ13">
        <f>X14/Y13</f>
        <v>9.6052443841430613</v>
      </c>
      <c r="AK13">
        <f t="shared" si="12"/>
        <v>0.48026221920715306</v>
      </c>
      <c r="AL13" s="158">
        <f t="shared" si="13"/>
        <v>0.28320000000000001</v>
      </c>
      <c r="AN13">
        <f t="shared" si="14"/>
        <v>0.41187422887541109</v>
      </c>
      <c r="AO13">
        <f t="shared" si="15"/>
        <v>0.46840893927541105</v>
      </c>
      <c r="AP13">
        <f t="shared" si="16"/>
        <v>7.2853336642441029</v>
      </c>
      <c r="AQ13" s="573"/>
    </row>
    <row r="14" spans="1:43">
      <c r="A14">
        <v>27</v>
      </c>
      <c r="B14" s="105">
        <v>19</v>
      </c>
      <c r="C14" s="105" t="s">
        <v>222</v>
      </c>
      <c r="D14" s="652" t="s">
        <v>171</v>
      </c>
      <c r="E14" s="161" t="s">
        <v>1095</v>
      </c>
      <c r="F14" s="161" t="s">
        <v>174</v>
      </c>
      <c r="G14" s="371">
        <v>0</v>
      </c>
      <c r="H14" s="653">
        <f>'[3]PKW-Daten'!$F$26</f>
        <v>7.7857295057196039</v>
      </c>
      <c r="I14" s="670">
        <f>'[3]PKW-Daten'!$F$25</f>
        <v>2.6085107759602974E-2</v>
      </c>
      <c r="J14" s="653">
        <f>'[3]PKW-Daten'!$F$19</f>
        <v>10.430368541702347</v>
      </c>
      <c r="K14" s="557">
        <f>'[3]PKW-Daten'!$F$15</f>
        <v>0</v>
      </c>
      <c r="L14" s="557">
        <f>'[3]PKW-Daten'!$F$13</f>
        <v>0</v>
      </c>
      <c r="M14" s="653">
        <f>'[3]PKW-Daten'!$F$16</f>
        <v>0</v>
      </c>
      <c r="N14" s="371">
        <v>0</v>
      </c>
      <c r="O14" s="670">
        <f>'[3]PKW-Daten'!$F$18/100</f>
        <v>0.19699999999999998</v>
      </c>
      <c r="P14" s="655">
        <f t="shared" si="0"/>
        <v>1.5997981537800316E-2</v>
      </c>
      <c r="Q14" s="655">
        <f t="shared" si="1"/>
        <v>5.7592733536081138E-2</v>
      </c>
      <c r="R14" s="371">
        <v>0</v>
      </c>
      <c r="S14" s="670">
        <f>'[3]PKW-Daten'!$F$12/1000</f>
        <v>21.7</v>
      </c>
      <c r="T14" s="654">
        <f>$R$40</f>
        <v>130.04826861604678</v>
      </c>
      <c r="U14" s="654">
        <f>$S$40</f>
        <v>185.05177393035552</v>
      </c>
      <c r="V14" s="737">
        <f>'[3]PKW-Daten'!$F$76</f>
        <v>14.391246720285007</v>
      </c>
      <c r="W14" s="741">
        <f t="shared" si="2"/>
        <v>21.195945298185126</v>
      </c>
      <c r="X14" s="745">
        <f>[3]ADAC_Autokosten_2014!$G$43/100</f>
        <v>0.54302970957875429</v>
      </c>
      <c r="Y14" s="670">
        <f t="shared" si="3"/>
        <v>3.6455199464280039E-2</v>
      </c>
      <c r="Z14" s="371">
        <v>0</v>
      </c>
      <c r="AA14" s="670">
        <f t="shared" si="4"/>
        <v>2.5619508917361214E-2</v>
      </c>
      <c r="AB14" s="720">
        <f t="shared" si="5"/>
        <v>267.22091986550714</v>
      </c>
      <c r="AC14" s="720">
        <f t="shared" si="6"/>
        <v>380.24116567371073</v>
      </c>
      <c r="AD14" s="720">
        <f t="shared" si="7"/>
        <v>5664.0000000000009</v>
      </c>
      <c r="AE14" s="720">
        <f t="shared" si="8"/>
        <v>6044.2411656737113</v>
      </c>
      <c r="AF14" s="720">
        <f t="shared" si="9"/>
        <v>47058.826783270866</v>
      </c>
      <c r="AG14" s="106" t="s">
        <v>244</v>
      </c>
      <c r="AH14">
        <f t="shared" si="10"/>
        <v>3</v>
      </c>
      <c r="AI14">
        <f t="shared" si="11"/>
        <v>10</v>
      </c>
      <c r="AJ14">
        <f>X13/Y14</f>
        <v>11.298092862692426</v>
      </c>
      <c r="AK14">
        <f t="shared" si="12"/>
        <v>0.5649046431346213</v>
      </c>
      <c r="AL14" s="158">
        <f t="shared" si="13"/>
        <v>0.21479999999999999</v>
      </c>
      <c r="AN14">
        <f t="shared" si="14"/>
        <v>0.5430297095787544</v>
      </c>
      <c r="AO14">
        <f t="shared" si="15"/>
        <v>0.5794849090430344</v>
      </c>
      <c r="AP14">
        <f t="shared" si="16"/>
        <v>14.895809584331918</v>
      </c>
      <c r="AQ14" s="573"/>
    </row>
    <row r="15" spans="1:43">
      <c r="A15">
        <v>15</v>
      </c>
      <c r="B15" s="105">
        <v>20</v>
      </c>
      <c r="C15" s="105" t="s">
        <v>222</v>
      </c>
      <c r="D15" s="652" t="s">
        <v>171</v>
      </c>
      <c r="E15" s="161" t="s">
        <v>1095</v>
      </c>
      <c r="F15" s="161" t="s">
        <v>173</v>
      </c>
      <c r="G15" s="371">
        <v>0</v>
      </c>
      <c r="H15" s="557">
        <f>'[3]PKW-Daten'!$E$26</f>
        <v>91.926121328321301</v>
      </c>
      <c r="I15" s="557">
        <f>'[3]PKW-Daten'!$E$25</f>
        <v>7.645904951575063</v>
      </c>
      <c r="J15" s="653">
        <f>'[3]PKW-Daten'!$E$19</f>
        <v>10.430368541702347</v>
      </c>
      <c r="K15" s="557">
        <f>'[3]PKW-Daten'!$E$15</f>
        <v>98.5</v>
      </c>
      <c r="L15" s="557">
        <f>'[3]PKW-Daten'!$E$13</f>
        <v>1198.5</v>
      </c>
      <c r="M15" s="653">
        <f>'[3]PKW-Daten'!$E$16</f>
        <v>0</v>
      </c>
      <c r="N15" s="371">
        <v>0</v>
      </c>
      <c r="O15" s="670">
        <f>'[3]PKW-Daten'!$E$18/100</f>
        <v>0.47785000000000005</v>
      </c>
      <c r="P15" s="655">
        <f t="shared" si="0"/>
        <v>0.4581737254038083</v>
      </c>
      <c r="Q15" s="655">
        <f t="shared" si="1"/>
        <v>1.6494254114537099</v>
      </c>
      <c r="R15" s="371">
        <v>0</v>
      </c>
      <c r="S15" s="670">
        <f>'[3]PKW-Daten'!$E$12/1000</f>
        <v>16.2075</v>
      </c>
      <c r="T15" s="654">
        <f>'Prices+Quantities'!$E$25</f>
        <v>46.012605042016808</v>
      </c>
      <c r="U15" s="654">
        <f>'Prices+Quantities'!$G$25</f>
        <v>61.3</v>
      </c>
      <c r="V15" s="718">
        <f>'[3]PKW-Daten'!$E$76</f>
        <v>8.280288398441698</v>
      </c>
      <c r="W15" s="738">
        <f t="shared" si="2"/>
        <v>16.168571792833326</v>
      </c>
      <c r="X15" s="745">
        <f>[3]ADAC_Autokosten_2014!$H$43/100</f>
        <v>0.35550038190643024</v>
      </c>
      <c r="Y15" s="670">
        <f t="shared" si="3"/>
        <v>2.9292205000000002E-2</v>
      </c>
      <c r="Z15" s="371">
        <v>0</v>
      </c>
      <c r="AA15" s="670">
        <f t="shared" si="4"/>
        <v>2.1987123319327732E-2</v>
      </c>
      <c r="AB15" s="720">
        <f t="shared" si="5"/>
        <v>229.33379939244605</v>
      </c>
      <c r="AC15" s="720">
        <f t="shared" si="6"/>
        <v>305.5284935490962</v>
      </c>
      <c r="AD15" s="720">
        <f t="shared" si="7"/>
        <v>3708</v>
      </c>
      <c r="AE15" s="720">
        <f t="shared" si="8"/>
        <v>4013.5284935490963</v>
      </c>
      <c r="AF15" s="720">
        <f t="shared" si="9"/>
        <v>368948.10725266882</v>
      </c>
      <c r="AG15" s="106" t="s">
        <v>244</v>
      </c>
      <c r="AH15">
        <f t="shared" si="10"/>
        <v>3</v>
      </c>
      <c r="AI15">
        <f t="shared" si="11"/>
        <v>11</v>
      </c>
      <c r="AJ15">
        <f>X12/Y15</f>
        <v>12.34137366052485</v>
      </c>
      <c r="AK15">
        <f t="shared" si="12"/>
        <v>0.61706868302624251</v>
      </c>
      <c r="AL15" s="158">
        <f t="shared" si="13"/>
        <v>0.18853206514133261</v>
      </c>
      <c r="AN15">
        <f t="shared" si="14"/>
        <v>0.35550038190643024</v>
      </c>
      <c r="AO15">
        <f t="shared" si="15"/>
        <v>0.38479258690643026</v>
      </c>
      <c r="AP15">
        <f t="shared" si="16"/>
        <v>12.136347601910822</v>
      </c>
      <c r="AQ15" s="573"/>
    </row>
    <row r="16" spans="1:43">
      <c r="A16">
        <v>6</v>
      </c>
      <c r="B16" s="12">
        <v>13</v>
      </c>
      <c r="C16" s="12" t="s">
        <v>221</v>
      </c>
      <c r="D16" s="656" t="s">
        <v>171</v>
      </c>
      <c r="E16" s="657" t="s">
        <v>1105</v>
      </c>
      <c r="F16" s="657" t="s">
        <v>217</v>
      </c>
      <c r="G16" s="658">
        <f>buildings_data!G156/1000</f>
        <v>1.3227647136120559</v>
      </c>
      <c r="H16" s="659">
        <v>0</v>
      </c>
      <c r="I16" s="659">
        <v>0</v>
      </c>
      <c r="J16" s="659">
        <v>0</v>
      </c>
      <c r="K16" s="660">
        <v>0</v>
      </c>
      <c r="L16" s="660">
        <v>0</v>
      </c>
      <c r="M16" s="660">
        <v>0</v>
      </c>
      <c r="N16" s="661">
        <f>buildings_data!$K$183</f>
        <v>65</v>
      </c>
      <c r="O16" s="659">
        <v>0</v>
      </c>
      <c r="P16" s="662">
        <f t="shared" ref="P16:P31" si="17">G16*N16/1000</f>
        <v>8.5979706384783638E-2</v>
      </c>
      <c r="Q16" s="662">
        <f t="shared" si="1"/>
        <v>0.3095269429852211</v>
      </c>
      <c r="R16" s="680">
        <f>IVD_Preise!$AY$74*12</f>
        <v>80.729212827988377</v>
      </c>
      <c r="S16" s="660">
        <v>0</v>
      </c>
      <c r="T16" s="680">
        <f>'Prices+Quantities'!$E$29</f>
        <v>33.613445378151269</v>
      </c>
      <c r="U16" s="680">
        <f>'Prices+Quantities'!$G$29</f>
        <v>40.000000000000007</v>
      </c>
      <c r="V16" s="660">
        <v>0</v>
      </c>
      <c r="W16" s="742">
        <f t="shared" ref="W16:W31" si="18">R16/Z16</f>
        <v>36.949139717425446</v>
      </c>
      <c r="X16" s="747">
        <v>0</v>
      </c>
      <c r="Y16" s="660">
        <v>0</v>
      </c>
      <c r="Z16" s="680">
        <f t="shared" ref="Z16:Z31" si="19">T16/1000*N16</f>
        <v>2.1848739495798322</v>
      </c>
      <c r="AA16" s="680"/>
      <c r="AB16" s="660"/>
      <c r="AC16" s="660"/>
      <c r="AD16" s="660"/>
      <c r="AE16" s="660"/>
      <c r="AF16" s="680">
        <f t="shared" ref="AF16:AF31" si="20">R16*G16</f>
        <v>106.78575408654076</v>
      </c>
      <c r="AG16" s="641" t="s">
        <v>1077</v>
      </c>
      <c r="AH16">
        <f t="shared" si="10"/>
        <v>4</v>
      </c>
      <c r="AI16">
        <f t="shared" si="11"/>
        <v>12</v>
      </c>
      <c r="AK16">
        <f>SUMPRODUCT(AK9:AK15,H9:H15)/H35</f>
        <v>0.11389376251481274</v>
      </c>
      <c r="AL16" s="158">
        <f>SUMPRODUCT(AL9:AL15,H9:H15)/H35</f>
        <v>0.10402167584654663</v>
      </c>
      <c r="AM16">
        <f>AL16/J35</f>
        <v>7.4553581002567721E-3</v>
      </c>
    </row>
    <row r="17" spans="1:39">
      <c r="A17">
        <v>25</v>
      </c>
      <c r="B17" s="12">
        <v>10</v>
      </c>
      <c r="C17" s="12" t="s">
        <v>221</v>
      </c>
      <c r="D17" s="656" t="s">
        <v>171</v>
      </c>
      <c r="E17" s="657" t="s">
        <v>1105</v>
      </c>
      <c r="F17" s="657" t="s">
        <v>174</v>
      </c>
      <c r="G17" s="658">
        <f>buildings_data!F156/1000</f>
        <v>3.7757151604720591</v>
      </c>
      <c r="H17" s="659">
        <v>0</v>
      </c>
      <c r="I17" s="659">
        <v>0</v>
      </c>
      <c r="J17" s="659">
        <v>0</v>
      </c>
      <c r="K17" s="660">
        <v>0</v>
      </c>
      <c r="L17" s="660">
        <v>0</v>
      </c>
      <c r="M17" s="660">
        <v>0</v>
      </c>
      <c r="N17" s="661">
        <f>buildings_data!$K$183</f>
        <v>65</v>
      </c>
      <c r="O17" s="659">
        <v>0</v>
      </c>
      <c r="P17" s="662">
        <f t="shared" si="17"/>
        <v>0.24542148543068384</v>
      </c>
      <c r="Q17" s="662">
        <f t="shared" si="1"/>
        <v>0.88351734755046185</v>
      </c>
      <c r="R17" s="680">
        <f>IVD_Preise!$AY$74*12</f>
        <v>80.729212827988377</v>
      </c>
      <c r="S17" s="660">
        <v>0</v>
      </c>
      <c r="T17" s="680">
        <f>'Prices+Quantities'!$E$36</f>
        <v>130.04826861604678</v>
      </c>
      <c r="U17" s="680">
        <f>'Prices+Quantities'!$G$36</f>
        <v>185.05177393035552</v>
      </c>
      <c r="V17" s="660">
        <v>0</v>
      </c>
      <c r="W17" s="742">
        <f t="shared" si="18"/>
        <v>9.5502070337298548</v>
      </c>
      <c r="X17" s="747">
        <v>0</v>
      </c>
      <c r="Y17" s="660">
        <v>0</v>
      </c>
      <c r="Z17" s="680">
        <f t="shared" si="19"/>
        <v>8.4531374600430418</v>
      </c>
      <c r="AA17" s="680"/>
      <c r="AB17" s="660"/>
      <c r="AC17" s="660"/>
      <c r="AD17" s="660"/>
      <c r="AE17" s="660"/>
      <c r="AF17" s="680">
        <f t="shared" si="20"/>
        <v>304.81051276761116</v>
      </c>
      <c r="AG17" s="641" t="s">
        <v>1077</v>
      </c>
      <c r="AH17">
        <f t="shared" si="10"/>
        <v>4</v>
      </c>
      <c r="AI17">
        <f t="shared" si="11"/>
        <v>13</v>
      </c>
      <c r="AM17">
        <f>AM16/Y35</f>
        <v>7.7152059612591986E-2</v>
      </c>
    </row>
    <row r="18" spans="1:39">
      <c r="A18">
        <v>13</v>
      </c>
      <c r="B18" s="12">
        <v>12</v>
      </c>
      <c r="C18" s="12" t="s">
        <v>221</v>
      </c>
      <c r="D18" s="656" t="s">
        <v>171</v>
      </c>
      <c r="E18" s="657" t="s">
        <v>1105</v>
      </c>
      <c r="F18" s="657" t="s">
        <v>173</v>
      </c>
      <c r="G18" s="658">
        <f>buildings_data!C156/1000</f>
        <v>12.962121572285197</v>
      </c>
      <c r="H18" s="659">
        <v>0</v>
      </c>
      <c r="I18" s="659">
        <v>0</v>
      </c>
      <c r="J18" s="659">
        <v>0</v>
      </c>
      <c r="K18" s="660">
        <v>0</v>
      </c>
      <c r="L18" s="660">
        <v>0</v>
      </c>
      <c r="M18" s="660">
        <v>0</v>
      </c>
      <c r="N18" s="661">
        <f>buildings_data!$K$183</f>
        <v>65</v>
      </c>
      <c r="O18" s="659">
        <v>0</v>
      </c>
      <c r="P18" s="662">
        <f t="shared" si="17"/>
        <v>0.84253790219853786</v>
      </c>
      <c r="Q18" s="662">
        <f t="shared" si="1"/>
        <v>3.0331364479147362</v>
      </c>
      <c r="R18" s="680">
        <f>IVD_Preise!$AY$74*12</f>
        <v>80.729212827988377</v>
      </c>
      <c r="S18" s="660">
        <v>0</v>
      </c>
      <c r="T18" s="680">
        <f>'Prices+Quantities'!$E$25</f>
        <v>46.012605042016808</v>
      </c>
      <c r="U18" s="680">
        <f>'Prices+Quantities'!$G$25</f>
        <v>61.3</v>
      </c>
      <c r="V18" s="660">
        <v>0</v>
      </c>
      <c r="W18" s="742">
        <f t="shared" si="18"/>
        <v>26.992340219103607</v>
      </c>
      <c r="X18" s="747">
        <v>0</v>
      </c>
      <c r="Y18" s="660">
        <v>0</v>
      </c>
      <c r="Z18" s="680">
        <f t="shared" si="19"/>
        <v>2.9908193277310926</v>
      </c>
      <c r="AA18" s="680"/>
      <c r="AB18" s="660"/>
      <c r="AC18" s="660"/>
      <c r="AD18" s="660"/>
      <c r="AE18" s="660"/>
      <c r="AF18" s="680">
        <f t="shared" si="20"/>
        <v>1046.421871111271</v>
      </c>
      <c r="AG18" s="641" t="s">
        <v>1077</v>
      </c>
      <c r="AH18">
        <f t="shared" si="10"/>
        <v>4</v>
      </c>
      <c r="AI18">
        <f t="shared" si="11"/>
        <v>14</v>
      </c>
    </row>
    <row r="19" spans="1:39">
      <c r="A19">
        <v>19</v>
      </c>
      <c r="B19" s="12">
        <v>11</v>
      </c>
      <c r="C19" s="12" t="s">
        <v>221</v>
      </c>
      <c r="D19" s="656" t="s">
        <v>171</v>
      </c>
      <c r="E19" s="657" t="s">
        <v>1105</v>
      </c>
      <c r="F19" s="657" t="s">
        <v>213</v>
      </c>
      <c r="G19" s="658">
        <f>buildings_data!D156/1000</f>
        <v>1.3807977733514083</v>
      </c>
      <c r="H19" s="659">
        <v>0</v>
      </c>
      <c r="I19" s="659">
        <v>0</v>
      </c>
      <c r="J19" s="659">
        <v>0</v>
      </c>
      <c r="K19" s="660">
        <v>0</v>
      </c>
      <c r="L19" s="660">
        <v>0</v>
      </c>
      <c r="M19" s="660">
        <v>0</v>
      </c>
      <c r="N19" s="661">
        <f>buildings_data!$K$183</f>
        <v>65</v>
      </c>
      <c r="O19" s="659">
        <v>0</v>
      </c>
      <c r="P19" s="662">
        <f t="shared" si="17"/>
        <v>8.9751855267841532E-2</v>
      </c>
      <c r="Q19" s="662">
        <f t="shared" si="1"/>
        <v>0.32310667896422951</v>
      </c>
      <c r="R19" s="680">
        <f>IVD_Preise!$AY$74*12</f>
        <v>80.729212827988377</v>
      </c>
      <c r="S19" s="660">
        <v>0</v>
      </c>
      <c r="T19" s="680">
        <f>'Prices+Quantities'!$E$33</f>
        <v>42.094999999999992</v>
      </c>
      <c r="U19" s="680">
        <f>'Prices+Quantities'!$G$33</f>
        <v>59.178699999999992</v>
      </c>
      <c r="V19" s="660">
        <v>0</v>
      </c>
      <c r="W19" s="742">
        <f t="shared" si="18"/>
        <v>29.5044040779513</v>
      </c>
      <c r="X19" s="747">
        <v>0</v>
      </c>
      <c r="Y19" s="660">
        <v>0</v>
      </c>
      <c r="Z19" s="680">
        <f t="shared" si="19"/>
        <v>2.7361749999999994</v>
      </c>
      <c r="AA19" s="680"/>
      <c r="AB19" s="660"/>
      <c r="AC19" s="660"/>
      <c r="AD19" s="660"/>
      <c r="AE19" s="660"/>
      <c r="AF19" s="680">
        <f t="shared" si="20"/>
        <v>111.47071731729829</v>
      </c>
      <c r="AG19" s="641" t="s">
        <v>1077</v>
      </c>
      <c r="AH19">
        <f t="shared" si="10"/>
        <v>4</v>
      </c>
      <c r="AI19">
        <f t="shared" si="11"/>
        <v>15</v>
      </c>
    </row>
    <row r="20" spans="1:39">
      <c r="A20">
        <v>7</v>
      </c>
      <c r="B20" s="12">
        <v>16</v>
      </c>
      <c r="C20" s="12" t="s">
        <v>221</v>
      </c>
      <c r="D20" s="656" t="s">
        <v>171</v>
      </c>
      <c r="E20" s="657" t="s">
        <v>1106</v>
      </c>
      <c r="F20" s="657" t="s">
        <v>217</v>
      </c>
      <c r="G20" s="658">
        <f>buildings_data!G157/1000</f>
        <v>0.22368484447641782</v>
      </c>
      <c r="H20" s="659">
        <v>0</v>
      </c>
      <c r="I20" s="659">
        <v>0</v>
      </c>
      <c r="J20" s="659">
        <v>0</v>
      </c>
      <c r="K20" s="660">
        <v>0</v>
      </c>
      <c r="L20" s="660">
        <v>0</v>
      </c>
      <c r="M20" s="660">
        <v>0</v>
      </c>
      <c r="N20" s="661">
        <f>buildings_data!$K$184</f>
        <v>15</v>
      </c>
      <c r="O20" s="659">
        <v>0</v>
      </c>
      <c r="P20" s="662">
        <f t="shared" si="17"/>
        <v>3.3552726671462673E-3</v>
      </c>
      <c r="Q20" s="663">
        <f t="shared" si="1"/>
        <v>1.2078981601726563E-2</v>
      </c>
      <c r="R20" s="680">
        <f>IVD_Preise!$AY$75*12</f>
        <v>96.875055393586052</v>
      </c>
      <c r="S20" s="660">
        <v>0</v>
      </c>
      <c r="T20" s="680">
        <f>'Prices+Quantities'!$E$29</f>
        <v>33.613445378151269</v>
      </c>
      <c r="U20" s="680">
        <f>'Prices+Quantities'!$G$29</f>
        <v>40.000000000000007</v>
      </c>
      <c r="V20" s="660">
        <v>0</v>
      </c>
      <c r="W20" s="742">
        <f t="shared" si="18"/>
        <v>192.13552653061231</v>
      </c>
      <c r="X20" s="747">
        <v>0</v>
      </c>
      <c r="Y20" s="660">
        <v>0</v>
      </c>
      <c r="Z20" s="680">
        <f t="shared" si="19"/>
        <v>0.504201680672269</v>
      </c>
      <c r="AA20" s="680"/>
      <c r="AB20" s="660"/>
      <c r="AC20" s="660"/>
      <c r="AD20" s="660"/>
      <c r="AE20" s="660"/>
      <c r="AF20" s="680">
        <f t="shared" si="20"/>
        <v>21.669481699358656</v>
      </c>
      <c r="AG20" s="641" t="s">
        <v>1077</v>
      </c>
      <c r="AH20">
        <f t="shared" si="10"/>
        <v>5</v>
      </c>
      <c r="AI20">
        <f t="shared" si="11"/>
        <v>16</v>
      </c>
    </row>
    <row r="21" spans="1:39">
      <c r="A21">
        <v>26</v>
      </c>
      <c r="B21" s="12">
        <v>14</v>
      </c>
      <c r="C21" s="12" t="s">
        <v>221</v>
      </c>
      <c r="D21" s="656" t="s">
        <v>171</v>
      </c>
      <c r="E21" s="657" t="s">
        <v>1106</v>
      </c>
      <c r="F21" s="657" t="s">
        <v>174</v>
      </c>
      <c r="G21" s="658">
        <f>buildings_data!F157/1000</f>
        <v>0.49623489412752936</v>
      </c>
      <c r="H21" s="659">
        <v>0</v>
      </c>
      <c r="I21" s="659">
        <v>0</v>
      </c>
      <c r="J21" s="659">
        <v>0</v>
      </c>
      <c r="K21" s="660">
        <v>0</v>
      </c>
      <c r="L21" s="660">
        <v>0</v>
      </c>
      <c r="M21" s="660">
        <v>0</v>
      </c>
      <c r="N21" s="661">
        <f>buildings_data!$K$184</f>
        <v>15</v>
      </c>
      <c r="O21" s="659">
        <v>0</v>
      </c>
      <c r="P21" s="662">
        <f t="shared" si="17"/>
        <v>7.44352341191294E-3</v>
      </c>
      <c r="Q21" s="664">
        <f t="shared" si="1"/>
        <v>2.6796684282886583E-2</v>
      </c>
      <c r="R21" s="680">
        <f>IVD_Preise!$AY$75*12</f>
        <v>96.875055393586052</v>
      </c>
      <c r="S21" s="660">
        <v>0</v>
      </c>
      <c r="T21" s="680">
        <f>'Prices+Quantities'!$E$36</f>
        <v>130.04826861604678</v>
      </c>
      <c r="U21" s="680">
        <f>'Prices+Quantities'!$G$36</f>
        <v>185.05177393035552</v>
      </c>
      <c r="V21" s="660">
        <v>0</v>
      </c>
      <c r="W21" s="742">
        <f t="shared" si="18"/>
        <v>49.661076575395242</v>
      </c>
      <c r="X21" s="747">
        <v>0</v>
      </c>
      <c r="Y21" s="660">
        <v>0</v>
      </c>
      <c r="Z21" s="680">
        <f t="shared" si="19"/>
        <v>1.950724029240702</v>
      </c>
      <c r="AA21" s="680"/>
      <c r="AB21" s="660"/>
      <c r="AC21" s="660"/>
      <c r="AD21" s="660"/>
      <c r="AE21" s="660"/>
      <c r="AF21" s="680">
        <f t="shared" si="20"/>
        <v>48.072782856834714</v>
      </c>
      <c r="AG21" s="641" t="s">
        <v>1077</v>
      </c>
      <c r="AH21">
        <f t="shared" si="10"/>
        <v>5</v>
      </c>
      <c r="AI21">
        <f t="shared" si="11"/>
        <v>17</v>
      </c>
    </row>
    <row r="22" spans="1:39">
      <c r="A22">
        <v>14</v>
      </c>
      <c r="B22" s="12">
        <v>15</v>
      </c>
      <c r="C22" s="12" t="s">
        <v>221</v>
      </c>
      <c r="D22" s="656" t="s">
        <v>171</v>
      </c>
      <c r="E22" s="657" t="s">
        <v>1106</v>
      </c>
      <c r="F22" s="657" t="s">
        <v>173</v>
      </c>
      <c r="G22" s="658">
        <f>buildings_data!C157/1000</f>
        <v>1.4402357302539111</v>
      </c>
      <c r="H22" s="659">
        <v>0</v>
      </c>
      <c r="I22" s="659">
        <v>0</v>
      </c>
      <c r="J22" s="659">
        <v>0</v>
      </c>
      <c r="K22" s="660">
        <v>0</v>
      </c>
      <c r="L22" s="660">
        <v>0</v>
      </c>
      <c r="M22" s="660">
        <v>0</v>
      </c>
      <c r="N22" s="661">
        <f>buildings_data!$K$184</f>
        <v>15</v>
      </c>
      <c r="O22" s="659">
        <v>0</v>
      </c>
      <c r="P22" s="662">
        <f t="shared" si="17"/>
        <v>2.1603535953808668E-2</v>
      </c>
      <c r="Q22" s="662">
        <f t="shared" si="1"/>
        <v>7.7772729433711205E-2</v>
      </c>
      <c r="R22" s="680">
        <f>IVD_Preise!$AY$75*12</f>
        <v>96.875055393586052</v>
      </c>
      <c r="S22" s="660">
        <v>0</v>
      </c>
      <c r="T22" s="680">
        <f>'Prices+Quantities'!$E$25</f>
        <v>46.012605042016808</v>
      </c>
      <c r="U22" s="680">
        <f>'Prices+Quantities'!$G$25</f>
        <v>61.3</v>
      </c>
      <c r="V22" s="660">
        <v>0</v>
      </c>
      <c r="W22" s="742">
        <f t="shared" si="18"/>
        <v>140.36016913933872</v>
      </c>
      <c r="X22" s="747">
        <v>0</v>
      </c>
      <c r="Y22" s="660">
        <v>0</v>
      </c>
      <c r="Z22" s="680">
        <f t="shared" si="19"/>
        <v>0.69018907563025222</v>
      </c>
      <c r="AA22" s="680"/>
      <c r="AB22" s="660"/>
      <c r="AC22" s="660"/>
      <c r="AD22" s="660"/>
      <c r="AE22" s="660"/>
      <c r="AF22" s="680">
        <f t="shared" si="20"/>
        <v>139.52291614816949</v>
      </c>
      <c r="AG22" s="641" t="s">
        <v>1077</v>
      </c>
      <c r="AH22">
        <f t="shared" si="10"/>
        <v>5</v>
      </c>
      <c r="AI22">
        <f t="shared" si="11"/>
        <v>18</v>
      </c>
    </row>
    <row r="23" spans="1:39">
      <c r="A23">
        <v>5</v>
      </c>
      <c r="B23" s="12">
        <v>9</v>
      </c>
      <c r="C23" s="12" t="s">
        <v>221</v>
      </c>
      <c r="D23" s="656" t="s">
        <v>171</v>
      </c>
      <c r="E23" s="657" t="s">
        <v>1104</v>
      </c>
      <c r="F23" s="657" t="s">
        <v>217</v>
      </c>
      <c r="G23" s="658">
        <f>buildings_data!G155/1000</f>
        <v>1.9986867451558168</v>
      </c>
      <c r="H23" s="659">
        <v>0</v>
      </c>
      <c r="I23" s="659">
        <v>0</v>
      </c>
      <c r="J23" s="659">
        <v>0</v>
      </c>
      <c r="K23" s="660">
        <v>0</v>
      </c>
      <c r="L23" s="660">
        <v>0</v>
      </c>
      <c r="M23" s="660">
        <v>0</v>
      </c>
      <c r="N23" s="661">
        <f>buildings_data!$K$182</f>
        <v>65</v>
      </c>
      <c r="O23" s="659">
        <v>0</v>
      </c>
      <c r="P23" s="662">
        <f t="shared" si="17"/>
        <v>0.1299146384351281</v>
      </c>
      <c r="Q23" s="662">
        <f t="shared" si="1"/>
        <v>0.46769269836646116</v>
      </c>
      <c r="R23" s="680">
        <f>IVD_Preise!$AY$73*12</f>
        <v>72.104516129032277</v>
      </c>
      <c r="S23" s="660">
        <v>0</v>
      </c>
      <c r="T23" s="680">
        <f>'Prices+Quantities'!$E$29</f>
        <v>33.613445378151269</v>
      </c>
      <c r="U23" s="680">
        <f>'Prices+Quantities'!$G$29</f>
        <v>40.000000000000007</v>
      </c>
      <c r="V23" s="660">
        <v>0</v>
      </c>
      <c r="W23" s="742">
        <f t="shared" si="18"/>
        <v>33.001682382134</v>
      </c>
      <c r="X23" s="747">
        <v>0</v>
      </c>
      <c r="Y23" s="660">
        <v>0</v>
      </c>
      <c r="Z23" s="680">
        <f t="shared" si="19"/>
        <v>2.1848739495798322</v>
      </c>
      <c r="AA23" s="680"/>
      <c r="AB23" s="660"/>
      <c r="AC23" s="660"/>
      <c r="AD23" s="660"/>
      <c r="AE23" s="660"/>
      <c r="AF23" s="680">
        <f t="shared" si="20"/>
        <v>144.11434065297061</v>
      </c>
      <c r="AG23" s="641" t="s">
        <v>1077</v>
      </c>
      <c r="AH23">
        <f t="shared" si="10"/>
        <v>6</v>
      </c>
      <c r="AI23">
        <f t="shared" si="11"/>
        <v>19</v>
      </c>
    </row>
    <row r="24" spans="1:39">
      <c r="A24">
        <v>24</v>
      </c>
      <c r="B24" s="12">
        <v>6</v>
      </c>
      <c r="C24" s="12" t="s">
        <v>221</v>
      </c>
      <c r="D24" s="656" t="s">
        <v>171</v>
      </c>
      <c r="E24" s="657" t="s">
        <v>1104</v>
      </c>
      <c r="F24" s="657" t="s">
        <v>174</v>
      </c>
      <c r="G24" s="658">
        <f>buildings_data!F155/1000</f>
        <v>5.7050749593344712</v>
      </c>
      <c r="H24" s="659">
        <v>0</v>
      </c>
      <c r="I24" s="659">
        <v>0</v>
      </c>
      <c r="J24" s="659">
        <v>0</v>
      </c>
      <c r="K24" s="660">
        <v>0</v>
      </c>
      <c r="L24" s="660">
        <v>0</v>
      </c>
      <c r="M24" s="660">
        <v>0</v>
      </c>
      <c r="N24" s="661">
        <f>buildings_data!$K$182</f>
        <v>65</v>
      </c>
      <c r="O24" s="659">
        <v>0</v>
      </c>
      <c r="P24" s="662">
        <f t="shared" si="17"/>
        <v>0.37082987235674064</v>
      </c>
      <c r="Q24" s="662">
        <f t="shared" si="1"/>
        <v>1.3349875404842664</v>
      </c>
      <c r="R24" s="680">
        <f>IVD_Preise!$AY$73*12</f>
        <v>72.104516129032277</v>
      </c>
      <c r="S24" s="660">
        <v>0</v>
      </c>
      <c r="T24" s="680">
        <f>'Prices+Quantities'!$E$36</f>
        <v>130.04826861604678</v>
      </c>
      <c r="U24" s="680">
        <f>'Prices+Quantities'!$G$36</f>
        <v>185.05177393035552</v>
      </c>
      <c r="V24" s="660">
        <v>0</v>
      </c>
      <c r="W24" s="742">
        <f t="shared" si="18"/>
        <v>8.5299117008166032</v>
      </c>
      <c r="X24" s="747">
        <v>0</v>
      </c>
      <c r="Y24" s="660">
        <v>0</v>
      </c>
      <c r="Z24" s="680">
        <f t="shared" si="19"/>
        <v>8.4531374600430418</v>
      </c>
      <c r="AA24" s="680"/>
      <c r="AB24" s="660"/>
      <c r="AC24" s="660"/>
      <c r="AD24" s="660"/>
      <c r="AE24" s="660"/>
      <c r="AF24" s="680">
        <f t="shared" si="20"/>
        <v>411.36166942267056</v>
      </c>
      <c r="AG24" s="641" t="s">
        <v>1077</v>
      </c>
      <c r="AH24">
        <f t="shared" si="10"/>
        <v>6</v>
      </c>
      <c r="AI24">
        <f t="shared" si="11"/>
        <v>20</v>
      </c>
    </row>
    <row r="25" spans="1:39">
      <c r="A25">
        <v>12</v>
      </c>
      <c r="B25" s="12">
        <v>8</v>
      </c>
      <c r="C25" s="12" t="s">
        <v>221</v>
      </c>
      <c r="D25" s="656" t="s">
        <v>171</v>
      </c>
      <c r="E25" s="657" t="s">
        <v>1104</v>
      </c>
      <c r="F25" s="657" t="s">
        <v>173</v>
      </c>
      <c r="G25" s="658">
        <f>buildings_data!C155/1000</f>
        <v>19.585660479920271</v>
      </c>
      <c r="H25" s="659">
        <v>0</v>
      </c>
      <c r="I25" s="659">
        <v>0</v>
      </c>
      <c r="J25" s="659">
        <v>0</v>
      </c>
      <c r="K25" s="660">
        <v>0</v>
      </c>
      <c r="L25" s="660">
        <v>0</v>
      </c>
      <c r="M25" s="660">
        <v>0</v>
      </c>
      <c r="N25" s="661">
        <f>buildings_data!$K$182</f>
        <v>65</v>
      </c>
      <c r="O25" s="659">
        <v>0</v>
      </c>
      <c r="P25" s="662">
        <f t="shared" si="17"/>
        <v>1.2730679311948176</v>
      </c>
      <c r="Q25" s="662">
        <f t="shared" si="1"/>
        <v>4.5830445523013434</v>
      </c>
      <c r="R25" s="680">
        <f>IVD_Preise!$AY$73*12</f>
        <v>72.104516129032277</v>
      </c>
      <c r="S25" s="660">
        <v>0</v>
      </c>
      <c r="T25" s="680">
        <f>'Prices+Quantities'!$E$25</f>
        <v>46.012605042016808</v>
      </c>
      <c r="U25" s="680">
        <f>'Prices+Quantities'!$G$25</f>
        <v>61.3</v>
      </c>
      <c r="V25" s="660">
        <v>0</v>
      </c>
      <c r="W25" s="742">
        <f t="shared" si="18"/>
        <v>24.108616478593007</v>
      </c>
      <c r="X25" s="747">
        <v>0</v>
      </c>
      <c r="Y25" s="660">
        <v>0</v>
      </c>
      <c r="Z25" s="680">
        <f t="shared" si="19"/>
        <v>2.9908193277310926</v>
      </c>
      <c r="AA25" s="680"/>
      <c r="AB25" s="660"/>
      <c r="AC25" s="660"/>
      <c r="AD25" s="660"/>
      <c r="AE25" s="660"/>
      <c r="AF25" s="680">
        <f t="shared" si="20"/>
        <v>1412.2145719721611</v>
      </c>
      <c r="AG25" s="641" t="s">
        <v>1077</v>
      </c>
      <c r="AH25">
        <f t="shared" si="10"/>
        <v>6</v>
      </c>
      <c r="AI25">
        <f t="shared" si="11"/>
        <v>21</v>
      </c>
    </row>
    <row r="26" spans="1:39">
      <c r="A26">
        <v>18</v>
      </c>
      <c r="B26" s="12">
        <v>7</v>
      </c>
      <c r="C26" s="12" t="s">
        <v>221</v>
      </c>
      <c r="D26" s="656" t="s">
        <v>171</v>
      </c>
      <c r="E26" s="657" t="s">
        <v>1104</v>
      </c>
      <c r="F26" s="657" t="s">
        <v>213</v>
      </c>
      <c r="G26" s="658">
        <f>buildings_data!D155/1000</f>
        <v>2.0863742273575059</v>
      </c>
      <c r="H26" s="659">
        <v>0</v>
      </c>
      <c r="I26" s="659">
        <v>0</v>
      </c>
      <c r="J26" s="659">
        <v>0</v>
      </c>
      <c r="K26" s="660">
        <v>0</v>
      </c>
      <c r="L26" s="660">
        <v>0</v>
      </c>
      <c r="M26" s="660">
        <v>0</v>
      </c>
      <c r="N26" s="661">
        <f>buildings_data!$K$182</f>
        <v>65</v>
      </c>
      <c r="O26" s="659">
        <v>0</v>
      </c>
      <c r="P26" s="662">
        <f t="shared" si="17"/>
        <v>0.1356143247782379</v>
      </c>
      <c r="Q26" s="662">
        <f t="shared" si="1"/>
        <v>0.48821156920165643</v>
      </c>
      <c r="R26" s="680">
        <f>IVD_Preise!$AY$73*12</f>
        <v>72.104516129032277</v>
      </c>
      <c r="S26" s="660">
        <v>0</v>
      </c>
      <c r="T26" s="680">
        <f>'Prices+Quantities'!$E$33</f>
        <v>42.094999999999992</v>
      </c>
      <c r="U26" s="680">
        <f>'Prices+Quantities'!$G$33</f>
        <v>59.178699999999992</v>
      </c>
      <c r="V26" s="660">
        <v>0</v>
      </c>
      <c r="W26" s="742">
        <f t="shared" si="18"/>
        <v>26.352304267465456</v>
      </c>
      <c r="X26" s="747">
        <v>0</v>
      </c>
      <c r="Y26" s="660">
        <v>0</v>
      </c>
      <c r="Z26" s="680">
        <f t="shared" si="19"/>
        <v>2.7361749999999994</v>
      </c>
      <c r="AA26" s="680"/>
      <c r="AB26" s="660"/>
      <c r="AC26" s="660"/>
      <c r="AD26" s="660"/>
      <c r="AE26" s="660"/>
      <c r="AF26" s="680">
        <f t="shared" si="20"/>
        <v>150.43700412769653</v>
      </c>
      <c r="AG26" s="641" t="s">
        <v>1077</v>
      </c>
      <c r="AH26">
        <f t="shared" si="10"/>
        <v>6</v>
      </c>
      <c r="AI26">
        <f t="shared" si="11"/>
        <v>22</v>
      </c>
    </row>
    <row r="27" spans="1:39">
      <c r="A27">
        <v>4</v>
      </c>
      <c r="B27" s="12">
        <v>5</v>
      </c>
      <c r="C27" s="12" t="s">
        <v>221</v>
      </c>
      <c r="D27" s="656" t="s">
        <v>171</v>
      </c>
      <c r="E27" s="657" t="s">
        <v>1103</v>
      </c>
      <c r="F27" s="657" t="s">
        <v>217</v>
      </c>
      <c r="G27" s="658">
        <f>buildings_data!G154/1000</f>
        <v>96.329798275042805</v>
      </c>
      <c r="H27" s="659">
        <v>0</v>
      </c>
      <c r="I27" s="659">
        <v>0</v>
      </c>
      <c r="J27" s="659">
        <v>0</v>
      </c>
      <c r="K27" s="660">
        <v>0</v>
      </c>
      <c r="L27" s="660">
        <v>0</v>
      </c>
      <c r="M27" s="660">
        <v>0</v>
      </c>
      <c r="N27" s="661">
        <f>buildings_data!$K$181</f>
        <v>159.93230788755264</v>
      </c>
      <c r="O27" s="659">
        <v>0</v>
      </c>
      <c r="P27" s="662">
        <f t="shared" si="17"/>
        <v>15.406246956469982</v>
      </c>
      <c r="Q27" s="662">
        <f t="shared" si="1"/>
        <v>55.462489043291939</v>
      </c>
      <c r="R27" s="680">
        <f>IVD_Preise!$AY$72*12</f>
        <v>57.497230769230796</v>
      </c>
      <c r="S27" s="660">
        <v>0</v>
      </c>
      <c r="T27" s="680">
        <f>'Prices+Quantities'!$E$29</f>
        <v>33.613445378151269</v>
      </c>
      <c r="U27" s="680">
        <f>'Prices+Quantities'!$G$29</f>
        <v>40.000000000000007</v>
      </c>
      <c r="V27" s="660">
        <v>0</v>
      </c>
      <c r="W27" s="742">
        <f t="shared" si="18"/>
        <v>10.69541631692883</v>
      </c>
      <c r="X27" s="747">
        <v>0</v>
      </c>
      <c r="Y27" s="660">
        <v>0</v>
      </c>
      <c r="Z27" s="680">
        <f t="shared" si="19"/>
        <v>5.3758758953799219</v>
      </c>
      <c r="AA27" s="680"/>
      <c r="AB27" s="660"/>
      <c r="AC27" s="660"/>
      <c r="AD27" s="660"/>
      <c r="AE27" s="660"/>
      <c r="AF27" s="680">
        <f t="shared" si="20"/>
        <v>5538.6966413735872</v>
      </c>
      <c r="AG27" s="641" t="s">
        <v>1077</v>
      </c>
      <c r="AH27">
        <f t="shared" si="10"/>
        <v>7</v>
      </c>
      <c r="AI27">
        <f t="shared" si="11"/>
        <v>23</v>
      </c>
    </row>
    <row r="28" spans="1:39">
      <c r="A28">
        <v>20</v>
      </c>
      <c r="B28" s="12">
        <v>4</v>
      </c>
      <c r="C28" s="12" t="s">
        <v>221</v>
      </c>
      <c r="D28" s="656" t="s">
        <v>171</v>
      </c>
      <c r="E28" s="657" t="s">
        <v>1103</v>
      </c>
      <c r="F28" s="657" t="s">
        <v>214</v>
      </c>
      <c r="G28" s="658">
        <f>buildings_data!E154/1000</f>
        <v>33.110225716282251</v>
      </c>
      <c r="H28" s="659">
        <v>0</v>
      </c>
      <c r="I28" s="659">
        <v>0</v>
      </c>
      <c r="J28" s="659">
        <v>0</v>
      </c>
      <c r="K28" s="660">
        <v>0</v>
      </c>
      <c r="L28" s="660">
        <v>0</v>
      </c>
      <c r="M28" s="660">
        <v>0</v>
      </c>
      <c r="N28" s="661">
        <f>buildings_data!$K$181</f>
        <v>159.93230788755264</v>
      </c>
      <c r="O28" s="659">
        <v>0</v>
      </c>
      <c r="P28" s="662">
        <f t="shared" si="17"/>
        <v>5.2953948134828162</v>
      </c>
      <c r="Q28" s="662">
        <f t="shared" si="1"/>
        <v>19.063421328538137</v>
      </c>
      <c r="R28" s="680">
        <f>IVD_Preise!$AY$72*12</f>
        <v>57.497230769230796</v>
      </c>
      <c r="S28" s="660">
        <v>0</v>
      </c>
      <c r="T28" s="680">
        <f>'Prices+Quantities'!$E$28</f>
        <v>8.3538083538083523</v>
      </c>
      <c r="U28" s="680">
        <f>'Prices+Quantities'!$G$28</f>
        <v>9.9410319410319392</v>
      </c>
      <c r="V28" s="660">
        <v>0</v>
      </c>
      <c r="W28" s="742">
        <f t="shared" si="18"/>
        <v>43.035436885714638</v>
      </c>
      <c r="X28" s="747">
        <v>0</v>
      </c>
      <c r="Y28" s="660">
        <v>0</v>
      </c>
      <c r="Z28" s="680">
        <f t="shared" si="19"/>
        <v>1.3360438496748865</v>
      </c>
      <c r="AA28" s="680"/>
      <c r="AB28" s="660"/>
      <c r="AC28" s="660"/>
      <c r="AD28" s="660"/>
      <c r="AE28" s="660"/>
      <c r="AF28" s="680">
        <f t="shared" si="20"/>
        <v>1903.7462888304005</v>
      </c>
      <c r="AG28" s="641" t="s">
        <v>1077</v>
      </c>
      <c r="AH28">
        <f t="shared" si="10"/>
        <v>7</v>
      </c>
      <c r="AI28">
        <f t="shared" si="11"/>
        <v>24</v>
      </c>
    </row>
    <row r="29" spans="1:39">
      <c r="A29">
        <v>23</v>
      </c>
      <c r="B29" s="12">
        <v>1</v>
      </c>
      <c r="C29" s="12" t="s">
        <v>221</v>
      </c>
      <c r="D29" s="656" t="s">
        <v>171</v>
      </c>
      <c r="E29" s="657" t="s">
        <v>1103</v>
      </c>
      <c r="F29" s="657" t="s">
        <v>174</v>
      </c>
      <c r="G29" s="658">
        <f>buildings_data!F154/1000</f>
        <v>559.03452505442306</v>
      </c>
      <c r="H29" s="659">
        <v>0</v>
      </c>
      <c r="I29" s="659">
        <v>0</v>
      </c>
      <c r="J29" s="659">
        <v>0</v>
      </c>
      <c r="K29" s="660">
        <v>0</v>
      </c>
      <c r="L29" s="660">
        <v>0</v>
      </c>
      <c r="M29" s="660">
        <v>0</v>
      </c>
      <c r="N29" s="661">
        <f>buildings_data!$K$181</f>
        <v>159.93230788755264</v>
      </c>
      <c r="O29" s="659">
        <v>0</v>
      </c>
      <c r="P29" s="662">
        <f t="shared" si="17"/>
        <v>89.407681780775746</v>
      </c>
      <c r="Q29" s="662">
        <f t="shared" si="1"/>
        <v>321.86765441079268</v>
      </c>
      <c r="R29" s="680">
        <f>IVD_Preise!$AY$72*12</f>
        <v>57.497230769230796</v>
      </c>
      <c r="S29" s="660">
        <v>0</v>
      </c>
      <c r="T29" s="680">
        <f>'Prices+Quantities'!$E$36</f>
        <v>130.04826861604678</v>
      </c>
      <c r="U29" s="680">
        <f>'Prices+Quantities'!$G$36</f>
        <v>185.05177393035552</v>
      </c>
      <c r="V29" s="660">
        <v>0</v>
      </c>
      <c r="W29" s="742">
        <f t="shared" si="18"/>
        <v>2.7644335137370275</v>
      </c>
      <c r="X29" s="747">
        <v>0</v>
      </c>
      <c r="Y29" s="660">
        <v>0</v>
      </c>
      <c r="Z29" s="680">
        <f t="shared" si="19"/>
        <v>20.798919736544743</v>
      </c>
      <c r="AA29" s="680"/>
      <c r="AB29" s="660"/>
      <c r="AC29" s="660"/>
      <c r="AD29" s="660"/>
      <c r="AE29" s="660"/>
      <c r="AF29" s="680">
        <f t="shared" si="20"/>
        <v>32142.937095021498</v>
      </c>
      <c r="AG29" s="641" t="s">
        <v>1077</v>
      </c>
      <c r="AH29">
        <f t="shared" si="10"/>
        <v>7</v>
      </c>
      <c r="AI29">
        <f t="shared" si="11"/>
        <v>25</v>
      </c>
    </row>
    <row r="30" spans="1:39">
      <c r="A30">
        <v>11</v>
      </c>
      <c r="B30" s="12">
        <v>3</v>
      </c>
      <c r="C30" s="12" t="s">
        <v>221</v>
      </c>
      <c r="D30" s="656" t="s">
        <v>171</v>
      </c>
      <c r="E30" s="657" t="s">
        <v>1103</v>
      </c>
      <c r="F30" s="657" t="s">
        <v>173</v>
      </c>
      <c r="G30" s="658">
        <f>buildings_data!C154/1000</f>
        <v>1570.854845897011</v>
      </c>
      <c r="H30" s="659">
        <v>0</v>
      </c>
      <c r="I30" s="659">
        <v>0</v>
      </c>
      <c r="J30" s="659">
        <v>0</v>
      </c>
      <c r="K30" s="660">
        <v>0</v>
      </c>
      <c r="L30" s="660">
        <v>0</v>
      </c>
      <c r="M30" s="660">
        <v>0</v>
      </c>
      <c r="N30" s="661">
        <f>buildings_data!$K$181</f>
        <v>159.93230788755264</v>
      </c>
      <c r="O30" s="659">
        <v>0</v>
      </c>
      <c r="P30" s="662">
        <f t="shared" si="17"/>
        <v>251.23044086065485</v>
      </c>
      <c r="Q30" s="662">
        <f t="shared" si="1"/>
        <v>904.4295870983575</v>
      </c>
      <c r="R30" s="680">
        <f>IVD_Preise!$AY$72*12</f>
        <v>57.497230769230796</v>
      </c>
      <c r="S30" s="660">
        <v>0</v>
      </c>
      <c r="T30" s="680">
        <f>'Prices+Quantities'!$E$25</f>
        <v>46.012605042016808</v>
      </c>
      <c r="U30" s="680">
        <f>'Prices+Quantities'!$G$25</f>
        <v>61.3</v>
      </c>
      <c r="V30" s="660">
        <v>0</v>
      </c>
      <c r="W30" s="742">
        <f t="shared" si="18"/>
        <v>7.8132892462268879</v>
      </c>
      <c r="X30" s="747">
        <v>0</v>
      </c>
      <c r="Y30" s="660">
        <v>0</v>
      </c>
      <c r="Z30" s="680">
        <f t="shared" si="19"/>
        <v>7.3589021162881894</v>
      </c>
      <c r="AA30" s="680"/>
      <c r="AB30" s="660"/>
      <c r="AC30" s="660"/>
      <c r="AD30" s="660"/>
      <c r="AE30" s="660"/>
      <c r="AF30" s="680">
        <f t="shared" si="20"/>
        <v>90319.803579504922</v>
      </c>
      <c r="AG30" s="641" t="s">
        <v>1077</v>
      </c>
      <c r="AH30">
        <f t="shared" si="10"/>
        <v>7</v>
      </c>
      <c r="AI30">
        <f t="shared" si="11"/>
        <v>26</v>
      </c>
    </row>
    <row r="31" spans="1:39">
      <c r="A31">
        <v>17</v>
      </c>
      <c r="B31" s="12">
        <v>2</v>
      </c>
      <c r="C31" s="12" t="s">
        <v>221</v>
      </c>
      <c r="D31" s="656" t="s">
        <v>171</v>
      </c>
      <c r="E31" s="657" t="s">
        <v>1103</v>
      </c>
      <c r="F31" s="657" t="s">
        <v>213</v>
      </c>
      <c r="G31" s="658">
        <f>buildings_data!D154/1000</f>
        <v>975.2721877308137</v>
      </c>
      <c r="H31" s="659">
        <v>0</v>
      </c>
      <c r="I31" s="659">
        <v>0</v>
      </c>
      <c r="J31" s="659">
        <v>0</v>
      </c>
      <c r="K31" s="660">
        <v>0</v>
      </c>
      <c r="L31" s="660">
        <v>0</v>
      </c>
      <c r="M31" s="660">
        <v>0</v>
      </c>
      <c r="N31" s="661">
        <f>buildings_data!$K$181</f>
        <v>159.93230788755264</v>
      </c>
      <c r="O31" s="659">
        <v>0</v>
      </c>
      <c r="P31" s="662">
        <f t="shared" si="17"/>
        <v>155.97753180233153</v>
      </c>
      <c r="Q31" s="662">
        <f t="shared" si="1"/>
        <v>561.51911448839348</v>
      </c>
      <c r="R31" s="680">
        <f>IVD_Preise!$AY$72*12</f>
        <v>57.497230769230796</v>
      </c>
      <c r="S31" s="660">
        <v>0</v>
      </c>
      <c r="T31" s="680">
        <f>'Prices+Quantities'!$E$33</f>
        <v>42.094999999999992</v>
      </c>
      <c r="U31" s="680">
        <f>'Prices+Quantities'!$G$33</f>
        <v>59.178699999999992</v>
      </c>
      <c r="V31" s="660">
        <v>0</v>
      </c>
      <c r="W31" s="742">
        <f t="shared" si="18"/>
        <v>8.5404392960131865</v>
      </c>
      <c r="X31" s="747">
        <v>0</v>
      </c>
      <c r="Y31" s="660">
        <v>0</v>
      </c>
      <c r="Z31" s="680">
        <f t="shared" si="19"/>
        <v>6.7323505005265272</v>
      </c>
      <c r="AA31" s="680"/>
      <c r="AB31" s="660"/>
      <c r="AC31" s="660"/>
      <c r="AD31" s="660"/>
      <c r="AE31" s="660"/>
      <c r="AF31" s="680">
        <f t="shared" si="20"/>
        <v>56075.450040771175</v>
      </c>
      <c r="AG31" s="641" t="s">
        <v>1077</v>
      </c>
      <c r="AH31">
        <f t="shared" si="10"/>
        <v>7</v>
      </c>
      <c r="AI31">
        <f t="shared" si="11"/>
        <v>27</v>
      </c>
    </row>
    <row r="32" spans="1:39" ht="15.75" thickBot="1">
      <c r="A32">
        <v>28</v>
      </c>
      <c r="B32" s="240">
        <v>28</v>
      </c>
      <c r="C32" s="240" t="s">
        <v>256</v>
      </c>
      <c r="D32" s="665" t="s">
        <v>171</v>
      </c>
      <c r="E32" s="666" t="s">
        <v>1102</v>
      </c>
      <c r="F32" s="666" t="s">
        <v>174</v>
      </c>
      <c r="G32" s="667">
        <v>0</v>
      </c>
      <c r="H32" s="667">
        <v>0</v>
      </c>
      <c r="I32" s="667">
        <v>0</v>
      </c>
      <c r="J32" s="667">
        <v>0</v>
      </c>
      <c r="K32" s="667">
        <v>0</v>
      </c>
      <c r="L32" s="667">
        <v>0</v>
      </c>
      <c r="M32" s="667">
        <v>0</v>
      </c>
      <c r="N32" s="667">
        <v>0</v>
      </c>
      <c r="O32" s="667">
        <v>0</v>
      </c>
      <c r="P32" s="668">
        <f>Q32/$E$44</f>
        <v>83.473035980223642</v>
      </c>
      <c r="Q32" s="669">
        <f>energy_HH!$E$5-energy_HH!$G$14-energy_HH!$E$8-energy_HH!$E$9</f>
        <v>300.50292952880511</v>
      </c>
      <c r="R32" s="667">
        <v>0</v>
      </c>
      <c r="S32" s="667">
        <v>0</v>
      </c>
      <c r="T32" s="669">
        <f>'Prices+Quantities'!$E$36</f>
        <v>130.04826861604678</v>
      </c>
      <c r="U32" s="669">
        <f>'Prices+Quantities'!$G$36</f>
        <v>185.05177393035552</v>
      </c>
      <c r="V32" s="667">
        <v>0</v>
      </c>
      <c r="W32" s="743">
        <v>0</v>
      </c>
      <c r="X32" s="748">
        <v>0</v>
      </c>
      <c r="Y32" s="719">
        <v>0</v>
      </c>
      <c r="Z32" s="749">
        <v>0</v>
      </c>
      <c r="AA32" s="749"/>
      <c r="AB32" s="719"/>
      <c r="AC32" s="719"/>
      <c r="AD32" s="719"/>
      <c r="AE32" s="719"/>
      <c r="AF32" s="719">
        <f>R32/$R$16</f>
        <v>0</v>
      </c>
      <c r="AG32" s="242" t="s">
        <v>1079</v>
      </c>
      <c r="AH32" t="s">
        <v>54</v>
      </c>
      <c r="AI32" t="s">
        <v>54</v>
      </c>
      <c r="AJ32">
        <f>4.8/SUM(G16:G26)</f>
        <v>9.415946290640749E-2</v>
      </c>
    </row>
    <row r="33" spans="2:39" s="69" customFormat="1">
      <c r="E33" s="643"/>
      <c r="F33" s="643"/>
      <c r="R33" s="644"/>
      <c r="S33" s="644"/>
      <c r="T33" s="644"/>
      <c r="U33" s="644"/>
      <c r="V33" s="644"/>
      <c r="W33" s="644"/>
      <c r="X33" s="644"/>
      <c r="Y33" s="644"/>
      <c r="Z33" s="644"/>
      <c r="AA33" s="644"/>
      <c r="AB33" s="644"/>
      <c r="AC33" s="644"/>
      <c r="AD33" s="644"/>
      <c r="AE33" s="644"/>
      <c r="AF33" s="644"/>
      <c r="AG33" s="644"/>
      <c r="AH33" s="644"/>
      <c r="AI33" s="644"/>
    </row>
    <row r="34" spans="2:39" ht="24.75" customHeight="1">
      <c r="G34" t="s">
        <v>144</v>
      </c>
      <c r="H34" t="s">
        <v>144</v>
      </c>
      <c r="I34" t="s">
        <v>144</v>
      </c>
      <c r="J34" s="650" t="s">
        <v>470</v>
      </c>
      <c r="K34" s="650" t="s">
        <v>470</v>
      </c>
      <c r="L34" s="650" t="s">
        <v>470</v>
      </c>
      <c r="M34" s="650" t="s">
        <v>470</v>
      </c>
      <c r="N34" s="650" t="s">
        <v>470</v>
      </c>
      <c r="O34" s="650" t="s">
        <v>470</v>
      </c>
      <c r="P34" s="877" t="s">
        <v>1128</v>
      </c>
      <c r="Q34" s="877"/>
      <c r="R34" s="650" t="s">
        <v>470</v>
      </c>
      <c r="S34" s="650" t="s">
        <v>470</v>
      </c>
      <c r="T34" s="650" t="s">
        <v>470</v>
      </c>
      <c r="U34" s="650" t="s">
        <v>470</v>
      </c>
      <c r="V34" s="650" t="s">
        <v>470</v>
      </c>
      <c r="W34" s="650"/>
      <c r="X34" s="650" t="s">
        <v>470</v>
      </c>
      <c r="Y34" s="650" t="s">
        <v>470</v>
      </c>
      <c r="Z34" s="650" t="s">
        <v>470</v>
      </c>
      <c r="AA34" s="650"/>
      <c r="AB34" s="650"/>
      <c r="AC34" s="650"/>
      <c r="AD34" s="650"/>
      <c r="AE34" s="650"/>
      <c r="AF34" s="650"/>
      <c r="AG34">
        <f>SUMPRODUCT(Z16:Z26,G16:G26)</f>
        <v>196.30553443915522</v>
      </c>
    </row>
    <row r="35" spans="2:39">
      <c r="B35" s="243">
        <v>30</v>
      </c>
      <c r="C35" s="642" t="s">
        <v>1129</v>
      </c>
      <c r="D35" s="243"/>
      <c r="E35" s="245" t="s">
        <v>54</v>
      </c>
      <c r="F35" s="245" t="s">
        <v>54</v>
      </c>
      <c r="G35" s="244">
        <f>SUM(G5:G32)</f>
        <v>3285.5789337739193</v>
      </c>
      <c r="H35" s="679">
        <f>SUM(H5:H32)</f>
        <v>39091.513466624012</v>
      </c>
      <c r="I35" s="244">
        <f>SUM(I5:I32)</f>
        <v>1637.5744069947239</v>
      </c>
      <c r="J35" s="594">
        <f>SUMPRODUCT(H5:H15,J5:J15)/H35</f>
        <v>13.952606225979137</v>
      </c>
      <c r="K35" s="594">
        <f>SUMPRODUCT(I5:I15,K5:K15)/I35</f>
        <v>159.30153296655854</v>
      </c>
      <c r="L35" s="594">
        <f>SUMPRODUCT(H5:H15,L5:L15)/H35</f>
        <v>1717.9061660580383</v>
      </c>
      <c r="M35" s="594">
        <f>SUMPRODUCT(H5:H15,M5:M15)/H35</f>
        <v>6.6631646065063075</v>
      </c>
      <c r="N35" s="244">
        <f>SUMPRODUCT(G16:G31,N16:N31)/G35</f>
        <v>158.42651379064745</v>
      </c>
      <c r="O35" s="595">
        <f>SUMPRODUCT(H5:H15,O5:O15)/H35</f>
        <v>0.69283945846142292</v>
      </c>
      <c r="P35" s="651">
        <f>SUM(P5:P32)</f>
        <v>991.5973851003896</v>
      </c>
      <c r="Q35" s="651">
        <f>SUM(Q5:Q32)</f>
        <v>3569.7505863614019</v>
      </c>
      <c r="R35" s="244">
        <f>SUMPRODUCT(G16:G31,R16:R31)/G35</f>
        <v>57.791189648749324</v>
      </c>
      <c r="S35" s="594">
        <f>SUMPRODUCT(I5:I15,S5:S15)/I35</f>
        <v>23.240183129331829</v>
      </c>
      <c r="T35" s="595">
        <f>SUMPRODUCT(P5:P32,T5:T32)/P35</f>
        <v>60.846145765227888</v>
      </c>
      <c r="U35" s="595">
        <f>SUMPRODUCT(Q5:Q32,U5:U32)/Q35</f>
        <v>112.31196510905235</v>
      </c>
      <c r="V35" s="594">
        <f>SUMPRODUCT(V5:V15,H5:H15)/H35</f>
        <v>4.9636621633656368</v>
      </c>
      <c r="W35" s="595"/>
      <c r="X35" s="679" t="e">
        <f>SUMPRODUCT(X5:X14,J5:J15,H5:H15)/H35/J35</f>
        <v>#VALUE!</v>
      </c>
      <c r="Y35" s="679">
        <f>SUMPRODUCT(Y5:Y15,H5:H15)/H35</f>
        <v>9.6632003574405989E-2</v>
      </c>
      <c r="Z35" s="595">
        <f>SUMPRODUCT(Z16:Z31,G16:G31)/G35</f>
        <v>9.2864470375126942</v>
      </c>
      <c r="AA35" s="595"/>
      <c r="AB35" s="595"/>
      <c r="AC35" s="595"/>
      <c r="AD35" s="595"/>
      <c r="AE35" s="595"/>
      <c r="AF35" s="595"/>
      <c r="AG35" s="245"/>
      <c r="AH35" s="245" t="s">
        <v>54</v>
      </c>
      <c r="AI35" s="245" t="s">
        <v>54</v>
      </c>
    </row>
    <row r="36" spans="2:39">
      <c r="Q36" s="218">
        <f>Q35-energy_HH!E5</f>
        <v>0</v>
      </c>
      <c r="S36">
        <f>37/S35</f>
        <v>1.5920700707948241</v>
      </c>
      <c r="Z36">
        <f>Z35/12</f>
        <v>0.77387058645939122</v>
      </c>
    </row>
    <row r="37" spans="2:39" ht="15" customHeight="1">
      <c r="C37" s="878" t="s">
        <v>258</v>
      </c>
      <c r="D37" s="878"/>
      <c r="E37" s="878"/>
      <c r="G37" t="s">
        <v>263</v>
      </c>
      <c r="H37" t="s">
        <v>1158</v>
      </c>
      <c r="P37" s="43" t="s">
        <v>1140</v>
      </c>
      <c r="Q37" s="677">
        <f>SUM(Q5:Q15)</f>
        <v>1395.3655182901366</v>
      </c>
      <c r="R37" s="218">
        <f>Q37-energy_HH!G14</f>
        <v>0</v>
      </c>
    </row>
    <row r="38" spans="2:39">
      <c r="C38" s="878"/>
      <c r="D38" s="878"/>
      <c r="E38" s="878"/>
      <c r="G38">
        <f>H35*N43*1000/1000000000</f>
        <v>312.73210773299212</v>
      </c>
      <c r="H38">
        <f>SUMPRODUCT(J5:J15,H5:H15)/1000</f>
        <v>545.42849417736545</v>
      </c>
      <c r="I38">
        <f>G38/H38</f>
        <v>0.57336958202865029</v>
      </c>
      <c r="P38" s="43" t="s">
        <v>1141</v>
      </c>
      <c r="Q38" s="677">
        <f>SUM(Q16:Q32)</f>
        <v>2174.3850680712653</v>
      </c>
      <c r="R38" s="218">
        <f>Q38-energy_HH!G7</f>
        <v>0</v>
      </c>
    </row>
    <row r="39" spans="2:39">
      <c r="C39" s="878"/>
      <c r="D39" s="878"/>
      <c r="E39" s="878"/>
      <c r="G39">
        <f>G38/4</f>
        <v>78.18302693324803</v>
      </c>
      <c r="I39">
        <f>G39/H38</f>
        <v>0.14334239550716257</v>
      </c>
      <c r="R39" t="s">
        <v>1170</v>
      </c>
      <c r="S39" t="s">
        <v>1169</v>
      </c>
      <c r="U39">
        <f>SUMPRODUCT(AA5:AA15,J5:J15,H5:H15)/1000</f>
        <v>18.968000472825132</v>
      </c>
      <c r="V39" s="691"/>
      <c r="W39" s="722"/>
      <c r="X39" s="879" t="s">
        <v>1154</v>
      </c>
      <c r="Y39" s="879"/>
      <c r="Z39" s="879"/>
      <c r="AA39" s="722"/>
      <c r="AB39" s="722"/>
      <c r="AD39" s="692"/>
      <c r="AE39" s="692"/>
      <c r="AF39" s="733"/>
    </row>
    <row r="40" spans="2:39">
      <c r="C40" s="878"/>
      <c r="D40" s="878"/>
      <c r="E40" s="878"/>
      <c r="L40" s="266"/>
      <c r="M40" s="266"/>
      <c r="N40" s="266"/>
      <c r="O40" s="266"/>
      <c r="P40" s="266"/>
      <c r="Q40" s="645" t="s">
        <v>1171</v>
      </c>
      <c r="R40" s="646">
        <f>'Prices+Quantities'!E36</f>
        <v>130.04826861604678</v>
      </c>
      <c r="S40" s="646">
        <f>'Prices+Quantities'!G36</f>
        <v>185.05177393035552</v>
      </c>
      <c r="V40" s="158"/>
      <c r="W40" s="158"/>
      <c r="X40" s="158">
        <f>P32/1000*T32</f>
        <v>10.855523805353062</v>
      </c>
      <c r="Y40" s="158">
        <f>SUMPRODUCT(Y5:Y15,J5:J15,H5:H15)/1000</f>
        <v>53.807968623570872</v>
      </c>
      <c r="Z40" s="158">
        <f>SUMPRODUCT(Z16:Z31,G16:G31)/1000</f>
        <v>30.511354756058928</v>
      </c>
      <c r="AA40" s="158"/>
      <c r="AB40" s="158"/>
      <c r="AC40" s="158"/>
      <c r="AD40" s="158"/>
      <c r="AE40" s="158"/>
      <c r="AF40" s="158"/>
    </row>
    <row r="41" spans="2:39">
      <c r="C41" s="878"/>
      <c r="D41" s="878"/>
      <c r="E41" s="878"/>
      <c r="L41" s="647"/>
      <c r="M41" s="647"/>
      <c r="N41" s="647"/>
      <c r="O41" s="647"/>
      <c r="P41" s="647"/>
      <c r="Q41" s="648" t="s">
        <v>1142</v>
      </c>
      <c r="R41" s="649">
        <v>0.2</v>
      </c>
      <c r="V41" s="158"/>
      <c r="W41" s="158"/>
      <c r="X41" s="158">
        <f>T32*P32/1000</f>
        <v>10.855523805353062</v>
      </c>
      <c r="Y41" s="158">
        <f>SUMPRODUCT(T5:T15,P5:P15)/1000</f>
        <v>18.968000472825132</v>
      </c>
      <c r="Z41" s="158">
        <f>SUMPRODUCT(T16:T31,P16:P31)/1000</f>
        <v>30.511354756058928</v>
      </c>
      <c r="AA41" s="158"/>
      <c r="AB41" s="158"/>
      <c r="AD41" s="158"/>
      <c r="AE41" s="158"/>
      <c r="AF41" s="158"/>
      <c r="AG41">
        <f>SUMPRODUCT(T16:T26,P16:P26)</f>
        <v>196.3055344391552</v>
      </c>
      <c r="AH41">
        <f>SUMPRODUCT(Z27:Z31,G27:G31)</f>
        <v>30315.049221619774</v>
      </c>
    </row>
    <row r="42" spans="2:39">
      <c r="I42">
        <f>7/100*0.44</f>
        <v>3.0800000000000004E-2</v>
      </c>
      <c r="J42">
        <f>SUMPRODUCT(I5:I15,S5:S15)/I35</f>
        <v>23.240183129331829</v>
      </c>
      <c r="N42">
        <v>2000</v>
      </c>
      <c r="AG42">
        <f>AG41/SUM(G16:G26)</f>
        <v>3.8508382684054445</v>
      </c>
      <c r="AH42">
        <f>AH41/SUM(G27:G31)</f>
        <v>9.372112282392056</v>
      </c>
      <c r="AI42" s="43"/>
    </row>
    <row r="43" spans="2:39">
      <c r="D43" s="43" t="s">
        <v>243</v>
      </c>
      <c r="E43" s="226">
        <v>0.1</v>
      </c>
      <c r="I43">
        <f>60*1000000000/(I35*1000)</f>
        <v>36639.556495092016</v>
      </c>
      <c r="N43">
        <v>8000</v>
      </c>
      <c r="O43">
        <f>N43*H35/1000000</f>
        <v>312.73210773299212</v>
      </c>
      <c r="V43" s="691"/>
      <c r="W43" s="722"/>
      <c r="X43" s="879" t="s">
        <v>1155</v>
      </c>
      <c r="Y43" s="879"/>
      <c r="Z43" s="879"/>
      <c r="AA43" s="722"/>
      <c r="AB43" s="722"/>
      <c r="AC43" s="691"/>
      <c r="AD43" s="692"/>
      <c r="AE43" s="692"/>
      <c r="AF43" s="733"/>
    </row>
    <row r="44" spans="2:39">
      <c r="D44" s="587" t="s">
        <v>245</v>
      </c>
      <c r="E44" s="572">
        <v>3.6</v>
      </c>
      <c r="I44">
        <f>SUMPRODUCT(I5:I15,S5:S15)/1000</f>
        <v>38.057529106464351</v>
      </c>
      <c r="K44" t="e">
        <f>'Prices+Quantities'!#REF!*1000000000/(SUM(DATASET!G16:G22)*1000000)</f>
        <v>#REF!</v>
      </c>
      <c r="L44" t="e">
        <f>K44/12</f>
        <v>#REF!</v>
      </c>
      <c r="N44">
        <v>60</v>
      </c>
      <c r="O44" s="276">
        <f>N44*G35/1000</f>
        <v>197.13473602643515</v>
      </c>
      <c r="P44" t="s">
        <v>1156</v>
      </c>
      <c r="Q44" t="s">
        <v>1157</v>
      </c>
      <c r="V44" s="225"/>
      <c r="W44" s="225"/>
      <c r="X44">
        <f>SUMPRODUCT(Q5:Q15,F5:F15)/1000</f>
        <v>0</v>
      </c>
      <c r="Y44" s="225">
        <f>SUMPRODUCT(R16:R31,G16:G31)/1000</f>
        <v>189.87751526766417</v>
      </c>
      <c r="Z44" s="225">
        <f>SUMPRODUCT(S5:S15,H5:H15)/1000</f>
        <v>843.40545548351258</v>
      </c>
      <c r="AA44" s="225">
        <f>(SUM(H5:H15)-SUM(I5:I15))*SUMPRODUCT(H5:H15,AD5:AD15)/SUM(H5:H15)/1000000</f>
        <v>237.1119079692474</v>
      </c>
      <c r="AB44" s="225"/>
      <c r="AC44" s="225"/>
      <c r="AD44" s="225"/>
      <c r="AE44" s="225"/>
      <c r="AF44" s="225"/>
    </row>
    <row r="45" spans="2:39">
      <c r="K45" t="e">
        <f>K44*0.7</f>
        <v>#REF!</v>
      </c>
      <c r="L45" t="e">
        <f>K45/12</f>
        <v>#REF!</v>
      </c>
      <c r="M45" s="276">
        <f>N45*SUM(G16:G22)/1000</f>
        <v>1.9441399219720716</v>
      </c>
      <c r="N45">
        <v>90</v>
      </c>
      <c r="O45" s="276">
        <f>N45*G35/1000</f>
        <v>295.70210403965274</v>
      </c>
      <c r="V45" s="262"/>
      <c r="W45" s="262"/>
      <c r="Y45" s="262">
        <f>Y44/Y41</f>
        <v>10.010412828684595</v>
      </c>
      <c r="Z45" s="262">
        <f>Z44/Z41</f>
        <v>27.642346995950078</v>
      </c>
      <c r="AA45" s="262"/>
      <c r="AB45" s="262"/>
      <c r="AC45" s="262"/>
      <c r="AD45" s="262"/>
      <c r="AE45" s="262"/>
      <c r="AF45" s="262"/>
    </row>
    <row r="46" spans="2:39" s="329" customFormat="1">
      <c r="B46" s="329" t="s">
        <v>1109</v>
      </c>
    </row>
    <row r="47" spans="2:39">
      <c r="G47" s="644" t="e">
        <f>SUM(G5:G32)-SUM(#REF!)-SUM(#REF!)</f>
        <v>#REF!</v>
      </c>
      <c r="H47" s="644" t="e">
        <f>SUM(H5:H32)-SUM(#REF!)-SUM(#REF!)</f>
        <v>#REF!</v>
      </c>
      <c r="I47" s="644" t="e">
        <f>SUM(I5:I32)-SUM(#REF!)-SUM(#REF!)</f>
        <v>#REF!</v>
      </c>
      <c r="J47" s="644"/>
      <c r="K47" s="644"/>
      <c r="L47" s="644"/>
      <c r="M47" s="644"/>
      <c r="N47" s="644"/>
      <c r="O47" s="644"/>
      <c r="P47" s="644" t="e">
        <f>SUM(P5:P32)-SUM(#REF!)-SUM(#REF!)</f>
        <v>#REF!</v>
      </c>
      <c r="Q47" s="644" t="e">
        <f>SUM(Q5:Q32)-SUM(#REF!)-SUM(#REF!)</f>
        <v>#REF!</v>
      </c>
    </row>
    <row r="48" spans="2:39">
      <c r="C48" s="271"/>
      <c r="D48" s="27" t="s">
        <v>1107</v>
      </c>
      <c r="E48" s="2"/>
      <c r="AM48" t="s">
        <v>1217</v>
      </c>
    </row>
    <row r="49" spans="2:39">
      <c r="B49" s="274" t="s">
        <v>171</v>
      </c>
      <c r="C49" s="280" t="s">
        <v>1098</v>
      </c>
      <c r="D49" s="218">
        <f>'[3]PKW-Daten'!$T$77/1000000</f>
        <v>0</v>
      </c>
      <c r="X49">
        <f>'Prices+Quantities'!E47/SUM(DATASET!G16:G26)*1000</f>
        <v>66.539353787194628</v>
      </c>
    </row>
    <row r="50" spans="2:39">
      <c r="B50" s="274" t="s">
        <v>171</v>
      </c>
      <c r="C50" s="280" t="s">
        <v>1099</v>
      </c>
      <c r="D50" s="218">
        <f>buildings_data!$K$209</f>
        <v>3773.6129999999998</v>
      </c>
      <c r="X50" t="e">
        <f>'Prices+Quantities'!#REF!/SUM(DATASET!G16:G26)*1000</f>
        <v>#REF!</v>
      </c>
      <c r="AK50" s="161" t="str">
        <f t="array" ref="AK50:AL60">(E5:F15)</f>
        <v>large</v>
      </c>
      <c r="AL50" s="161" t="str">
        <v>ben</v>
      </c>
      <c r="AM50">
        <f t="array" ref="AM50:AM60">AO5:AO15</f>
        <v>0.7912053075214206</v>
      </c>
    </row>
    <row r="51" spans="2:39">
      <c r="AK51" s="161" t="str">
        <v>large</v>
      </c>
      <c r="AL51" s="161" t="str">
        <v>die</v>
      </c>
      <c r="AM51">
        <v>0.66580408599296925</v>
      </c>
    </row>
    <row r="52" spans="2:39" ht="15.75">
      <c r="I52" s="43" t="s">
        <v>1161</v>
      </c>
      <c r="J52" s="44" t="s">
        <v>1160</v>
      </c>
      <c r="AK52" s="161" t="str">
        <v>large</v>
      </c>
      <c r="AL52" s="161" t="str">
        <v>phe</v>
      </c>
      <c r="AM52">
        <v>0.77000897571477867</v>
      </c>
    </row>
    <row r="53" spans="2:39">
      <c r="X53" s="679" t="e">
        <f>SUMPRODUCT(X5:X14,J5:J15,I5:I15)/I35/J35</f>
        <v>#VALUE!</v>
      </c>
      <c r="Y53" s="679">
        <f>SUMPRODUCT(Y5:Y15,I5:I15)/I35</f>
        <v>9.3331685766935471E-2</v>
      </c>
      <c r="AK53" s="724" t="str">
        <v>middl</v>
      </c>
      <c r="AL53" s="724" t="str">
        <v>ben</v>
      </c>
      <c r="AM53">
        <v>0.53458541766000534</v>
      </c>
    </row>
    <row r="54" spans="2:39">
      <c r="AK54" s="724" t="str">
        <v>middl</v>
      </c>
      <c r="AL54" s="724" t="str">
        <v>die</v>
      </c>
      <c r="AM54">
        <v>0.53860800398262942</v>
      </c>
    </row>
    <row r="55" spans="2:39">
      <c r="AK55" s="724" t="str">
        <v>middl</v>
      </c>
      <c r="AL55" s="724" t="str">
        <v>gas</v>
      </c>
      <c r="AM55">
        <v>0.47765708880426067</v>
      </c>
    </row>
    <row r="56" spans="2:39">
      <c r="Y56" s="158">
        <f>SUMPRODUCT(Y5:Y15,J5:J15,I5:I15)/1000</f>
        <v>2.2203533568375788</v>
      </c>
      <c r="AK56" s="724" t="str">
        <v>middl</v>
      </c>
      <c r="AL56" s="724" t="str">
        <v>phe</v>
      </c>
      <c r="AM56">
        <v>0.52967136372393886</v>
      </c>
    </row>
    <row r="57" spans="2:39">
      <c r="AK57" s="161" t="str">
        <v>small</v>
      </c>
      <c r="AL57" s="161" t="str">
        <v>ben</v>
      </c>
      <c r="AM57">
        <v>0.44561874069174257</v>
      </c>
    </row>
    <row r="58" spans="2:39">
      <c r="AK58" s="161" t="str">
        <v>small</v>
      </c>
      <c r="AL58" s="161" t="str">
        <v>die</v>
      </c>
      <c r="AM58">
        <v>0.46840893927541105</v>
      </c>
    </row>
    <row r="59" spans="2:39">
      <c r="AK59" s="161" t="str">
        <v>small</v>
      </c>
      <c r="AL59" s="161" t="str">
        <v>ele</v>
      </c>
      <c r="AM59">
        <v>0.5794849090430344</v>
      </c>
    </row>
    <row r="60" spans="2:39">
      <c r="AK60" s="161" t="str">
        <v>small</v>
      </c>
      <c r="AL60" s="161" t="str">
        <v>gas</v>
      </c>
      <c r="AM60">
        <v>0.38479258690643026</v>
      </c>
    </row>
  </sheetData>
  <autoFilter ref="A4:AP4">
    <sortState ref="A5:AP32">
      <sortCondition ref="C4"/>
    </sortState>
  </autoFilter>
  <sortState ref="AK50:AM60">
    <sortCondition ref="AK50"/>
  </sortState>
  <mergeCells count="5">
    <mergeCell ref="P34:Q34"/>
    <mergeCell ref="C37:E41"/>
    <mergeCell ref="X39:Z39"/>
    <mergeCell ref="X43:Z43"/>
    <mergeCell ref="T1:U1"/>
  </mergeCells>
  <conditionalFormatting sqref="J35:Q35 K5:M32 Z23:AA31 P5:S32 V16:Y32 AB16:AF32">
    <cfRule type="cellIs" dxfId="231" priority="94" operator="between">
      <formula>0.000000001</formula>
      <formula>0.2</formula>
    </cfRule>
  </conditionalFormatting>
  <conditionalFormatting sqref="Q36">
    <cfRule type="cellIs" dxfId="230" priority="93" operator="equal">
      <formula>0</formula>
    </cfRule>
  </conditionalFormatting>
  <conditionalFormatting sqref="J35:O35 Z23:AA31 V16:Y32 AB16:AF32 X5:Y15 G5:U32 R33:W33 G47:Q47">
    <cfRule type="cellIs" dxfId="229" priority="85" operator="equal">
      <formula>0</formula>
    </cfRule>
  </conditionalFormatting>
  <conditionalFormatting sqref="R35">
    <cfRule type="cellIs" dxfId="228" priority="84" operator="between">
      <formula>0.000000001</formula>
      <formula>0.2</formula>
    </cfRule>
  </conditionalFormatting>
  <conditionalFormatting sqref="R35">
    <cfRule type="cellIs" dxfId="227" priority="83" operator="equal">
      <formula>0</formula>
    </cfRule>
  </conditionalFormatting>
  <conditionalFormatting sqref="S35">
    <cfRule type="cellIs" dxfId="226" priority="80" operator="between">
      <formula>0.000000001</formula>
      <formula>0.2</formula>
    </cfRule>
  </conditionalFormatting>
  <conditionalFormatting sqref="S35">
    <cfRule type="cellIs" dxfId="225" priority="79" operator="equal">
      <formula>0</formula>
    </cfRule>
  </conditionalFormatting>
  <conditionalFormatting sqref="R37:R38">
    <cfRule type="cellIs" dxfId="224" priority="78" operator="equal">
      <formula>0</formula>
    </cfRule>
  </conditionalFormatting>
  <conditionalFormatting sqref="AC33:AF33 X33:AA33">
    <cfRule type="cellIs" dxfId="223" priority="74" operator="between">
      <formula>0.000000001</formula>
      <formula>0.2</formula>
    </cfRule>
  </conditionalFormatting>
  <conditionalFormatting sqref="AC33:AF33 X33:AA33">
    <cfRule type="cellIs" dxfId="222" priority="73" operator="equal">
      <formula>0</formula>
    </cfRule>
  </conditionalFormatting>
  <conditionalFormatting sqref="AC35:AF35 X35:AA35 T35:U35">
    <cfRule type="cellIs" dxfId="221" priority="72" operator="between">
      <formula>0.000000001</formula>
      <formula>0.2</formula>
    </cfRule>
  </conditionalFormatting>
  <conditionalFormatting sqref="AC35:AF35 X35:AA35 T35:U35">
    <cfRule type="cellIs" dxfId="220" priority="71" operator="equal">
      <formula>0</formula>
    </cfRule>
  </conditionalFormatting>
  <conditionalFormatting sqref="Z32:AA32">
    <cfRule type="cellIs" dxfId="219" priority="67" operator="equal">
      <formula>0</formula>
    </cfRule>
  </conditionalFormatting>
  <conditionalFormatting sqref="Z16:AA22">
    <cfRule type="cellIs" dxfId="218" priority="66" operator="between">
      <formula>0.000000001</formula>
      <formula>0.2</formula>
    </cfRule>
  </conditionalFormatting>
  <conditionalFormatting sqref="Z16:AA22">
    <cfRule type="cellIs" dxfId="217" priority="65" operator="equal">
      <formula>0</formula>
    </cfRule>
  </conditionalFormatting>
  <conditionalFormatting sqref="Z5:Z15 V5:V15 AC5:AF15">
    <cfRule type="cellIs" dxfId="216" priority="60" operator="between">
      <formula>0.000000001</formula>
      <formula>0.2</formula>
    </cfRule>
  </conditionalFormatting>
  <conditionalFormatting sqref="Z5:Z15 V5:V15 AC5:AF15">
    <cfRule type="cellIs" dxfId="215" priority="59" operator="equal">
      <formula>0</formula>
    </cfRule>
  </conditionalFormatting>
  <conditionalFormatting sqref="X53:Y53">
    <cfRule type="cellIs" dxfId="214" priority="58" operator="between">
      <formula>0.000000001</formula>
      <formula>0.2</formula>
    </cfRule>
  </conditionalFormatting>
  <conditionalFormatting sqref="X53:Y53">
    <cfRule type="cellIs" dxfId="213" priority="57" operator="equal">
      <formula>0</formula>
    </cfRule>
  </conditionalFormatting>
  <conditionalFormatting sqref="AC5:AC15">
    <cfRule type="colorScale" priority="54">
      <colorScale>
        <cfvo type="min"/>
        <cfvo type="percentile" val="50"/>
        <cfvo type="max"/>
        <color rgb="FF63BE7B"/>
        <color rgb="FFFFEB84"/>
        <color rgb="FFF8696B"/>
      </colorScale>
    </cfRule>
  </conditionalFormatting>
  <conditionalFormatting sqref="AD5:AD8">
    <cfRule type="colorScale" priority="53">
      <colorScale>
        <cfvo type="min"/>
        <cfvo type="percentile" val="50"/>
        <cfvo type="max"/>
        <color rgb="FF63BE7B"/>
        <color rgb="FFFFEB84"/>
        <color rgb="FFF8696B"/>
      </colorScale>
    </cfRule>
  </conditionalFormatting>
  <conditionalFormatting sqref="AE5:AF7 AF6:AF15">
    <cfRule type="colorScale" priority="52">
      <colorScale>
        <cfvo type="min"/>
        <cfvo type="percentile" val="50"/>
        <cfvo type="max"/>
        <color rgb="FF63BE7B"/>
        <color rgb="FFFFEB84"/>
        <color rgb="FFF8696B"/>
      </colorScale>
    </cfRule>
  </conditionalFormatting>
  <conditionalFormatting sqref="AC8:AC11">
    <cfRule type="colorScale" priority="12">
      <colorScale>
        <cfvo type="min"/>
        <cfvo type="percentile" val="50"/>
        <cfvo type="max"/>
        <color rgb="FF63BE7B"/>
        <color rgb="FFFFEB84"/>
        <color rgb="FFF8696B"/>
      </colorScale>
    </cfRule>
  </conditionalFormatting>
  <conditionalFormatting sqref="AD8:AD11">
    <cfRule type="colorScale" priority="50">
      <colorScale>
        <cfvo type="min"/>
        <cfvo type="percentile" val="50"/>
        <cfvo type="max"/>
        <color rgb="FF63BE7B"/>
        <color rgb="FFFFEB84"/>
        <color rgb="FFF8696B"/>
      </colorScale>
    </cfRule>
  </conditionalFormatting>
  <conditionalFormatting sqref="AE8:AF8">
    <cfRule type="colorScale" priority="49">
      <colorScale>
        <cfvo type="min"/>
        <cfvo type="percentile" val="50"/>
        <cfvo type="max"/>
        <color rgb="FF63BE7B"/>
        <color rgb="FFFFEB84"/>
        <color rgb="FFF8696B"/>
      </colorScale>
    </cfRule>
  </conditionalFormatting>
  <conditionalFormatting sqref="AE8:AF11">
    <cfRule type="colorScale" priority="48">
      <colorScale>
        <cfvo type="min"/>
        <cfvo type="percentile" val="50"/>
        <cfvo type="max"/>
        <color rgb="FF63BE7B"/>
        <color rgb="FFFFEB84"/>
        <color rgb="FFF8696B"/>
      </colorScale>
    </cfRule>
  </conditionalFormatting>
  <conditionalFormatting sqref="AC12">
    <cfRule type="colorScale" priority="47">
      <colorScale>
        <cfvo type="min"/>
        <cfvo type="percentile" val="50"/>
        <cfvo type="max"/>
        <color rgb="FF63BE7B"/>
        <color rgb="FFFFEB84"/>
        <color rgb="FFF8696B"/>
      </colorScale>
    </cfRule>
  </conditionalFormatting>
  <conditionalFormatting sqref="AC12:AC15">
    <cfRule type="colorScale" priority="46">
      <colorScale>
        <cfvo type="min"/>
        <cfvo type="percentile" val="50"/>
        <cfvo type="max"/>
        <color rgb="FF63BE7B"/>
        <color rgb="FFFFEB84"/>
        <color rgb="FFF8696B"/>
      </colorScale>
    </cfRule>
  </conditionalFormatting>
  <conditionalFormatting sqref="AD12">
    <cfRule type="colorScale" priority="45">
      <colorScale>
        <cfvo type="min"/>
        <cfvo type="percentile" val="50"/>
        <cfvo type="max"/>
        <color rgb="FF63BE7B"/>
        <color rgb="FFFFEB84"/>
        <color rgb="FFF8696B"/>
      </colorScale>
    </cfRule>
  </conditionalFormatting>
  <conditionalFormatting sqref="AD12:AD15">
    <cfRule type="colorScale" priority="44">
      <colorScale>
        <cfvo type="min"/>
        <cfvo type="percentile" val="50"/>
        <cfvo type="max"/>
        <color rgb="FF63BE7B"/>
        <color rgb="FFFFEB84"/>
        <color rgb="FFF8696B"/>
      </colorScale>
    </cfRule>
  </conditionalFormatting>
  <conditionalFormatting sqref="AE12:AF12">
    <cfRule type="colorScale" priority="43">
      <colorScale>
        <cfvo type="min"/>
        <cfvo type="percentile" val="50"/>
        <cfvo type="max"/>
        <color rgb="FF63BE7B"/>
        <color rgb="FFFFEB84"/>
        <color rgb="FFF8696B"/>
      </colorScale>
    </cfRule>
  </conditionalFormatting>
  <conditionalFormatting sqref="AE12:AF15">
    <cfRule type="colorScale" priority="42">
      <colorScale>
        <cfvo type="min"/>
        <cfvo type="percentile" val="50"/>
        <cfvo type="max"/>
        <color rgb="FF63BE7B"/>
        <color rgb="FFFFEB84"/>
        <color rgb="FFF8696B"/>
      </colorScale>
    </cfRule>
  </conditionalFormatting>
  <conditionalFormatting sqref="V5:V15">
    <cfRule type="colorScale" priority="40">
      <colorScale>
        <cfvo type="min"/>
        <cfvo type="percentile" val="50"/>
        <cfvo type="max"/>
        <color rgb="FF63BE7B"/>
        <color rgb="FFFFEB84"/>
        <color rgb="FFF8696B"/>
      </colorScale>
    </cfRule>
  </conditionalFormatting>
  <conditionalFormatting sqref="W35">
    <cfRule type="cellIs" dxfId="212" priority="37" operator="between">
      <formula>0.000000001</formula>
      <formula>0.2</formula>
    </cfRule>
  </conditionalFormatting>
  <conditionalFormatting sqref="W35">
    <cfRule type="cellIs" dxfId="211" priority="36" operator="equal">
      <formula>0</formula>
    </cfRule>
  </conditionalFormatting>
  <conditionalFormatting sqref="W5:W15">
    <cfRule type="cellIs" dxfId="210" priority="35" operator="between">
      <formula>0.000000001</formula>
      <formula>0.2</formula>
    </cfRule>
  </conditionalFormatting>
  <conditionalFormatting sqref="W5:W15">
    <cfRule type="cellIs" dxfId="209" priority="34" operator="equal">
      <formula>0</formula>
    </cfRule>
  </conditionalFormatting>
  <conditionalFormatting sqref="W5:W15">
    <cfRule type="colorScale" priority="31">
      <colorScale>
        <cfvo type="min"/>
        <cfvo type="percentile" val="50"/>
        <cfvo type="max"/>
        <color rgb="FF63BE7B"/>
        <color rgb="FFFFEB84"/>
        <color rgb="FFF8696B"/>
      </colorScale>
    </cfRule>
  </conditionalFormatting>
  <conditionalFormatting sqref="AB33">
    <cfRule type="cellIs" dxfId="208" priority="30" operator="between">
      <formula>0.000000001</formula>
      <formula>0.2</formula>
    </cfRule>
  </conditionalFormatting>
  <conditionalFormatting sqref="AB33">
    <cfRule type="cellIs" dxfId="207" priority="29" operator="equal">
      <formula>0</formula>
    </cfRule>
  </conditionalFormatting>
  <conditionalFormatting sqref="AB35">
    <cfRule type="cellIs" dxfId="206" priority="28" operator="between">
      <formula>0.000000001</formula>
      <formula>0.2</formula>
    </cfRule>
  </conditionalFormatting>
  <conditionalFormatting sqref="AB35">
    <cfRule type="cellIs" dxfId="205" priority="27" operator="equal">
      <formula>0</formula>
    </cfRule>
  </conditionalFormatting>
  <conditionalFormatting sqref="AA5:AA15">
    <cfRule type="cellIs" dxfId="204" priority="18" operator="equal">
      <formula>0</formula>
    </cfRule>
  </conditionalFormatting>
  <conditionalFormatting sqref="V35">
    <cfRule type="cellIs" dxfId="203" priority="17" operator="between">
      <formula>0.000000001</formula>
      <formula>0.2</formula>
    </cfRule>
  </conditionalFormatting>
  <conditionalFormatting sqref="V35">
    <cfRule type="cellIs" dxfId="202" priority="16" operator="equal">
      <formula>0</formula>
    </cfRule>
  </conditionalFormatting>
  <conditionalFormatting sqref="AE5:AE15">
    <cfRule type="colorScale" priority="15">
      <colorScale>
        <cfvo type="min"/>
        <cfvo type="percentile" val="50"/>
        <cfvo type="max"/>
        <color rgb="FF63BE7B"/>
        <color rgb="FFFFEB84"/>
        <color rgb="FFF8696B"/>
      </colorScale>
    </cfRule>
  </conditionalFormatting>
  <conditionalFormatting sqref="W16:W31">
    <cfRule type="colorScale" priority="13">
      <colorScale>
        <cfvo type="min"/>
        <cfvo type="percentile" val="50"/>
        <cfvo type="max"/>
        <color rgb="FFF8696B"/>
        <color rgb="FFFFEB84"/>
        <color rgb="FF63BE7B"/>
      </colorScale>
    </cfRule>
  </conditionalFormatting>
  <conditionalFormatting sqref="AC5:AC7">
    <cfRule type="colorScale" priority="11">
      <colorScale>
        <cfvo type="min"/>
        <cfvo type="percentile" val="50"/>
        <cfvo type="max"/>
        <color rgb="FF63BE7B"/>
        <color rgb="FFFFEB84"/>
        <color rgb="FFF8696B"/>
      </colorScale>
    </cfRule>
  </conditionalFormatting>
  <conditionalFormatting sqref="AB5:AB15">
    <cfRule type="cellIs" dxfId="201" priority="10" operator="between">
      <formula>0.000000001</formula>
      <formula>0.2</formula>
    </cfRule>
  </conditionalFormatting>
  <conditionalFormatting sqref="AB5:AB15">
    <cfRule type="cellIs" dxfId="200" priority="9" operator="equal">
      <formula>0</formula>
    </cfRule>
  </conditionalFormatting>
  <conditionalFormatting sqref="AB5:AB15">
    <cfRule type="colorScale" priority="8">
      <colorScale>
        <cfvo type="min"/>
        <cfvo type="percentile" val="50"/>
        <cfvo type="max"/>
        <color rgb="FF63BE7B"/>
        <color rgb="FFFFEB84"/>
        <color rgb="FFF8696B"/>
      </colorScale>
    </cfRule>
  </conditionalFormatting>
  <conditionalFormatting sqref="AB8:AB11">
    <cfRule type="colorScale" priority="5">
      <colorScale>
        <cfvo type="min"/>
        <cfvo type="percentile" val="50"/>
        <cfvo type="max"/>
        <color rgb="FF63BE7B"/>
        <color rgb="FFFFEB84"/>
        <color rgb="FFF8696B"/>
      </colorScale>
    </cfRule>
  </conditionalFormatting>
  <conditionalFormatting sqref="AB12">
    <cfRule type="colorScale" priority="7">
      <colorScale>
        <cfvo type="min"/>
        <cfvo type="percentile" val="50"/>
        <cfvo type="max"/>
        <color rgb="FF63BE7B"/>
        <color rgb="FFFFEB84"/>
        <color rgb="FFF8696B"/>
      </colorScale>
    </cfRule>
  </conditionalFormatting>
  <conditionalFormatting sqref="AB12:AB15">
    <cfRule type="colorScale" priority="6">
      <colorScale>
        <cfvo type="min"/>
        <cfvo type="percentile" val="50"/>
        <cfvo type="max"/>
        <color rgb="FF63BE7B"/>
        <color rgb="FFFFEB84"/>
        <color rgb="FFF8696B"/>
      </colorScale>
    </cfRule>
  </conditionalFormatting>
  <conditionalFormatting sqref="AB5:AB7">
    <cfRule type="colorScale" priority="4">
      <colorScale>
        <cfvo type="min"/>
        <cfvo type="percentile" val="50"/>
        <cfvo type="max"/>
        <color rgb="FF63BE7B"/>
        <color rgb="FFFFEB84"/>
        <color rgb="FFF8696B"/>
      </colorScale>
    </cfRule>
  </conditionalFormatting>
  <conditionalFormatting sqref="AO5:AO15">
    <cfRule type="colorScale" priority="3">
      <colorScale>
        <cfvo type="min"/>
        <cfvo type="percentile" val="50"/>
        <cfvo type="max"/>
        <color rgb="FF63BE7B"/>
        <color rgb="FFFFEB84"/>
        <color rgb="FFF8696B"/>
      </colorScale>
    </cfRule>
  </conditionalFormatting>
  <conditionalFormatting sqref="AM50:AM60">
    <cfRule type="colorScale" priority="2">
      <colorScale>
        <cfvo type="min"/>
        <cfvo type="percentile" val="50"/>
        <cfvo type="max"/>
        <color rgb="FF63BE7B"/>
        <color rgb="FFFFEB84"/>
        <color rgb="FFF8696B"/>
      </colorScale>
    </cfRule>
  </conditionalFormatting>
  <conditionalFormatting sqref="AP5:AP15">
    <cfRule type="colorScale" priority="1">
      <colorScale>
        <cfvo type="min"/>
        <cfvo type="percentile" val="50"/>
        <cfvo type="max"/>
        <color rgb="FF63BE7B"/>
        <color rgb="FFFFEB84"/>
        <color rgb="FFF8696B"/>
      </colorScale>
    </cfRule>
  </conditionalFormatting>
  <hyperlinks>
    <hyperlink ref="J52" r:id="rId1"/>
  </hyperlinks>
  <pageMargins left="0.7" right="0.7" top="0.78740157499999996" bottom="0.78740157499999996"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0"/>
  <sheetViews>
    <sheetView zoomScale="85" zoomScaleNormal="85" workbookViewId="0">
      <pane xSplit="6" topLeftCell="G1" activePane="topRight" state="frozen"/>
      <selection pane="topRight" activeCell="H37" sqref="H37"/>
    </sheetView>
  </sheetViews>
  <sheetFormatPr baseColWidth="10" defaultRowHeight="15"/>
  <cols>
    <col min="1" max="1" width="5.7109375" customWidth="1"/>
    <col min="2" max="2" width="7" customWidth="1"/>
    <col min="3" max="3" width="11.85546875" bestFit="1" customWidth="1"/>
    <col min="4" max="6" width="8.42578125" customWidth="1"/>
    <col min="7" max="8" width="13" customWidth="1"/>
    <col min="9" max="9" width="10.85546875" customWidth="1"/>
    <col min="10" max="11" width="13" customWidth="1"/>
    <col min="12" max="12" width="10.140625" customWidth="1"/>
    <col min="13" max="13" width="12.140625" customWidth="1"/>
    <col min="14" max="14" width="11.85546875" customWidth="1"/>
    <col min="15" max="15" width="13" customWidth="1"/>
    <col min="16" max="16" width="12.7109375" customWidth="1"/>
    <col min="17" max="17" width="13.7109375" customWidth="1"/>
    <col min="18" max="19" width="10.28515625" customWidth="1"/>
    <col min="20" max="32" width="12.140625" customWidth="1"/>
    <col min="33" max="33" width="32.85546875" customWidth="1"/>
    <col min="34" max="34" width="13.28515625" customWidth="1"/>
    <col min="35" max="35" width="16.7109375" bestFit="1" customWidth="1"/>
  </cols>
  <sheetData>
    <row r="1" spans="1:43">
      <c r="T1" s="879" t="s">
        <v>1101</v>
      </c>
      <c r="U1" s="879"/>
      <c r="W1" s="732">
        <f>SUMPRODUCT(W5:W15,G5:G15)/G35</f>
        <v>0</v>
      </c>
    </row>
    <row r="2" spans="1:43" s="224" customFormat="1" ht="15.75" thickBot="1">
      <c r="A2" s="224" t="s">
        <v>1131</v>
      </c>
      <c r="P2" s="735" t="s">
        <v>1184</v>
      </c>
      <c r="Q2" s="735" t="s">
        <v>1184</v>
      </c>
      <c r="R2" s="224" t="s">
        <v>1192</v>
      </c>
      <c r="T2" s="734" t="s">
        <v>1168</v>
      </c>
      <c r="U2" s="735" t="s">
        <v>1169</v>
      </c>
      <c r="X2" s="736"/>
      <c r="Y2" s="736" t="s">
        <v>1169</v>
      </c>
      <c r="AA2" s="736" t="s">
        <v>1170</v>
      </c>
    </row>
    <row r="3" spans="1:43">
      <c r="D3" s="684" t="s">
        <v>1132</v>
      </c>
      <c r="E3" s="685"/>
      <c r="F3" s="685"/>
      <c r="G3" s="685"/>
      <c r="H3" s="685"/>
      <c r="I3" s="685"/>
      <c r="J3" s="685"/>
      <c r="K3" s="685"/>
      <c r="L3" s="685"/>
      <c r="M3" s="685"/>
      <c r="N3" s="685"/>
      <c r="O3" s="685"/>
      <c r="P3" s="685"/>
      <c r="Q3" s="685"/>
      <c r="R3" s="685"/>
      <c r="S3" s="685"/>
      <c r="T3" s="685"/>
      <c r="U3" s="685"/>
      <c r="V3" s="685"/>
      <c r="W3" s="686"/>
      <c r="AH3" t="s">
        <v>235</v>
      </c>
      <c r="AI3" t="s">
        <v>234</v>
      </c>
    </row>
    <row r="4" spans="1:43">
      <c r="B4" s="221" t="s">
        <v>229</v>
      </c>
      <c r="C4" s="221" t="s">
        <v>228</v>
      </c>
      <c r="D4" s="689"/>
      <c r="E4" s="687"/>
      <c r="F4" s="687"/>
      <c r="G4" s="688" t="s">
        <v>1180</v>
      </c>
      <c r="H4" s="688" t="s">
        <v>1181</v>
      </c>
      <c r="I4" s="688" t="s">
        <v>1182</v>
      </c>
      <c r="J4" s="688" t="s">
        <v>1150</v>
      </c>
      <c r="K4" s="688" t="s">
        <v>1126</v>
      </c>
      <c r="L4" s="688" t="s">
        <v>1125</v>
      </c>
      <c r="M4" s="688" t="s">
        <v>1127</v>
      </c>
      <c r="N4" s="688" t="s">
        <v>236</v>
      </c>
      <c r="O4" s="688" t="s">
        <v>237</v>
      </c>
      <c r="P4" s="846" t="s">
        <v>238</v>
      </c>
      <c r="Q4" s="846" t="s">
        <v>50</v>
      </c>
      <c r="R4" s="688" t="s">
        <v>1151</v>
      </c>
      <c r="S4" s="688" t="s">
        <v>1133</v>
      </c>
      <c r="T4" s="688" t="s">
        <v>1172</v>
      </c>
      <c r="U4" s="688" t="s">
        <v>1173</v>
      </c>
      <c r="V4" s="688" t="s">
        <v>1175</v>
      </c>
      <c r="W4" s="690" t="s">
        <v>1174</v>
      </c>
      <c r="X4" s="744" t="s">
        <v>1152</v>
      </c>
      <c r="Y4" s="688" t="s">
        <v>1178</v>
      </c>
      <c r="Z4" s="688" t="s">
        <v>1153</v>
      </c>
      <c r="AA4" s="688" t="s">
        <v>1183</v>
      </c>
      <c r="AB4" s="688" t="s">
        <v>1176</v>
      </c>
      <c r="AC4" s="688" t="s">
        <v>1177</v>
      </c>
      <c r="AD4" s="688" t="s">
        <v>1179</v>
      </c>
      <c r="AE4" s="688" t="s">
        <v>144</v>
      </c>
      <c r="AF4" s="688" t="s">
        <v>1193</v>
      </c>
      <c r="AG4" s="640" t="s">
        <v>87</v>
      </c>
      <c r="AO4" t="s">
        <v>1217</v>
      </c>
      <c r="AP4" t="s">
        <v>1223</v>
      </c>
    </row>
    <row r="5" spans="1:43">
      <c r="A5">
        <v>3</v>
      </c>
      <c r="B5" s="105">
        <v>25</v>
      </c>
      <c r="C5" s="105" t="s">
        <v>222</v>
      </c>
      <c r="D5" s="652" t="s">
        <v>170</v>
      </c>
      <c r="E5" s="161" t="s">
        <v>1097</v>
      </c>
      <c r="F5" s="161" t="s">
        <v>215</v>
      </c>
      <c r="G5" s="371">
        <v>0</v>
      </c>
      <c r="H5" s="863">
        <f>[3]BAWDEU_Bestand!$J$63</f>
        <v>516.66241363350275</v>
      </c>
      <c r="I5" s="863">
        <f>[3]BAWDEU_Neu!$J$62</f>
        <v>23.980625711140267</v>
      </c>
      <c r="J5" s="653">
        <f>'[3]PKW-Daten'!$K$19</f>
        <v>17.567241443207507</v>
      </c>
      <c r="K5" s="557">
        <f>'[3]PKW-Daten'!$K$15</f>
        <v>223.12837041866581</v>
      </c>
      <c r="L5" s="557">
        <f>'[3]PKW-Daten'!$K$13</f>
        <v>2953.6723005165754</v>
      </c>
      <c r="M5" s="653">
        <f>'[3]PKW-Daten'!$K$16</f>
        <v>9.3237717100649036</v>
      </c>
      <c r="N5" s="371">
        <v>0</v>
      </c>
      <c r="O5" s="670">
        <f>'[3]PKW-Daten'!$K$18/100</f>
        <v>0.98091000212075419</v>
      </c>
      <c r="P5" s="869">
        <f t="shared" ref="P5:P15" si="0">H5*J5*O5/1000</f>
        <v>8.9030661802422451</v>
      </c>
      <c r="Q5" s="869">
        <f t="shared" ref="Q5:Q31" si="1">P5*$E$44</f>
        <v>32.051038248872082</v>
      </c>
      <c r="R5" s="371">
        <v>0</v>
      </c>
      <c r="S5" s="670">
        <f>'[3]PKW-Daten'!$K$12/1000</f>
        <v>38.421962092158864</v>
      </c>
      <c r="T5" s="654">
        <f>'Prices+Quantities'!$E$31</f>
        <v>49.337078651685374</v>
      </c>
      <c r="U5" s="654">
        <f>'Prices+Quantities'!$G$31</f>
        <v>146.22292134831457</v>
      </c>
      <c r="V5" s="718">
        <f>'[3]PKW-Daten'!$K$76</f>
        <v>5.1431759150884302</v>
      </c>
      <c r="W5" s="738">
        <f t="shared" ref="W5:W15" si="2">AD5/AB5</f>
        <v>13.385073878087738</v>
      </c>
      <c r="X5" s="745">
        <f>[3]ADAC_Autokosten_2014!$U$43/100</f>
        <v>0.64777378143154263</v>
      </c>
      <c r="Y5" s="670">
        <f t="shared" ref="Y5:Y15" si="3">O5*U5/1000</f>
        <v>0.14343152608987811</v>
      </c>
      <c r="Z5" s="371">
        <v>0</v>
      </c>
      <c r="AA5" s="670">
        <f t="shared" ref="AA5:AA15" si="4">O5*T5/1000</f>
        <v>4.8395233924856521E-2</v>
      </c>
      <c r="AB5" s="720">
        <f t="shared" ref="AB5:AB15" si="5">AA5*J5*1000</f>
        <v>850.17075905846139</v>
      </c>
      <c r="AC5" s="720">
        <f t="shared" ref="AC5:AC15" si="6">Y5*J5*1000</f>
        <v>2519.6962493886053</v>
      </c>
      <c r="AD5" s="720">
        <f t="shared" ref="AD5:AD15" si="7">X5*J5*1000</f>
        <v>11379.598418987436</v>
      </c>
      <c r="AE5" s="720">
        <f t="shared" ref="AE5:AE15" si="8">AC5+AD5</f>
        <v>13899.294668376042</v>
      </c>
      <c r="AF5" s="720">
        <f t="shared" ref="AF5:AF15" si="9">AE5*H5</f>
        <v>7181243.1311664423</v>
      </c>
      <c r="AG5" s="106" t="s">
        <v>244</v>
      </c>
      <c r="AH5">
        <f t="shared" ref="AH5:AH31" si="10">IF(E5=E4,AH4,AH4+1)</f>
        <v>1</v>
      </c>
      <c r="AI5">
        <f t="shared" ref="AI5:AI31" si="11">IF(F5=F4,AI4,AI4+1)</f>
        <v>1</v>
      </c>
      <c r="AJ5">
        <f>X7/Y5</f>
        <v>4.688660390261969</v>
      </c>
      <c r="AK5">
        <f t="shared" ref="AK5:AK15" si="12">AJ5/20</f>
        <v>0.23443301951309845</v>
      </c>
      <c r="AL5" s="158">
        <f t="shared" ref="AL5:AL15" si="13">AK5*J5*Y5</f>
        <v>0.59069999999999989</v>
      </c>
      <c r="AN5">
        <f t="shared" ref="AN5:AN15" si="14">AD5/J5/1000</f>
        <v>0.64777378143154263</v>
      </c>
      <c r="AO5">
        <f t="shared" ref="AO5:AO15" si="15">AE5/J5/1000</f>
        <v>0.7912053075214206</v>
      </c>
      <c r="AP5">
        <f t="shared" ref="AP5:AP15" si="16">AD5/AC5</f>
        <v>4.5162580298115902</v>
      </c>
      <c r="AQ5" s="573"/>
    </row>
    <row r="6" spans="1:43">
      <c r="A6">
        <v>10</v>
      </c>
      <c r="B6" s="105">
        <v>26</v>
      </c>
      <c r="C6" s="105" t="s">
        <v>222</v>
      </c>
      <c r="D6" s="652" t="s">
        <v>170</v>
      </c>
      <c r="E6" s="161" t="s">
        <v>1097</v>
      </c>
      <c r="F6" s="161" t="s">
        <v>216</v>
      </c>
      <c r="G6" s="371">
        <v>0</v>
      </c>
      <c r="H6" s="863">
        <f>[3]BAWDEU_Bestand!$K$63</f>
        <v>450.18529545871769</v>
      </c>
      <c r="I6" s="863">
        <f>[3]BAWDEU_Neu!$K$62</f>
        <v>26.993408351363399</v>
      </c>
      <c r="J6" s="653">
        <f>'[3]PKW-Daten'!$L$19</f>
        <v>17.567241443207507</v>
      </c>
      <c r="K6" s="557">
        <f>'[3]PKW-Daten'!$L$15</f>
        <v>183.16367157926916</v>
      </c>
      <c r="L6" s="557">
        <f>'[3]PKW-Daten'!$L$13</f>
        <v>2595.2249599373326</v>
      </c>
      <c r="M6" s="653">
        <f>'[3]PKW-Daten'!$L$16</f>
        <v>6.918904086033832</v>
      </c>
      <c r="N6" s="371">
        <v>0</v>
      </c>
      <c r="O6" s="670">
        <f>'[3]PKW-Daten'!$L$18/100</f>
        <v>0.80052339009534645</v>
      </c>
      <c r="P6" s="869">
        <f t="shared" si="0"/>
        <v>6.3309502613851043</v>
      </c>
      <c r="Q6" s="869">
        <f t="shared" si="1"/>
        <v>22.791420940986377</v>
      </c>
      <c r="R6" s="371">
        <v>0</v>
      </c>
      <c r="S6" s="670">
        <f>'[3]PKW-Daten'!$L$12/1000</f>
        <v>40.15866610129148</v>
      </c>
      <c r="T6" s="654">
        <f>'Prices+Quantities'!$E$32</f>
        <v>47.428571428571416</v>
      </c>
      <c r="U6" s="654">
        <f>'Prices+Quantities'!$G$32</f>
        <v>113.55999999999997</v>
      </c>
      <c r="V6" s="721">
        <f>'[3]PKW-Daten'!$L$76</f>
        <v>7.2236243908107607</v>
      </c>
      <c r="W6" s="739">
        <f t="shared" si="2"/>
        <v>15.141737337953003</v>
      </c>
      <c r="X6" s="745">
        <f>[3]ADAC_Autokosten_2014!$Z$43/100</f>
        <v>0.57489664981374167</v>
      </c>
      <c r="Y6" s="670">
        <f t="shared" si="3"/>
        <v>9.0907436179227516E-2</v>
      </c>
      <c r="Z6" s="371">
        <v>0</v>
      </c>
      <c r="AA6" s="670">
        <f t="shared" si="4"/>
        <v>3.7967680787379277E-2</v>
      </c>
      <c r="AB6" s="720">
        <f t="shared" si="5"/>
        <v>666.98741543052267</v>
      </c>
      <c r="AC6" s="720">
        <f t="shared" si="6"/>
        <v>1596.9928803434673</v>
      </c>
      <c r="AD6" s="720">
        <f t="shared" si="7"/>
        <v>10099.348252169117</v>
      </c>
      <c r="AE6" s="720">
        <f t="shared" si="8"/>
        <v>11696.341132512583</v>
      </c>
      <c r="AF6" s="720">
        <f t="shared" si="9"/>
        <v>5265520.7885261299</v>
      </c>
      <c r="AG6" s="106" t="s">
        <v>244</v>
      </c>
      <c r="AH6">
        <f t="shared" si="10"/>
        <v>1</v>
      </c>
      <c r="AI6">
        <f t="shared" si="11"/>
        <v>2</v>
      </c>
      <c r="AJ6">
        <f>X6/Y6</f>
        <v>6.3239782571836116</v>
      </c>
      <c r="AK6">
        <f t="shared" si="12"/>
        <v>0.31619891285918056</v>
      </c>
      <c r="AL6" s="158">
        <f t="shared" si="13"/>
        <v>0.50496741260845568</v>
      </c>
      <c r="AN6">
        <f t="shared" si="14"/>
        <v>0.57489664981374167</v>
      </c>
      <c r="AO6">
        <f t="shared" si="15"/>
        <v>0.66580408599296925</v>
      </c>
      <c r="AP6">
        <f t="shared" si="16"/>
        <v>6.3239782571836116</v>
      </c>
      <c r="AQ6" s="573"/>
    </row>
    <row r="7" spans="1:43">
      <c r="A7">
        <v>22</v>
      </c>
      <c r="B7" s="105">
        <v>27</v>
      </c>
      <c r="C7" s="105" t="s">
        <v>222</v>
      </c>
      <c r="D7" s="652" t="s">
        <v>170</v>
      </c>
      <c r="E7" s="161" t="s">
        <v>1097</v>
      </c>
      <c r="F7" s="161" t="s">
        <v>1119</v>
      </c>
      <c r="G7" s="371">
        <v>0</v>
      </c>
      <c r="H7" s="863">
        <f>[3]BAWDEU_Bestand!$L$63</f>
        <v>4.2242439617388161</v>
      </c>
      <c r="I7" s="864">
        <f>[3]BAWDEU_Neu!$L$62</f>
        <v>0.99140979939074669</v>
      </c>
      <c r="J7" s="653">
        <f>'[3]PKW-Daten'!$M$19</f>
        <v>17.567241443207507</v>
      </c>
      <c r="K7" s="557">
        <f>'[3]PKW-Daten'!$M$15</f>
        <v>61.5</v>
      </c>
      <c r="L7" s="557">
        <f>'[3]PKW-Daten'!$M$13</f>
        <v>2496.5</v>
      </c>
      <c r="M7" s="653">
        <f>'[3]PKW-Daten'!$M$16</f>
        <v>2.65</v>
      </c>
      <c r="N7" s="371">
        <v>0</v>
      </c>
      <c r="O7" s="670">
        <f>'[3]PKW-Daten'!$M$18/100</f>
        <v>0.63321052631578933</v>
      </c>
      <c r="P7" s="869">
        <f t="shared" si="0"/>
        <v>4.6989485305886487E-2</v>
      </c>
      <c r="Q7" s="869">
        <f t="shared" si="1"/>
        <v>0.16916214710119135</v>
      </c>
      <c r="R7" s="371">
        <v>0</v>
      </c>
      <c r="S7" s="670">
        <f>'[3]PKW-Daten'!$M$12/1000</f>
        <v>61.038499999999999</v>
      </c>
      <c r="T7" s="654">
        <f>$R$41*'Prices+Quantities'!$E$36+(1-$R$41)*'Prices+Quantities'!$E$31</f>
        <v>65.479316644557656</v>
      </c>
      <c r="U7" s="654">
        <f>$R$41*'Prices+Quantities'!$G$36+(1-$R$41)*'Prices+Quantities'!$G$31</f>
        <v>153.98869186472277</v>
      </c>
      <c r="V7" s="718">
        <f>'[3]PKW-Daten'!$M$76</f>
        <v>6.7429984802049239</v>
      </c>
      <c r="W7" s="738">
        <f t="shared" si="2"/>
        <v>16.219637063223679</v>
      </c>
      <c r="X7" s="745">
        <f>[3]ADAC_Autokosten_2014!$AE$43/100</f>
        <v>0.67250171509243772</v>
      </c>
      <c r="Y7" s="670">
        <f t="shared" si="3"/>
        <v>9.750726062234101E-2</v>
      </c>
      <c r="Z7" s="371">
        <v>0</v>
      </c>
      <c r="AA7" s="670">
        <f t="shared" si="4"/>
        <v>4.146219255529858E-2</v>
      </c>
      <c r="AB7" s="720">
        <f t="shared" si="5"/>
        <v>728.37634738369093</v>
      </c>
      <c r="AC7" s="720">
        <f t="shared" si="6"/>
        <v>1712.9335898184243</v>
      </c>
      <c r="AD7" s="720">
        <f t="shared" si="7"/>
        <v>11814</v>
      </c>
      <c r="AE7" s="720">
        <f t="shared" si="8"/>
        <v>13526.933589818424</v>
      </c>
      <c r="AF7" s="720">
        <f t="shared" si="9"/>
        <v>57141.067537632443</v>
      </c>
      <c r="AG7" s="106" t="s">
        <v>244</v>
      </c>
      <c r="AH7">
        <f t="shared" si="10"/>
        <v>1</v>
      </c>
      <c r="AI7">
        <f t="shared" si="11"/>
        <v>3</v>
      </c>
      <c r="AJ7">
        <f>X5/Y7</f>
        <v>6.6433389400657994</v>
      </c>
      <c r="AK7">
        <f t="shared" si="12"/>
        <v>0.33216694700328997</v>
      </c>
      <c r="AL7" s="158">
        <f t="shared" si="13"/>
        <v>0.56897992094937178</v>
      </c>
      <c r="AN7">
        <f t="shared" si="14"/>
        <v>0.67250171509243772</v>
      </c>
      <c r="AO7">
        <f t="shared" si="15"/>
        <v>0.77000897571477867</v>
      </c>
      <c r="AP7">
        <f t="shared" si="16"/>
        <v>6.8969398873498164</v>
      </c>
      <c r="AQ7" s="573"/>
    </row>
    <row r="8" spans="1:43">
      <c r="A8">
        <v>2</v>
      </c>
      <c r="B8" s="105">
        <v>21</v>
      </c>
      <c r="C8" s="105" t="s">
        <v>222</v>
      </c>
      <c r="D8" s="723" t="s">
        <v>170</v>
      </c>
      <c r="E8" s="724" t="s">
        <v>1096</v>
      </c>
      <c r="F8" s="724" t="s">
        <v>215</v>
      </c>
      <c r="G8" s="725">
        <v>0</v>
      </c>
      <c r="H8" s="863">
        <f>[3]BAWDEU_Bestand!$F$63</f>
        <v>2094.4033941781981</v>
      </c>
      <c r="I8" s="863">
        <f>[3]BAWDEU_Neu!$F$62</f>
        <v>66.280373891961816</v>
      </c>
      <c r="J8" s="727">
        <f>'[3]PKW-Daten'!$G$19</f>
        <v>14.96015910554566</v>
      </c>
      <c r="K8" s="726">
        <f>'[3]PKW-Daten'!$G$15</f>
        <v>174.69086142496189</v>
      </c>
      <c r="L8" s="726">
        <f>'[3]PKW-Daten'!$G$13</f>
        <v>1660.946065843922</v>
      </c>
      <c r="M8" s="727">
        <f>'[3]PKW-Daten'!$G$16</f>
        <v>7.2953418219688553</v>
      </c>
      <c r="N8" s="725">
        <v>0</v>
      </c>
      <c r="O8" s="728">
        <f>'[3]PKW-Daten'!$G$18/100</f>
        <v>0.73907814785144565</v>
      </c>
      <c r="P8" s="869">
        <f t="shared" si="0"/>
        <v>23.157245893982441</v>
      </c>
      <c r="Q8" s="870">
        <f t="shared" si="1"/>
        <v>83.366085218336792</v>
      </c>
      <c r="R8" s="725">
        <v>0</v>
      </c>
      <c r="S8" s="728">
        <f>'[3]PKW-Daten'!$G$12/1000</f>
        <v>21.409781476801236</v>
      </c>
      <c r="T8" s="730">
        <f>'Prices+Quantities'!$E$31</f>
        <v>49.337078651685374</v>
      </c>
      <c r="U8" s="730">
        <f>'Prices+Quantities'!$G$31</f>
        <v>146.22292134831457</v>
      </c>
      <c r="V8" s="731">
        <f>'[3]PKW-Daten'!$G$76</f>
        <v>4.4863691617599608</v>
      </c>
      <c r="W8" s="740">
        <f t="shared" si="2"/>
        <v>11.696899904889341</v>
      </c>
      <c r="X8" s="746">
        <f>[3]ADAC_Autokosten_2014!$J$43/100</f>
        <v>0.42651525177646527</v>
      </c>
      <c r="Y8" s="728">
        <f t="shared" si="3"/>
        <v>0.10807016588353995</v>
      </c>
      <c r="Z8" s="790">
        <v>0</v>
      </c>
      <c r="AA8" s="791">
        <f t="shared" si="4"/>
        <v>3.6463956710288729E-2</v>
      </c>
      <c r="AB8" s="792">
        <f t="shared" si="5"/>
        <v>545.50659400364873</v>
      </c>
      <c r="AC8" s="792">
        <f t="shared" si="6"/>
        <v>1616.7468761804701</v>
      </c>
      <c r="AD8" s="792">
        <f t="shared" si="7"/>
        <v>6380.7360275177871</v>
      </c>
      <c r="AE8" s="792">
        <f t="shared" si="8"/>
        <v>7997.4829036982574</v>
      </c>
      <c r="AF8" s="720">
        <f t="shared" si="9"/>
        <v>16749955.338387743</v>
      </c>
      <c r="AG8" s="793" t="s">
        <v>244</v>
      </c>
      <c r="AH8">
        <f t="shared" si="10"/>
        <v>2</v>
      </c>
      <c r="AI8">
        <f t="shared" si="11"/>
        <v>4</v>
      </c>
      <c r="AJ8">
        <f>X11/Y8</f>
        <v>4.3913526540355106</v>
      </c>
      <c r="AK8">
        <f t="shared" si="12"/>
        <v>0.21956763270177554</v>
      </c>
      <c r="AL8" s="158">
        <f t="shared" si="13"/>
        <v>0.35498528428093645</v>
      </c>
      <c r="AN8">
        <f t="shared" si="14"/>
        <v>0.42651525177646527</v>
      </c>
      <c r="AO8">
        <f t="shared" si="15"/>
        <v>0.53458541766000534</v>
      </c>
      <c r="AP8">
        <f t="shared" si="16"/>
        <v>3.9466512176551345</v>
      </c>
      <c r="AQ8" s="573"/>
    </row>
    <row r="9" spans="1:43">
      <c r="A9">
        <v>9</v>
      </c>
      <c r="B9" s="105">
        <v>22</v>
      </c>
      <c r="C9" s="105" t="s">
        <v>222</v>
      </c>
      <c r="D9" s="723" t="s">
        <v>170</v>
      </c>
      <c r="E9" s="724" t="s">
        <v>1096</v>
      </c>
      <c r="F9" s="724" t="s">
        <v>216</v>
      </c>
      <c r="G9" s="725">
        <v>0</v>
      </c>
      <c r="H9" s="863">
        <f>[3]BAWDEU_Bestand!$G$63</f>
        <v>818.54259754866507</v>
      </c>
      <c r="I9" s="863">
        <f>[3]BAWDEU_Neu!$G$62</f>
        <v>46.999448335903296</v>
      </c>
      <c r="J9" s="727">
        <f>'[3]PKW-Daten'!$H$19</f>
        <v>14.96015910554566</v>
      </c>
      <c r="K9" s="726">
        <f>'[3]PKW-Daten'!$H$15</f>
        <v>134.42577118755679</v>
      </c>
      <c r="L9" s="726">
        <f>'[3]PKW-Daten'!$H$13</f>
        <v>1906.5165363710917</v>
      </c>
      <c r="M9" s="727">
        <f>'[3]PKW-Daten'!$H$16</f>
        <v>5.3907167750710796</v>
      </c>
      <c r="N9" s="725">
        <v>0</v>
      </c>
      <c r="O9" s="728">
        <f>'[3]PKW-Daten'!$H$18/100</f>
        <v>0.60452433880523837</v>
      </c>
      <c r="P9" s="869">
        <f t="shared" si="0"/>
        <v>7.4027194116284889</v>
      </c>
      <c r="Q9" s="870">
        <f t="shared" si="1"/>
        <v>26.64978988186256</v>
      </c>
      <c r="R9" s="725">
        <v>0</v>
      </c>
      <c r="S9" s="728">
        <f>'[3]PKW-Daten'!$H$12/1000</f>
        <v>24.543356200544292</v>
      </c>
      <c r="T9" s="730">
        <f>'Prices+Quantities'!$E$32</f>
        <v>47.428571428571416</v>
      </c>
      <c r="U9" s="730">
        <f>'Prices+Quantities'!$G$32</f>
        <v>113.55999999999997</v>
      </c>
      <c r="V9" s="731">
        <f>'[3]PKW-Daten'!$H$76</f>
        <v>7.0995142277558703</v>
      </c>
      <c r="W9" s="740">
        <f t="shared" si="2"/>
        <v>16.39099870092495</v>
      </c>
      <c r="X9" s="746">
        <f>[3]ADAC_Autokosten_2014!$N$43/100</f>
        <v>0.46995822006790661</v>
      </c>
      <c r="Y9" s="728">
        <f t="shared" si="3"/>
        <v>6.8649783914722859E-2</v>
      </c>
      <c r="Z9" s="790">
        <v>0</v>
      </c>
      <c r="AA9" s="791">
        <f t="shared" si="4"/>
        <v>2.8671725783334157E-2</v>
      </c>
      <c r="AB9" s="792">
        <f t="shared" si="5"/>
        <v>428.93357954925477</v>
      </c>
      <c r="AC9" s="792">
        <f t="shared" si="6"/>
        <v>1027.0116899255831</v>
      </c>
      <c r="AD9" s="792">
        <f t="shared" si="7"/>
        <v>7030.6497451749237</v>
      </c>
      <c r="AE9" s="792">
        <f t="shared" si="8"/>
        <v>8057.6614351005064</v>
      </c>
      <c r="AF9" s="720">
        <f t="shared" si="9"/>
        <v>6595539.1212548725</v>
      </c>
      <c r="AG9" s="793" t="s">
        <v>244</v>
      </c>
      <c r="AH9">
        <f t="shared" si="10"/>
        <v>2</v>
      </c>
      <c r="AI9">
        <f t="shared" si="11"/>
        <v>5</v>
      </c>
      <c r="AJ9">
        <f>X10/Y9</f>
        <v>6.4322539507594794</v>
      </c>
      <c r="AK9">
        <f t="shared" si="12"/>
        <v>0.32161269753797395</v>
      </c>
      <c r="AL9" s="158">
        <f t="shared" si="13"/>
        <v>0.33030000000000009</v>
      </c>
      <c r="AN9">
        <f t="shared" si="14"/>
        <v>0.46995822006790655</v>
      </c>
      <c r="AO9">
        <f t="shared" si="15"/>
        <v>0.53860800398262942</v>
      </c>
      <c r="AP9">
        <f t="shared" si="16"/>
        <v>6.845734877355059</v>
      </c>
      <c r="AQ9" s="573"/>
    </row>
    <row r="10" spans="1:43">
      <c r="A10">
        <v>16</v>
      </c>
      <c r="B10" s="105">
        <v>24</v>
      </c>
      <c r="C10" s="105" t="s">
        <v>222</v>
      </c>
      <c r="D10" s="723" t="s">
        <v>170</v>
      </c>
      <c r="E10" s="724" t="s">
        <v>1096</v>
      </c>
      <c r="F10" s="724" t="s">
        <v>173</v>
      </c>
      <c r="G10" s="725">
        <v>0</v>
      </c>
      <c r="H10" s="863">
        <f>[3]BAWDEU_Bestand!$H$63</f>
        <v>7.5835093303672299</v>
      </c>
      <c r="I10" s="864">
        <f>[3]BAWDEU_Neu!$H$62</f>
        <v>0.61947750881717289</v>
      </c>
      <c r="J10" s="727">
        <f>'[3]PKW-Daten'!$I$19</f>
        <v>14.96015910554566</v>
      </c>
      <c r="K10" s="726">
        <f>'[3]PKW-Daten'!$I$15</f>
        <v>131</v>
      </c>
      <c r="L10" s="726">
        <f>'[3]PKW-Daten'!$I$13</f>
        <v>1794.5</v>
      </c>
      <c r="M10" s="727">
        <f>'[3]PKW-Daten'!$I$16</f>
        <v>0</v>
      </c>
      <c r="N10" s="725">
        <v>0</v>
      </c>
      <c r="O10" s="728">
        <f>'[3]PKW-Daten'!$I$18/100</f>
        <v>0.58865000000000012</v>
      </c>
      <c r="P10" s="869">
        <f t="shared" si="0"/>
        <v>6.6782640451486533E-2</v>
      </c>
      <c r="Q10" s="870">
        <f t="shared" si="1"/>
        <v>0.24041750562535152</v>
      </c>
      <c r="R10" s="725">
        <v>0</v>
      </c>
      <c r="S10" s="728">
        <f>'[3]PKW-Daten'!$I$12/1000</f>
        <v>24.881499999999999</v>
      </c>
      <c r="T10" s="730">
        <f>'Prices+Quantities'!$E$25</f>
        <v>46.012605042016808</v>
      </c>
      <c r="U10" s="730">
        <f>'Prices+Quantities'!$G$25</f>
        <v>61.3</v>
      </c>
      <c r="V10" s="731">
        <f>'[3]PKW-Daten'!$I$76</f>
        <v>8.3420562431535394</v>
      </c>
      <c r="W10" s="740">
        <f t="shared" si="2"/>
        <v>16.303032214102025</v>
      </c>
      <c r="X10" s="746">
        <f>[3]ADAC_Autokosten_2014!$R$43/100</f>
        <v>0.44157284380426065</v>
      </c>
      <c r="Y10" s="728">
        <f t="shared" si="3"/>
        <v>3.6084245000000001E-2</v>
      </c>
      <c r="Z10" s="790">
        <v>0</v>
      </c>
      <c r="AA10" s="791">
        <f t="shared" si="4"/>
        <v>2.70853199579832E-2</v>
      </c>
      <c r="AB10" s="792">
        <f t="shared" si="5"/>
        <v>405.20069599604</v>
      </c>
      <c r="AC10" s="792">
        <f t="shared" si="6"/>
        <v>539.82604640349052</v>
      </c>
      <c r="AD10" s="792">
        <f t="shared" si="7"/>
        <v>6606.0000000000018</v>
      </c>
      <c r="AE10" s="792">
        <f t="shared" si="8"/>
        <v>7145.826046403492</v>
      </c>
      <c r="AF10" s="720">
        <f t="shared" si="9"/>
        <v>54190.438496082053</v>
      </c>
      <c r="AG10" s="793" t="s">
        <v>244</v>
      </c>
      <c r="AH10">
        <f t="shared" si="10"/>
        <v>2</v>
      </c>
      <c r="AI10">
        <f t="shared" si="11"/>
        <v>6</v>
      </c>
      <c r="AJ10">
        <f>X9/Y10</f>
        <v>13.023917226698428</v>
      </c>
      <c r="AK10">
        <f t="shared" si="12"/>
        <v>0.65119586133492136</v>
      </c>
      <c r="AL10" s="158">
        <f t="shared" si="13"/>
        <v>0.35153248725874625</v>
      </c>
      <c r="AN10">
        <f t="shared" si="14"/>
        <v>0.44157284380426071</v>
      </c>
      <c r="AO10">
        <f t="shared" si="15"/>
        <v>0.47765708880426067</v>
      </c>
      <c r="AP10">
        <f t="shared" si="16"/>
        <v>12.237275403829583</v>
      </c>
      <c r="AQ10" s="573"/>
    </row>
    <row r="11" spans="1:43">
      <c r="A11">
        <v>21</v>
      </c>
      <c r="B11" s="105">
        <v>23</v>
      </c>
      <c r="C11" s="105" t="s">
        <v>222</v>
      </c>
      <c r="D11" s="723" t="s">
        <v>170</v>
      </c>
      <c r="E11" s="724" t="s">
        <v>1096</v>
      </c>
      <c r="F11" s="724" t="s">
        <v>1119</v>
      </c>
      <c r="G11" s="725">
        <v>0</v>
      </c>
      <c r="H11" s="863">
        <f>[3]BAWDEU_Bestand!$I$63</f>
        <v>5.9389428796228492</v>
      </c>
      <c r="I11" s="864">
        <f>[3]BAWDEU_Neu!$I$62</f>
        <v>1.143210436818981</v>
      </c>
      <c r="J11" s="727">
        <f>'[3]PKW-Daten'!$J$19</f>
        <v>14.96015910554566</v>
      </c>
      <c r="K11" s="726">
        <f>'[3]PKW-Daten'!$J$15</f>
        <v>49</v>
      </c>
      <c r="L11" s="726">
        <f>'[3]PKW-Daten'!$J$13</f>
        <v>1798</v>
      </c>
      <c r="M11" s="727">
        <f>'[3]PKW-Daten'!$J$16</f>
        <v>2.1</v>
      </c>
      <c r="N11" s="725">
        <v>0</v>
      </c>
      <c r="O11" s="728">
        <f>'[3]PKW-Daten'!$J$18/100</f>
        <v>0.35780000000000001</v>
      </c>
      <c r="P11" s="869">
        <f t="shared" si="0"/>
        <v>3.178964637637053E-2</v>
      </c>
      <c r="Q11" s="870">
        <f t="shared" si="1"/>
        <v>0.1144427269549339</v>
      </c>
      <c r="R11" s="725">
        <v>0</v>
      </c>
      <c r="S11" s="728">
        <f>'[3]PKW-Daten'!$J$12/1000</f>
        <v>36.200000000000003</v>
      </c>
      <c r="T11" s="730">
        <f>$R$41*'Prices+Quantities'!$E$36+(1-$R$41)*'Prices+Quantities'!$E$31</f>
        <v>65.479316644557656</v>
      </c>
      <c r="U11" s="730">
        <f>$R$41*'Prices+Quantities'!$G$36+(1-$R$41)*'Prices+Quantities'!$G$31</f>
        <v>153.98869186472277</v>
      </c>
      <c r="V11" s="731">
        <f>'[3]PKW-Daten'!$J$76</f>
        <v>7.3998057657184155</v>
      </c>
      <c r="W11" s="740">
        <f t="shared" si="2"/>
        <v>20.256278464075752</v>
      </c>
      <c r="X11" s="746">
        <f>[3]ADAC_Autokosten_2014!$T$43/100</f>
        <v>0.47457420977474102</v>
      </c>
      <c r="Y11" s="728">
        <f t="shared" si="3"/>
        <v>5.5097153949197814E-2</v>
      </c>
      <c r="Z11" s="790">
        <v>0</v>
      </c>
      <c r="AA11" s="791">
        <f t="shared" si="4"/>
        <v>2.3428499495422729E-2</v>
      </c>
      <c r="AB11" s="792">
        <f t="shared" si="5"/>
        <v>350.49408005572025</v>
      </c>
      <c r="AC11" s="792">
        <f t="shared" si="6"/>
        <v>824.26218934274266</v>
      </c>
      <c r="AD11" s="792">
        <f t="shared" si="7"/>
        <v>7099.7056856187282</v>
      </c>
      <c r="AE11" s="792">
        <f t="shared" si="8"/>
        <v>7923.9678749614704</v>
      </c>
      <c r="AF11" s="720">
        <f t="shared" si="9"/>
        <v>47059.99258936262</v>
      </c>
      <c r="AG11" s="793" t="s">
        <v>244</v>
      </c>
      <c r="AH11">
        <f t="shared" si="10"/>
        <v>2</v>
      </c>
      <c r="AI11">
        <f t="shared" si="11"/>
        <v>7</v>
      </c>
      <c r="AJ11">
        <f>X8/Y11</f>
        <v>7.7411485204795252</v>
      </c>
      <c r="AK11">
        <f t="shared" si="12"/>
        <v>0.38705742602397625</v>
      </c>
      <c r="AL11" s="158">
        <f t="shared" si="13"/>
        <v>0.31903680137588936</v>
      </c>
      <c r="AN11">
        <f t="shared" si="14"/>
        <v>0.47457420977474102</v>
      </c>
      <c r="AO11">
        <f t="shared" si="15"/>
        <v>0.52967136372393886</v>
      </c>
      <c r="AP11">
        <f t="shared" si="16"/>
        <v>8.6134069685762888</v>
      </c>
      <c r="AQ11" s="573"/>
    </row>
    <row r="12" spans="1:43">
      <c r="A12">
        <v>1</v>
      </c>
      <c r="B12" s="105">
        <v>17</v>
      </c>
      <c r="C12" s="105" t="s">
        <v>222</v>
      </c>
      <c r="D12" s="652" t="s">
        <v>170</v>
      </c>
      <c r="E12" s="161" t="s">
        <v>1095</v>
      </c>
      <c r="F12" s="161" t="s">
        <v>215</v>
      </c>
      <c r="G12" s="371">
        <v>0</v>
      </c>
      <c r="H12" s="863">
        <f>[3]BAWDEU_Bestand!$B$63</f>
        <v>1371.1613259024248</v>
      </c>
      <c r="I12" s="863">
        <f>[3]BAWDEU_Neu!$B$62</f>
        <v>44.894291833075933</v>
      </c>
      <c r="J12" s="653">
        <f>'[3]PKW-Daten'!$C$19</f>
        <v>10.430368541702347</v>
      </c>
      <c r="K12" s="557">
        <f>'[3]PKW-Daten'!$C$15</f>
        <v>137.36919799207197</v>
      </c>
      <c r="L12" s="557">
        <f>'[3]PKW-Daten'!$C$13</f>
        <v>1187.6969005371757</v>
      </c>
      <c r="M12" s="653">
        <f>'[3]PKW-Daten'!$C$16</f>
        <v>5.7789732664023994</v>
      </c>
      <c r="N12" s="371">
        <v>0</v>
      </c>
      <c r="O12" s="670">
        <f>'[3]PKW-Daten'!$C$18/100</f>
        <v>0.57523603461378803</v>
      </c>
      <c r="P12" s="869">
        <f t="shared" si="0"/>
        <v>8.2268635270676569</v>
      </c>
      <c r="Q12" s="869">
        <f t="shared" si="1"/>
        <v>29.616708697443567</v>
      </c>
      <c r="R12" s="371">
        <v>0</v>
      </c>
      <c r="S12" s="670">
        <f>'[3]PKW-Daten'!$C$12/1000</f>
        <v>11.766139096432392</v>
      </c>
      <c r="T12" s="654">
        <f>'Prices+Quantities'!$E$31</f>
        <v>49.337078651685374</v>
      </c>
      <c r="U12" s="654">
        <f>'Prices+Quantities'!$G$31</f>
        <v>146.22292134831457</v>
      </c>
      <c r="V12" s="718">
        <f>'[3]PKW-Daten'!$C$76</f>
        <v>3.9712067906104336</v>
      </c>
      <c r="W12" s="738">
        <f t="shared" si="2"/>
        <v>12.737847709437011</v>
      </c>
      <c r="X12" s="745">
        <f>[3]ADAC_Autokosten_2014!$D$43/100</f>
        <v>0.36150604724569435</v>
      </c>
      <c r="Y12" s="670">
        <f t="shared" si="3"/>
        <v>8.4112693446048284E-2</v>
      </c>
      <c r="Z12" s="371">
        <v>0</v>
      </c>
      <c r="AA12" s="670">
        <f t="shared" si="4"/>
        <v>2.8380465483024073E-2</v>
      </c>
      <c r="AB12" s="720">
        <f t="shared" si="5"/>
        <v>296.0187143730036</v>
      </c>
      <c r="AC12" s="720">
        <f t="shared" si="6"/>
        <v>877.32639167751518</v>
      </c>
      <c r="AD12" s="720">
        <f t="shared" si="7"/>
        <v>3770.6413028266525</v>
      </c>
      <c r="AE12" s="720">
        <f t="shared" si="8"/>
        <v>4647.9676945041674</v>
      </c>
      <c r="AF12" s="720">
        <f t="shared" si="9"/>
        <v>6373113.5467479704</v>
      </c>
      <c r="AG12" s="106" t="s">
        <v>244</v>
      </c>
      <c r="AH12">
        <f t="shared" si="10"/>
        <v>3</v>
      </c>
      <c r="AI12">
        <f t="shared" si="11"/>
        <v>8</v>
      </c>
      <c r="AJ12">
        <f>X15/Y12</f>
        <v>4.2264772098215584</v>
      </c>
      <c r="AK12">
        <f t="shared" si="12"/>
        <v>0.21132386049107793</v>
      </c>
      <c r="AL12" s="158">
        <f t="shared" si="13"/>
        <v>0.18540000000000001</v>
      </c>
      <c r="AN12">
        <f t="shared" si="14"/>
        <v>0.36150604724569435</v>
      </c>
      <c r="AO12">
        <f t="shared" si="15"/>
        <v>0.44561874069174257</v>
      </c>
      <c r="AP12">
        <f t="shared" si="16"/>
        <v>4.2978774360325556</v>
      </c>
      <c r="AQ12" s="573"/>
    </row>
    <row r="13" spans="1:43">
      <c r="A13">
        <v>8</v>
      </c>
      <c r="B13" s="105">
        <v>18</v>
      </c>
      <c r="C13" s="105" t="s">
        <v>222</v>
      </c>
      <c r="D13" s="652" t="s">
        <v>170</v>
      </c>
      <c r="E13" s="161" t="s">
        <v>1095</v>
      </c>
      <c r="F13" s="161" t="s">
        <v>216</v>
      </c>
      <c r="G13" s="371">
        <v>0</v>
      </c>
      <c r="H13" s="863">
        <f>[3]BAWDEU_Bestand!$C$63</f>
        <v>33.737038893981456</v>
      </c>
      <c r="I13" s="863">
        <f>[3]BAWDEU_Neu!$C$62</f>
        <v>2.0498221103379981</v>
      </c>
      <c r="J13" s="653">
        <f>'[3]PKW-Daten'!$D$19</f>
        <v>10.430368541702347</v>
      </c>
      <c r="K13" s="557">
        <f>'[3]PKW-Daten'!$D$15</f>
        <v>124</v>
      </c>
      <c r="L13" s="557">
        <f>'[3]PKW-Daten'!$D$13</f>
        <v>1248</v>
      </c>
      <c r="M13" s="653">
        <f>'[3]PKW-Daten'!$D$16</f>
        <v>4.5999999999999996</v>
      </c>
      <c r="N13" s="371">
        <v>0</v>
      </c>
      <c r="O13" s="670">
        <f>'[3]PKW-Daten'!$D$18/100</f>
        <v>0.49784000000000006</v>
      </c>
      <c r="P13" s="869">
        <f t="shared" si="0"/>
        <v>0.17518479272677925</v>
      </c>
      <c r="Q13" s="869">
        <f t="shared" si="1"/>
        <v>0.63066525381640537</v>
      </c>
      <c r="R13" s="371">
        <v>0</v>
      </c>
      <c r="S13" s="670">
        <f>'[3]PKW-Daten'!$D$12/1000</f>
        <v>15.111000000000001</v>
      </c>
      <c r="T13" s="654">
        <f>'Prices+Quantities'!$E$32</f>
        <v>47.428571428571416</v>
      </c>
      <c r="U13" s="654">
        <f>'Prices+Quantities'!$G$32</f>
        <v>113.55999999999997</v>
      </c>
      <c r="V13" s="718">
        <f>'[3]PKW-Daten'!$D$76</f>
        <v>7.6651531428426392</v>
      </c>
      <c r="W13" s="738">
        <f t="shared" si="2"/>
        <v>17.443546495123254</v>
      </c>
      <c r="X13" s="745">
        <f>[3]ADAC_Autokosten_2014!$F$43/100</f>
        <v>0.41187422887541109</v>
      </c>
      <c r="Y13" s="670">
        <f t="shared" si="3"/>
        <v>5.6534710399999993E-2</v>
      </c>
      <c r="Z13" s="371">
        <v>0</v>
      </c>
      <c r="AA13" s="670">
        <f t="shared" si="4"/>
        <v>2.3611839999999999E-2</v>
      </c>
      <c r="AB13" s="720">
        <f t="shared" si="5"/>
        <v>246.28019314770913</v>
      </c>
      <c r="AC13" s="720">
        <f t="shared" si="6"/>
        <v>589.67786487041235</v>
      </c>
      <c r="AD13" s="720">
        <f t="shared" si="7"/>
        <v>4296</v>
      </c>
      <c r="AE13" s="720">
        <f t="shared" si="8"/>
        <v>4885.6778648704121</v>
      </c>
      <c r="AF13" s="720">
        <f t="shared" si="9"/>
        <v>164828.30415059737</v>
      </c>
      <c r="AG13" s="106" t="s">
        <v>244</v>
      </c>
      <c r="AH13">
        <f t="shared" si="10"/>
        <v>3</v>
      </c>
      <c r="AI13">
        <f t="shared" si="11"/>
        <v>9</v>
      </c>
      <c r="AJ13">
        <f>X14/Y13</f>
        <v>9.6052443841430613</v>
      </c>
      <c r="AK13">
        <f t="shared" si="12"/>
        <v>0.48026221920715306</v>
      </c>
      <c r="AL13" s="158">
        <f t="shared" si="13"/>
        <v>0.28320000000000001</v>
      </c>
      <c r="AN13">
        <f t="shared" si="14"/>
        <v>0.41187422887541109</v>
      </c>
      <c r="AO13">
        <f t="shared" si="15"/>
        <v>0.46840893927541105</v>
      </c>
      <c r="AP13">
        <f t="shared" si="16"/>
        <v>7.2853336642441029</v>
      </c>
      <c r="AQ13" s="573"/>
    </row>
    <row r="14" spans="1:43">
      <c r="A14">
        <v>27</v>
      </c>
      <c r="B14" s="105">
        <v>19</v>
      </c>
      <c r="C14" s="105" t="s">
        <v>222</v>
      </c>
      <c r="D14" s="652" t="s">
        <v>170</v>
      </c>
      <c r="E14" s="161" t="s">
        <v>1095</v>
      </c>
      <c r="F14" s="161" t="s">
        <v>174</v>
      </c>
      <c r="G14" s="371">
        <v>0</v>
      </c>
      <c r="H14" s="864">
        <f>[3]BAWDEU_Bestand!$E$63</f>
        <v>1.6916069678165155</v>
      </c>
      <c r="I14" s="865">
        <f>[3]BAWDEU_Neu!$E$62</f>
        <v>6.5212769399007435E-3</v>
      </c>
      <c r="J14" s="653">
        <f>'[3]PKW-Daten'!$F$19</f>
        <v>10.430368541702347</v>
      </c>
      <c r="K14" s="557">
        <f>'[3]PKW-Daten'!$F$15</f>
        <v>0</v>
      </c>
      <c r="L14" s="557">
        <f>'[3]PKW-Daten'!$F$13</f>
        <v>0</v>
      </c>
      <c r="M14" s="653">
        <f>'[3]PKW-Daten'!$F$16</f>
        <v>0</v>
      </c>
      <c r="N14" s="371">
        <v>0</v>
      </c>
      <c r="O14" s="670">
        <f>'[3]PKW-Daten'!$F$18/100</f>
        <v>0.19699999999999998</v>
      </c>
      <c r="P14" s="869">
        <f t="shared" si="0"/>
        <v>3.4758845681014611E-3</v>
      </c>
      <c r="Q14" s="869">
        <f t="shared" si="1"/>
        <v>1.2513184445165261E-2</v>
      </c>
      <c r="R14" s="371">
        <v>0</v>
      </c>
      <c r="S14" s="670">
        <f>'[3]PKW-Daten'!$F$12/1000</f>
        <v>21.7</v>
      </c>
      <c r="T14" s="654">
        <f>$R$40</f>
        <v>130.04826861604678</v>
      </c>
      <c r="U14" s="654">
        <f>$S$40</f>
        <v>185.05177393035552</v>
      </c>
      <c r="V14" s="737">
        <f>'[3]PKW-Daten'!$F$76</f>
        <v>14.391246720285007</v>
      </c>
      <c r="W14" s="741">
        <f t="shared" si="2"/>
        <v>21.195945298185126</v>
      </c>
      <c r="X14" s="745">
        <f>[3]ADAC_Autokosten_2014!$G$43/100</f>
        <v>0.54302970957875429</v>
      </c>
      <c r="Y14" s="670">
        <f t="shared" si="3"/>
        <v>3.6455199464280039E-2</v>
      </c>
      <c r="Z14" s="371">
        <v>0</v>
      </c>
      <c r="AA14" s="670">
        <f t="shared" si="4"/>
        <v>2.5619508917361214E-2</v>
      </c>
      <c r="AB14" s="720">
        <f t="shared" si="5"/>
        <v>267.22091986550714</v>
      </c>
      <c r="AC14" s="720">
        <f t="shared" si="6"/>
        <v>380.24116567371073</v>
      </c>
      <c r="AD14" s="720">
        <f t="shared" si="7"/>
        <v>5664.0000000000009</v>
      </c>
      <c r="AE14" s="720">
        <f t="shared" si="8"/>
        <v>6044.2411656737113</v>
      </c>
      <c r="AF14" s="720">
        <f t="shared" si="9"/>
        <v>10224.480471017068</v>
      </c>
      <c r="AG14" s="106" t="s">
        <v>244</v>
      </c>
      <c r="AH14">
        <f t="shared" si="10"/>
        <v>3</v>
      </c>
      <c r="AI14">
        <f t="shared" si="11"/>
        <v>10</v>
      </c>
      <c r="AJ14">
        <f>X13/Y14</f>
        <v>11.298092862692426</v>
      </c>
      <c r="AK14">
        <f t="shared" si="12"/>
        <v>0.5649046431346213</v>
      </c>
      <c r="AL14" s="158">
        <f t="shared" si="13"/>
        <v>0.21479999999999999</v>
      </c>
      <c r="AN14">
        <f t="shared" si="14"/>
        <v>0.5430297095787544</v>
      </c>
      <c r="AO14">
        <f t="shared" si="15"/>
        <v>0.5794849090430344</v>
      </c>
      <c r="AP14">
        <f t="shared" si="16"/>
        <v>14.895809584331918</v>
      </c>
      <c r="AQ14" s="573"/>
    </row>
    <row r="15" spans="1:43">
      <c r="A15">
        <v>15</v>
      </c>
      <c r="B15" s="105">
        <v>20</v>
      </c>
      <c r="C15" s="105" t="s">
        <v>222</v>
      </c>
      <c r="D15" s="652" t="s">
        <v>170</v>
      </c>
      <c r="E15" s="161" t="s">
        <v>1095</v>
      </c>
      <c r="F15" s="161" t="s">
        <v>173</v>
      </c>
      <c r="G15" s="371">
        <v>0</v>
      </c>
      <c r="H15" s="863">
        <f>[3]BAWDEU_Neu!$D$63</f>
        <v>5.2397982832489021</v>
      </c>
      <c r="I15" s="864">
        <f>[3]BAWDEU_Neu!$D$62</f>
        <v>0.58142946305996324</v>
      </c>
      <c r="J15" s="653">
        <f>'[3]PKW-Daten'!$E$19</f>
        <v>10.430368541702347</v>
      </c>
      <c r="K15" s="557">
        <f>'[3]PKW-Daten'!$E$15</f>
        <v>98.5</v>
      </c>
      <c r="L15" s="557">
        <f>'[3]PKW-Daten'!$E$13</f>
        <v>1198.5</v>
      </c>
      <c r="M15" s="653">
        <f>'[3]PKW-Daten'!$E$16</f>
        <v>0</v>
      </c>
      <c r="N15" s="371">
        <v>0</v>
      </c>
      <c r="O15" s="670">
        <f>'[3]PKW-Daten'!$E$18/100</f>
        <v>0.47785000000000005</v>
      </c>
      <c r="P15" s="869">
        <f t="shared" si="0"/>
        <v>2.6115949037229649E-2</v>
      </c>
      <c r="Q15" s="869">
        <f t="shared" si="1"/>
        <v>9.4017416534026746E-2</v>
      </c>
      <c r="R15" s="371">
        <v>0</v>
      </c>
      <c r="S15" s="670">
        <f>'[3]PKW-Daten'!$E$12/1000</f>
        <v>16.2075</v>
      </c>
      <c r="T15" s="654">
        <f>'Prices+Quantities'!$E$25</f>
        <v>46.012605042016808</v>
      </c>
      <c r="U15" s="654">
        <f>'Prices+Quantities'!$G$25</f>
        <v>61.3</v>
      </c>
      <c r="V15" s="718">
        <f>'[3]PKW-Daten'!$E$76</f>
        <v>8.280288398441698</v>
      </c>
      <c r="W15" s="738">
        <f t="shared" si="2"/>
        <v>16.168571792833326</v>
      </c>
      <c r="X15" s="745">
        <f>[3]ADAC_Autokosten_2014!$H$43/100</f>
        <v>0.35550038190643024</v>
      </c>
      <c r="Y15" s="670">
        <f t="shared" si="3"/>
        <v>2.9292205000000002E-2</v>
      </c>
      <c r="Z15" s="371">
        <v>0</v>
      </c>
      <c r="AA15" s="670">
        <f t="shared" si="4"/>
        <v>2.1987123319327732E-2</v>
      </c>
      <c r="AB15" s="720">
        <f t="shared" si="5"/>
        <v>229.33379939244605</v>
      </c>
      <c r="AC15" s="720">
        <f t="shared" si="6"/>
        <v>305.5284935490962</v>
      </c>
      <c r="AD15" s="720">
        <f t="shared" si="7"/>
        <v>3708</v>
      </c>
      <c r="AE15" s="720">
        <f t="shared" si="8"/>
        <v>4013.5284935490963</v>
      </c>
      <c r="AF15" s="720">
        <f t="shared" si="9"/>
        <v>21030.079710269107</v>
      </c>
      <c r="AG15" s="106" t="s">
        <v>244</v>
      </c>
      <c r="AH15">
        <f t="shared" si="10"/>
        <v>3</v>
      </c>
      <c r="AI15">
        <f t="shared" si="11"/>
        <v>11</v>
      </c>
      <c r="AJ15">
        <f>X12/Y15</f>
        <v>12.34137366052485</v>
      </c>
      <c r="AK15">
        <f t="shared" si="12"/>
        <v>0.61706868302624251</v>
      </c>
      <c r="AL15" s="158">
        <f t="shared" si="13"/>
        <v>0.18853206514133261</v>
      </c>
      <c r="AN15">
        <f t="shared" si="14"/>
        <v>0.35550038190643024</v>
      </c>
      <c r="AO15">
        <f t="shared" si="15"/>
        <v>0.38479258690643026</v>
      </c>
      <c r="AP15">
        <f t="shared" si="16"/>
        <v>12.136347601910822</v>
      </c>
      <c r="AQ15" s="573"/>
    </row>
    <row r="16" spans="1:43">
      <c r="A16">
        <v>6</v>
      </c>
      <c r="B16" s="12">
        <v>13</v>
      </c>
      <c r="C16" s="12" t="s">
        <v>221</v>
      </c>
      <c r="D16" s="656" t="s">
        <v>170</v>
      </c>
      <c r="E16" s="657" t="s">
        <v>1105</v>
      </c>
      <c r="F16" s="657" t="s">
        <v>217</v>
      </c>
      <c r="G16" s="862">
        <f>buildings_data_BAW!G156/1000</f>
        <v>0.20858745697114028</v>
      </c>
      <c r="H16" s="659">
        <v>0</v>
      </c>
      <c r="I16" s="659">
        <v>0</v>
      </c>
      <c r="J16" s="659">
        <v>0</v>
      </c>
      <c r="K16" s="660">
        <v>0</v>
      </c>
      <c r="L16" s="660">
        <v>0</v>
      </c>
      <c r="M16" s="660">
        <v>0</v>
      </c>
      <c r="N16" s="661">
        <f>buildings_data_BAW!$K$182</f>
        <v>65</v>
      </c>
      <c r="O16" s="659">
        <v>0</v>
      </c>
      <c r="P16" s="871">
        <f t="shared" ref="P16:P31" si="17">G16*N16/1000</f>
        <v>1.3558184703124117E-2</v>
      </c>
      <c r="Q16" s="871">
        <f t="shared" si="1"/>
        <v>4.880946493124682E-2</v>
      </c>
      <c r="R16" s="680">
        <f>IVD_Preise!$AY$74*12</f>
        <v>80.729212827988377</v>
      </c>
      <c r="S16" s="660">
        <v>0</v>
      </c>
      <c r="T16" s="680">
        <f>'Prices+Quantities'!$E$29</f>
        <v>33.613445378151269</v>
      </c>
      <c r="U16" s="680">
        <f>'Prices+Quantities'!$G$29</f>
        <v>40.000000000000007</v>
      </c>
      <c r="V16" s="660">
        <v>0</v>
      </c>
      <c r="W16" s="742">
        <f t="shared" ref="W16:W31" si="18">R16/Z16</f>
        <v>36.949139717425446</v>
      </c>
      <c r="X16" s="747">
        <v>0</v>
      </c>
      <c r="Y16" s="660">
        <v>0</v>
      </c>
      <c r="Z16" s="680">
        <f t="shared" ref="Z16:Z31" si="19">T16/1000*N16</f>
        <v>2.1848739495798322</v>
      </c>
      <c r="AA16" s="680"/>
      <c r="AB16" s="660"/>
      <c r="AC16" s="660"/>
      <c r="AD16" s="660"/>
      <c r="AE16" s="660"/>
      <c r="AF16" s="680">
        <f t="shared" ref="AF16:AF31" si="20">R16*G16</f>
        <v>16.839101207072051</v>
      </c>
      <c r="AG16" s="641" t="s">
        <v>1077</v>
      </c>
      <c r="AH16">
        <f t="shared" si="10"/>
        <v>4</v>
      </c>
      <c r="AI16">
        <f t="shared" si="11"/>
        <v>12</v>
      </c>
      <c r="AK16">
        <f>SUMPRODUCT(AK9:AK15,H9:H15)/H35</f>
        <v>0.10936163393873848</v>
      </c>
      <c r="AL16" s="158">
        <f>SUMPRODUCT(AL9:AL15,H9:H15)/H35</f>
        <v>0.10171528083782787</v>
      </c>
      <c r="AM16">
        <f>AL16/J35</f>
        <v>7.1467116141055729E-3</v>
      </c>
    </row>
    <row r="17" spans="1:39">
      <c r="A17">
        <v>25</v>
      </c>
      <c r="B17" s="12">
        <v>10</v>
      </c>
      <c r="C17" s="12" t="s">
        <v>221</v>
      </c>
      <c r="D17" s="656" t="s">
        <v>170</v>
      </c>
      <c r="E17" s="657" t="s">
        <v>1105</v>
      </c>
      <c r="F17" s="657" t="s">
        <v>174</v>
      </c>
      <c r="G17" s="862">
        <f>buildings_data_BAW!F156/1000</f>
        <v>0.59539449114850485</v>
      </c>
      <c r="H17" s="659">
        <v>0</v>
      </c>
      <c r="I17" s="659">
        <v>0</v>
      </c>
      <c r="J17" s="659">
        <v>0</v>
      </c>
      <c r="K17" s="660">
        <v>0</v>
      </c>
      <c r="L17" s="660">
        <v>0</v>
      </c>
      <c r="M17" s="660">
        <v>0</v>
      </c>
      <c r="N17" s="661">
        <f>buildings_data_BAW!$K$182</f>
        <v>65</v>
      </c>
      <c r="O17" s="659">
        <v>0</v>
      </c>
      <c r="P17" s="871">
        <f t="shared" si="17"/>
        <v>3.8700641924652814E-2</v>
      </c>
      <c r="Q17" s="871">
        <f t="shared" si="1"/>
        <v>0.13932231092875014</v>
      </c>
      <c r="R17" s="680">
        <f>IVD_Preise!$AY$74*12</f>
        <v>80.729212827988377</v>
      </c>
      <c r="S17" s="660">
        <v>0</v>
      </c>
      <c r="T17" s="680">
        <f>'Prices+Quantities'!$E$36</f>
        <v>130.04826861604678</v>
      </c>
      <c r="U17" s="680">
        <f>'Prices+Quantities'!$G$36</f>
        <v>185.05177393035552</v>
      </c>
      <c r="V17" s="660">
        <v>0</v>
      </c>
      <c r="W17" s="742">
        <f t="shared" si="18"/>
        <v>9.5502070337298548</v>
      </c>
      <c r="X17" s="747">
        <v>0</v>
      </c>
      <c r="Y17" s="660">
        <v>0</v>
      </c>
      <c r="Z17" s="680">
        <f t="shared" si="19"/>
        <v>8.4531374600430418</v>
      </c>
      <c r="AA17" s="680"/>
      <c r="AB17" s="660"/>
      <c r="AC17" s="660"/>
      <c r="AD17" s="660"/>
      <c r="AE17" s="660"/>
      <c r="AF17" s="680">
        <f t="shared" si="20"/>
        <v>48.065728592539493</v>
      </c>
      <c r="AG17" s="641" t="s">
        <v>1077</v>
      </c>
      <c r="AH17">
        <f t="shared" si="10"/>
        <v>4</v>
      </c>
      <c r="AI17">
        <f t="shared" si="11"/>
        <v>13</v>
      </c>
      <c r="AM17">
        <f>AM16/Y35</f>
        <v>7.3531156885020182E-2</v>
      </c>
    </row>
    <row r="18" spans="1:39">
      <c r="A18">
        <v>13</v>
      </c>
      <c r="B18" s="12">
        <v>12</v>
      </c>
      <c r="C18" s="12" t="s">
        <v>221</v>
      </c>
      <c r="D18" s="656" t="s">
        <v>170</v>
      </c>
      <c r="E18" s="657" t="s">
        <v>1105</v>
      </c>
      <c r="F18" s="657" t="s">
        <v>173</v>
      </c>
      <c r="G18" s="862">
        <f>buildings_data_BAW!C156/1000</f>
        <v>2.0440037051870488</v>
      </c>
      <c r="H18" s="659">
        <v>0</v>
      </c>
      <c r="I18" s="659">
        <v>0</v>
      </c>
      <c r="J18" s="659">
        <v>0</v>
      </c>
      <c r="K18" s="660">
        <v>0</v>
      </c>
      <c r="L18" s="660">
        <v>0</v>
      </c>
      <c r="M18" s="660">
        <v>0</v>
      </c>
      <c r="N18" s="661">
        <f>buildings_data_BAW!$K$182</f>
        <v>65</v>
      </c>
      <c r="O18" s="659">
        <v>0</v>
      </c>
      <c r="P18" s="871">
        <f t="shared" si="17"/>
        <v>0.13286024083715817</v>
      </c>
      <c r="Q18" s="871">
        <f t="shared" si="1"/>
        <v>0.47829686701376939</v>
      </c>
      <c r="R18" s="680">
        <f>IVD_Preise!$AY$74*12</f>
        <v>80.729212827988377</v>
      </c>
      <c r="S18" s="660">
        <v>0</v>
      </c>
      <c r="T18" s="680">
        <f>'Prices+Quantities'!$E$25</f>
        <v>46.012605042016808</v>
      </c>
      <c r="U18" s="680">
        <f>'Prices+Quantities'!$G$25</f>
        <v>61.3</v>
      </c>
      <c r="V18" s="660">
        <v>0</v>
      </c>
      <c r="W18" s="742">
        <f t="shared" si="18"/>
        <v>26.992340219103607</v>
      </c>
      <c r="X18" s="747">
        <v>0</v>
      </c>
      <c r="Y18" s="660">
        <v>0</v>
      </c>
      <c r="Z18" s="680">
        <f t="shared" si="19"/>
        <v>2.9908193277310926</v>
      </c>
      <c r="AA18" s="680"/>
      <c r="AB18" s="660"/>
      <c r="AC18" s="660"/>
      <c r="AD18" s="660"/>
      <c r="AE18" s="660"/>
      <c r="AF18" s="680">
        <f t="shared" si="20"/>
        <v>165.01081013724206</v>
      </c>
      <c r="AG18" s="641" t="s">
        <v>1077</v>
      </c>
      <c r="AH18">
        <f t="shared" si="10"/>
        <v>4</v>
      </c>
      <c r="AI18">
        <f t="shared" si="11"/>
        <v>14</v>
      </c>
    </row>
    <row r="19" spans="1:39">
      <c r="A19">
        <v>19</v>
      </c>
      <c r="B19" s="12">
        <v>11</v>
      </c>
      <c r="C19" s="12" t="s">
        <v>221</v>
      </c>
      <c r="D19" s="656" t="s">
        <v>170</v>
      </c>
      <c r="E19" s="657" t="s">
        <v>1105</v>
      </c>
      <c r="F19" s="657" t="s">
        <v>213</v>
      </c>
      <c r="G19" s="862">
        <f>buildings_data_BAW!D156/1000</f>
        <v>0.21773872040198197</v>
      </c>
      <c r="H19" s="659">
        <v>0</v>
      </c>
      <c r="I19" s="659">
        <v>0</v>
      </c>
      <c r="J19" s="659">
        <v>0</v>
      </c>
      <c r="K19" s="660">
        <v>0</v>
      </c>
      <c r="L19" s="660">
        <v>0</v>
      </c>
      <c r="M19" s="660">
        <v>0</v>
      </c>
      <c r="N19" s="661">
        <f>buildings_data_BAW!$K$182</f>
        <v>65</v>
      </c>
      <c r="O19" s="659">
        <v>0</v>
      </c>
      <c r="P19" s="871">
        <f t="shared" si="17"/>
        <v>1.4153016826128828E-2</v>
      </c>
      <c r="Q19" s="871">
        <f t="shared" si="1"/>
        <v>5.0950860574063783E-2</v>
      </c>
      <c r="R19" s="680">
        <f>IVD_Preise!$AY$74*12</f>
        <v>80.729212827988377</v>
      </c>
      <c r="S19" s="660">
        <v>0</v>
      </c>
      <c r="T19" s="680">
        <f>'Prices+Quantities'!$E$33</f>
        <v>42.094999999999992</v>
      </c>
      <c r="U19" s="680">
        <f>'Prices+Quantities'!$G$33</f>
        <v>59.178699999999992</v>
      </c>
      <c r="V19" s="660">
        <v>0</v>
      </c>
      <c r="W19" s="742">
        <f t="shared" si="18"/>
        <v>29.5044040779513</v>
      </c>
      <c r="X19" s="747">
        <v>0</v>
      </c>
      <c r="Y19" s="660">
        <v>0</v>
      </c>
      <c r="Z19" s="680">
        <f t="shared" si="19"/>
        <v>2.7361749999999994</v>
      </c>
      <c r="AA19" s="680"/>
      <c r="AB19" s="660"/>
      <c r="AC19" s="660"/>
      <c r="AD19" s="660"/>
      <c r="AE19" s="660"/>
      <c r="AF19" s="680">
        <f t="shared" si="20"/>
        <v>17.577875500225456</v>
      </c>
      <c r="AG19" s="641" t="s">
        <v>1077</v>
      </c>
      <c r="AH19">
        <f t="shared" si="10"/>
        <v>4</v>
      </c>
      <c r="AI19">
        <f t="shared" si="11"/>
        <v>15</v>
      </c>
    </row>
    <row r="20" spans="1:39">
      <c r="A20">
        <v>7</v>
      </c>
      <c r="B20" s="12">
        <v>16</v>
      </c>
      <c r="C20" s="12" t="s">
        <v>221</v>
      </c>
      <c r="D20" s="656" t="s">
        <v>170</v>
      </c>
      <c r="E20" s="657" t="s">
        <v>1106</v>
      </c>
      <c r="F20" s="657" t="s">
        <v>217</v>
      </c>
      <c r="G20" s="862">
        <f>buildings_data_BAW!G157/1000</f>
        <v>3.5272979685792363E-2</v>
      </c>
      <c r="H20" s="659">
        <v>0</v>
      </c>
      <c r="I20" s="659">
        <v>0</v>
      </c>
      <c r="J20" s="659">
        <v>0</v>
      </c>
      <c r="K20" s="660">
        <v>0</v>
      </c>
      <c r="L20" s="660">
        <v>0</v>
      </c>
      <c r="M20" s="660">
        <v>0</v>
      </c>
      <c r="N20" s="661">
        <f>buildings_data_BAW!$K$184</f>
        <v>15</v>
      </c>
      <c r="O20" s="659">
        <v>0</v>
      </c>
      <c r="P20" s="872">
        <f t="shared" si="17"/>
        <v>5.2909469528688549E-4</v>
      </c>
      <c r="Q20" s="872">
        <f t="shared" si="1"/>
        <v>1.9047409030327879E-3</v>
      </c>
      <c r="R20" s="680">
        <f>IVD_Preise!$AY$75*12</f>
        <v>96.875055393586052</v>
      </c>
      <c r="S20" s="660">
        <v>0</v>
      </c>
      <c r="T20" s="680">
        <f>'Prices+Quantities'!$E$29</f>
        <v>33.613445378151269</v>
      </c>
      <c r="U20" s="680">
        <f>'Prices+Quantities'!$G$29</f>
        <v>40.000000000000007</v>
      </c>
      <c r="V20" s="660">
        <v>0</v>
      </c>
      <c r="W20" s="742">
        <f t="shared" si="18"/>
        <v>192.13552653061231</v>
      </c>
      <c r="X20" s="747">
        <v>0</v>
      </c>
      <c r="Y20" s="660">
        <v>0</v>
      </c>
      <c r="Z20" s="680">
        <f t="shared" si="19"/>
        <v>0.504201680672269</v>
      </c>
      <c r="AA20" s="680"/>
      <c r="AB20" s="660"/>
      <c r="AC20" s="660"/>
      <c r="AD20" s="660"/>
      <c r="AE20" s="660"/>
      <c r="AF20" s="680">
        <f t="shared" si="20"/>
        <v>3.4170718609579707</v>
      </c>
      <c r="AG20" s="641" t="s">
        <v>1077</v>
      </c>
      <c r="AH20">
        <f t="shared" si="10"/>
        <v>5</v>
      </c>
      <c r="AI20">
        <f t="shared" si="11"/>
        <v>16</v>
      </c>
    </row>
    <row r="21" spans="1:39">
      <c r="A21">
        <v>26</v>
      </c>
      <c r="B21" s="12">
        <v>14</v>
      </c>
      <c r="C21" s="12" t="s">
        <v>221</v>
      </c>
      <c r="D21" s="656" t="s">
        <v>170</v>
      </c>
      <c r="E21" s="657" t="s">
        <v>1106</v>
      </c>
      <c r="F21" s="657" t="s">
        <v>174</v>
      </c>
      <c r="G21" s="862">
        <f>buildings_data_BAW!F157/1000</f>
        <v>7.8251539038832862E-2</v>
      </c>
      <c r="H21" s="659">
        <v>0</v>
      </c>
      <c r="I21" s="659">
        <v>0</v>
      </c>
      <c r="J21" s="659">
        <v>0</v>
      </c>
      <c r="K21" s="660">
        <v>0</v>
      </c>
      <c r="L21" s="660">
        <v>0</v>
      </c>
      <c r="M21" s="660">
        <v>0</v>
      </c>
      <c r="N21" s="661">
        <f>buildings_data_BAW!$K$184</f>
        <v>15</v>
      </c>
      <c r="O21" s="659">
        <v>0</v>
      </c>
      <c r="P21" s="872">
        <f t="shared" si="17"/>
        <v>1.1737730855824928E-3</v>
      </c>
      <c r="Q21" s="873">
        <f t="shared" si="1"/>
        <v>4.2255831080969747E-3</v>
      </c>
      <c r="R21" s="680">
        <f>IVD_Preise!$AY$75*12</f>
        <v>96.875055393586052</v>
      </c>
      <c r="S21" s="660">
        <v>0</v>
      </c>
      <c r="T21" s="680">
        <f>'Prices+Quantities'!$E$36</f>
        <v>130.04826861604678</v>
      </c>
      <c r="U21" s="680">
        <f>'Prices+Quantities'!$G$36</f>
        <v>185.05177393035552</v>
      </c>
      <c r="V21" s="660">
        <v>0</v>
      </c>
      <c r="W21" s="742">
        <f t="shared" si="18"/>
        <v>49.661076575395242</v>
      </c>
      <c r="X21" s="747">
        <v>0</v>
      </c>
      <c r="Y21" s="660">
        <v>0</v>
      </c>
      <c r="Z21" s="680">
        <f t="shared" si="19"/>
        <v>1.950724029240702</v>
      </c>
      <c r="AA21" s="680"/>
      <c r="AB21" s="660"/>
      <c r="AC21" s="660"/>
      <c r="AD21" s="660"/>
      <c r="AE21" s="660"/>
      <c r="AF21" s="680">
        <f t="shared" si="20"/>
        <v>7.5806221790202954</v>
      </c>
      <c r="AG21" s="641" t="s">
        <v>1077</v>
      </c>
      <c r="AH21">
        <f t="shared" si="10"/>
        <v>5</v>
      </c>
      <c r="AI21">
        <f t="shared" si="11"/>
        <v>17</v>
      </c>
    </row>
    <row r="22" spans="1:39">
      <c r="A22">
        <v>14</v>
      </c>
      <c r="B22" s="12">
        <v>15</v>
      </c>
      <c r="C22" s="12" t="s">
        <v>221</v>
      </c>
      <c r="D22" s="656" t="s">
        <v>170</v>
      </c>
      <c r="E22" s="657" t="s">
        <v>1106</v>
      </c>
      <c r="F22" s="657" t="s">
        <v>173</v>
      </c>
      <c r="G22" s="862">
        <f>buildings_data_BAW!C157/1000</f>
        <v>0.22711152279856098</v>
      </c>
      <c r="H22" s="659">
        <v>0</v>
      </c>
      <c r="I22" s="659">
        <v>0</v>
      </c>
      <c r="J22" s="659">
        <v>0</v>
      </c>
      <c r="K22" s="660">
        <v>0</v>
      </c>
      <c r="L22" s="660">
        <v>0</v>
      </c>
      <c r="M22" s="660">
        <v>0</v>
      </c>
      <c r="N22" s="661">
        <f>buildings_data_BAW!$K$184</f>
        <v>15</v>
      </c>
      <c r="O22" s="659">
        <v>0</v>
      </c>
      <c r="P22" s="872">
        <f t="shared" si="17"/>
        <v>3.4066728419784144E-3</v>
      </c>
      <c r="Q22" s="873">
        <f t="shared" si="1"/>
        <v>1.2264022231122293E-2</v>
      </c>
      <c r="R22" s="680">
        <f>IVD_Preise!$AY$75*12</f>
        <v>96.875055393586052</v>
      </c>
      <c r="S22" s="660">
        <v>0</v>
      </c>
      <c r="T22" s="680">
        <f>'Prices+Quantities'!$E$25</f>
        <v>46.012605042016808</v>
      </c>
      <c r="U22" s="680">
        <f>'Prices+Quantities'!$G$25</f>
        <v>61.3</v>
      </c>
      <c r="V22" s="660">
        <v>0</v>
      </c>
      <c r="W22" s="742">
        <f t="shared" si="18"/>
        <v>140.36016913933872</v>
      </c>
      <c r="X22" s="747">
        <v>0</v>
      </c>
      <c r="Y22" s="660">
        <v>0</v>
      </c>
      <c r="Z22" s="680">
        <f t="shared" si="19"/>
        <v>0.69018907563025222</v>
      </c>
      <c r="AA22" s="680"/>
      <c r="AB22" s="660"/>
      <c r="AC22" s="660"/>
      <c r="AD22" s="660"/>
      <c r="AE22" s="660"/>
      <c r="AF22" s="680">
        <f t="shared" si="20"/>
        <v>22.001441351632277</v>
      </c>
      <c r="AG22" s="641" t="s">
        <v>1077</v>
      </c>
      <c r="AH22">
        <f t="shared" si="10"/>
        <v>5</v>
      </c>
      <c r="AI22">
        <f t="shared" si="11"/>
        <v>18</v>
      </c>
    </row>
    <row r="23" spans="1:39">
      <c r="A23">
        <v>5</v>
      </c>
      <c r="B23" s="12">
        <v>9</v>
      </c>
      <c r="C23" s="12" t="s">
        <v>221</v>
      </c>
      <c r="D23" s="656" t="s">
        <v>170</v>
      </c>
      <c r="E23" s="657" t="s">
        <v>1104</v>
      </c>
      <c r="F23" s="657" t="s">
        <v>217</v>
      </c>
      <c r="G23" s="862">
        <f>buildings_data_BAW!G155/1000</f>
        <v>0.26008501683359242</v>
      </c>
      <c r="H23" s="659">
        <v>0</v>
      </c>
      <c r="I23" s="659">
        <v>0</v>
      </c>
      <c r="J23" s="659">
        <v>0</v>
      </c>
      <c r="K23" s="660">
        <v>0</v>
      </c>
      <c r="L23" s="660">
        <v>0</v>
      </c>
      <c r="M23" s="660">
        <v>0</v>
      </c>
      <c r="N23" s="661">
        <f>buildings_data_BAW!$K$182</f>
        <v>65</v>
      </c>
      <c r="O23" s="659">
        <v>0</v>
      </c>
      <c r="P23" s="871">
        <f t="shared" si="17"/>
        <v>1.6905526094183509E-2</v>
      </c>
      <c r="Q23" s="871">
        <f t="shared" si="1"/>
        <v>6.0859893939060633E-2</v>
      </c>
      <c r="R23" s="680">
        <f>IVD_Preise!$AY$73*12</f>
        <v>72.104516129032277</v>
      </c>
      <c r="S23" s="660">
        <v>0</v>
      </c>
      <c r="T23" s="680">
        <f>'Prices+Quantities'!$E$29</f>
        <v>33.613445378151269</v>
      </c>
      <c r="U23" s="680">
        <f>'Prices+Quantities'!$G$29</f>
        <v>40.000000000000007</v>
      </c>
      <c r="V23" s="660">
        <v>0</v>
      </c>
      <c r="W23" s="742">
        <f t="shared" si="18"/>
        <v>33.001682382134</v>
      </c>
      <c r="X23" s="747">
        <v>0</v>
      </c>
      <c r="Y23" s="660">
        <v>0</v>
      </c>
      <c r="Z23" s="680">
        <f t="shared" si="19"/>
        <v>2.1848739495798322</v>
      </c>
      <c r="AA23" s="680"/>
      <c r="AB23" s="660"/>
      <c r="AC23" s="660"/>
      <c r="AD23" s="660"/>
      <c r="AE23" s="660"/>
      <c r="AF23" s="680">
        <f t="shared" si="20"/>
        <v>18.753304291197395</v>
      </c>
      <c r="AG23" s="641" t="s">
        <v>1077</v>
      </c>
      <c r="AH23">
        <f t="shared" si="10"/>
        <v>6</v>
      </c>
      <c r="AI23">
        <f t="shared" si="11"/>
        <v>19</v>
      </c>
    </row>
    <row r="24" spans="1:39">
      <c r="A24">
        <v>24</v>
      </c>
      <c r="B24" s="12">
        <v>6</v>
      </c>
      <c r="C24" s="12" t="s">
        <v>221</v>
      </c>
      <c r="D24" s="656" t="s">
        <v>170</v>
      </c>
      <c r="E24" s="657" t="s">
        <v>1104</v>
      </c>
      <c r="F24" s="657" t="s">
        <v>174</v>
      </c>
      <c r="G24" s="862">
        <f>buildings_data_BAW!F155/1000</f>
        <v>0.74238973187353352</v>
      </c>
      <c r="H24" s="659">
        <v>0</v>
      </c>
      <c r="I24" s="659">
        <v>0</v>
      </c>
      <c r="J24" s="659">
        <v>0</v>
      </c>
      <c r="K24" s="660">
        <v>0</v>
      </c>
      <c r="L24" s="660">
        <v>0</v>
      </c>
      <c r="M24" s="660">
        <v>0</v>
      </c>
      <c r="N24" s="661">
        <f>buildings_data_BAW!$K$182</f>
        <v>65</v>
      </c>
      <c r="O24" s="659">
        <v>0</v>
      </c>
      <c r="P24" s="871">
        <f t="shared" si="17"/>
        <v>4.8255332571779677E-2</v>
      </c>
      <c r="Q24" s="871">
        <f t="shared" si="1"/>
        <v>0.17371919725840684</v>
      </c>
      <c r="R24" s="680">
        <f>IVD_Preise!$AY$73*12</f>
        <v>72.104516129032277</v>
      </c>
      <c r="S24" s="660">
        <v>0</v>
      </c>
      <c r="T24" s="680">
        <f>'Prices+Quantities'!$E$36</f>
        <v>130.04826861604678</v>
      </c>
      <c r="U24" s="680">
        <f>'Prices+Quantities'!$G$36</f>
        <v>185.05177393035552</v>
      </c>
      <c r="V24" s="660">
        <v>0</v>
      </c>
      <c r="W24" s="742">
        <f t="shared" si="18"/>
        <v>8.5299117008166032</v>
      </c>
      <c r="X24" s="747">
        <v>0</v>
      </c>
      <c r="Y24" s="660">
        <v>0</v>
      </c>
      <c r="Z24" s="680">
        <f t="shared" si="19"/>
        <v>8.4531374600430418</v>
      </c>
      <c r="AA24" s="680"/>
      <c r="AB24" s="660"/>
      <c r="AC24" s="660"/>
      <c r="AD24" s="660"/>
      <c r="AE24" s="660"/>
      <c r="AF24" s="680">
        <f t="shared" si="20"/>
        <v>53.529652395903142</v>
      </c>
      <c r="AG24" s="641" t="s">
        <v>1077</v>
      </c>
      <c r="AH24">
        <f t="shared" si="10"/>
        <v>6</v>
      </c>
      <c r="AI24">
        <f t="shared" si="11"/>
        <v>20</v>
      </c>
    </row>
    <row r="25" spans="1:39">
      <c r="A25">
        <v>12</v>
      </c>
      <c r="B25" s="12">
        <v>8</v>
      </c>
      <c r="C25" s="12" t="s">
        <v>221</v>
      </c>
      <c r="D25" s="656" t="s">
        <v>170</v>
      </c>
      <c r="E25" s="657" t="s">
        <v>1104</v>
      </c>
      <c r="F25" s="657" t="s">
        <v>173</v>
      </c>
      <c r="G25" s="862">
        <f>buildings_data_BAW!C155/1000</f>
        <v>2.5486419259862392</v>
      </c>
      <c r="H25" s="659">
        <v>0</v>
      </c>
      <c r="I25" s="659">
        <v>0</v>
      </c>
      <c r="J25" s="659">
        <v>0</v>
      </c>
      <c r="K25" s="660">
        <v>0</v>
      </c>
      <c r="L25" s="660">
        <v>0</v>
      </c>
      <c r="M25" s="660">
        <v>0</v>
      </c>
      <c r="N25" s="661">
        <f>buildings_data_BAW!$K$182</f>
        <v>65</v>
      </c>
      <c r="O25" s="659">
        <v>0</v>
      </c>
      <c r="P25" s="871">
        <f t="shared" si="17"/>
        <v>0.16566172518910555</v>
      </c>
      <c r="Q25" s="871">
        <f t="shared" si="1"/>
        <v>0.59638221068078001</v>
      </c>
      <c r="R25" s="680">
        <f>IVD_Preise!$AY$73*12</f>
        <v>72.104516129032277</v>
      </c>
      <c r="S25" s="660">
        <v>0</v>
      </c>
      <c r="T25" s="680">
        <f>'Prices+Quantities'!$E$25</f>
        <v>46.012605042016808</v>
      </c>
      <c r="U25" s="680">
        <f>'Prices+Quantities'!$G$25</f>
        <v>61.3</v>
      </c>
      <c r="V25" s="660">
        <v>0</v>
      </c>
      <c r="W25" s="742">
        <f t="shared" si="18"/>
        <v>24.108616478593007</v>
      </c>
      <c r="X25" s="747">
        <v>0</v>
      </c>
      <c r="Y25" s="660">
        <v>0</v>
      </c>
      <c r="Z25" s="680">
        <f t="shared" si="19"/>
        <v>2.9908193277310926</v>
      </c>
      <c r="AA25" s="680"/>
      <c r="AB25" s="660"/>
      <c r="AC25" s="660"/>
      <c r="AD25" s="660"/>
      <c r="AE25" s="660"/>
      <c r="AF25" s="680">
        <f t="shared" si="20"/>
        <v>183.76859285940267</v>
      </c>
      <c r="AG25" s="641" t="s">
        <v>1077</v>
      </c>
      <c r="AH25">
        <f t="shared" si="10"/>
        <v>6</v>
      </c>
      <c r="AI25">
        <f t="shared" si="11"/>
        <v>21</v>
      </c>
    </row>
    <row r="26" spans="1:39">
      <c r="A26">
        <v>18</v>
      </c>
      <c r="B26" s="12">
        <v>7</v>
      </c>
      <c r="C26" s="12" t="s">
        <v>221</v>
      </c>
      <c r="D26" s="656" t="s">
        <v>170</v>
      </c>
      <c r="E26" s="657" t="s">
        <v>1104</v>
      </c>
      <c r="F26" s="657" t="s">
        <v>213</v>
      </c>
      <c r="G26" s="862">
        <f>buildings_data_BAW!D155/1000</f>
        <v>0.27149560948388968</v>
      </c>
      <c r="H26" s="659">
        <v>0</v>
      </c>
      <c r="I26" s="659">
        <v>0</v>
      </c>
      <c r="J26" s="659">
        <v>0</v>
      </c>
      <c r="K26" s="660">
        <v>0</v>
      </c>
      <c r="L26" s="660">
        <v>0</v>
      </c>
      <c r="M26" s="660">
        <v>0</v>
      </c>
      <c r="N26" s="661">
        <f>buildings_data_BAW!$K$182</f>
        <v>65</v>
      </c>
      <c r="O26" s="659">
        <v>0</v>
      </c>
      <c r="P26" s="871">
        <f t="shared" si="17"/>
        <v>1.7647214616452828E-2</v>
      </c>
      <c r="Q26" s="871">
        <f t="shared" si="1"/>
        <v>6.3529972619230185E-2</v>
      </c>
      <c r="R26" s="680">
        <f>IVD_Preise!$AY$73*12</f>
        <v>72.104516129032277</v>
      </c>
      <c r="S26" s="660">
        <v>0</v>
      </c>
      <c r="T26" s="680">
        <f>'Prices+Quantities'!$E$33</f>
        <v>42.094999999999992</v>
      </c>
      <c r="U26" s="680">
        <f>'Prices+Quantities'!$G$33</f>
        <v>59.178699999999992</v>
      </c>
      <c r="V26" s="660">
        <v>0</v>
      </c>
      <c r="W26" s="742">
        <f t="shared" si="18"/>
        <v>26.352304267465456</v>
      </c>
      <c r="X26" s="747">
        <v>0</v>
      </c>
      <c r="Y26" s="660">
        <v>0</v>
      </c>
      <c r="Z26" s="680">
        <f t="shared" si="19"/>
        <v>2.7361749999999994</v>
      </c>
      <c r="AA26" s="680"/>
      <c r="AB26" s="660"/>
      <c r="AC26" s="660"/>
      <c r="AD26" s="660"/>
      <c r="AE26" s="660"/>
      <c r="AF26" s="680">
        <f t="shared" si="20"/>
        <v>19.576059552992572</v>
      </c>
      <c r="AG26" s="641" t="s">
        <v>1077</v>
      </c>
      <c r="AH26">
        <f t="shared" si="10"/>
        <v>6</v>
      </c>
      <c r="AI26">
        <f t="shared" si="11"/>
        <v>22</v>
      </c>
    </row>
    <row r="27" spans="1:39">
      <c r="A27">
        <v>4</v>
      </c>
      <c r="B27" s="12">
        <v>5</v>
      </c>
      <c r="C27" s="12" t="s">
        <v>221</v>
      </c>
      <c r="D27" s="656" t="s">
        <v>170</v>
      </c>
      <c r="E27" s="657" t="s">
        <v>1103</v>
      </c>
      <c r="F27" s="657" t="s">
        <v>217</v>
      </c>
      <c r="G27" s="862">
        <f>buildings_data_BAW!G154/1000</f>
        <v>22.615214599999998</v>
      </c>
      <c r="H27" s="659">
        <v>0</v>
      </c>
      <c r="I27" s="659">
        <v>0</v>
      </c>
      <c r="J27" s="659">
        <v>0</v>
      </c>
      <c r="K27" s="660">
        <v>0</v>
      </c>
      <c r="L27" s="660">
        <v>0</v>
      </c>
      <c r="M27" s="660">
        <v>0</v>
      </c>
      <c r="N27" s="866">
        <f>buildings_data_BAW!$K$181</f>
        <v>-1.075881255238891</v>
      </c>
      <c r="O27" s="659">
        <v>0</v>
      </c>
      <c r="P27" s="871">
        <f t="shared" si="17"/>
        <v>-2.4331285471344891E-2</v>
      </c>
      <c r="Q27" s="871">
        <f t="shared" si="1"/>
        <v>-8.7592627696841605E-2</v>
      </c>
      <c r="R27" s="680">
        <f>IVD_Preise!$AY$72*12</f>
        <v>57.497230769230796</v>
      </c>
      <c r="S27" s="660">
        <v>0</v>
      </c>
      <c r="T27" s="680">
        <f>'Prices+Quantities'!$E$29</f>
        <v>33.613445378151269</v>
      </c>
      <c r="U27" s="680">
        <f>'Prices+Quantities'!$G$29</f>
        <v>40.000000000000007</v>
      </c>
      <c r="V27" s="660">
        <v>0</v>
      </c>
      <c r="W27" s="742">
        <f t="shared" si="18"/>
        <v>-1589.8990776680121</v>
      </c>
      <c r="X27" s="747">
        <v>0</v>
      </c>
      <c r="Y27" s="660">
        <v>0</v>
      </c>
      <c r="Z27" s="680">
        <f t="shared" si="19"/>
        <v>-3.6164075806349283E-2</v>
      </c>
      <c r="AA27" s="680"/>
      <c r="AB27" s="660"/>
      <c r="AC27" s="660"/>
      <c r="AD27" s="660"/>
      <c r="AE27" s="660"/>
      <c r="AF27" s="680">
        <f t="shared" si="20"/>
        <v>1300.3122127518775</v>
      </c>
      <c r="AG27" s="641" t="s">
        <v>1077</v>
      </c>
      <c r="AH27">
        <f t="shared" si="10"/>
        <v>7</v>
      </c>
      <c r="AI27">
        <f t="shared" si="11"/>
        <v>23</v>
      </c>
    </row>
    <row r="28" spans="1:39">
      <c r="A28">
        <v>20</v>
      </c>
      <c r="B28" s="12">
        <v>4</v>
      </c>
      <c r="C28" s="12" t="s">
        <v>221</v>
      </c>
      <c r="D28" s="656" t="s">
        <v>170</v>
      </c>
      <c r="E28" s="657" t="s">
        <v>1103</v>
      </c>
      <c r="F28" s="657" t="s">
        <v>214</v>
      </c>
      <c r="G28" s="862">
        <f>buildings_data_BAW!E154/1000</f>
        <v>0.84849245774000781</v>
      </c>
      <c r="H28" s="659">
        <v>0</v>
      </c>
      <c r="I28" s="659">
        <v>0</v>
      </c>
      <c r="J28" s="659">
        <v>0</v>
      </c>
      <c r="K28" s="660">
        <v>0</v>
      </c>
      <c r="L28" s="660">
        <v>0</v>
      </c>
      <c r="M28" s="660">
        <v>0</v>
      </c>
      <c r="N28" s="866">
        <f>buildings_data_BAW!$K$181</f>
        <v>-1.075881255238891</v>
      </c>
      <c r="O28" s="659">
        <v>0</v>
      </c>
      <c r="P28" s="871">
        <f t="shared" si="17"/>
        <v>-9.1287713049405131E-4</v>
      </c>
      <c r="Q28" s="871">
        <f t="shared" si="1"/>
        <v>-3.2863576697785848E-3</v>
      </c>
      <c r="R28" s="680">
        <f>IVD_Preise!$AY$72*12</f>
        <v>57.497230769230796</v>
      </c>
      <c r="S28" s="660">
        <v>0</v>
      </c>
      <c r="T28" s="680">
        <f>'Prices+Quantities'!$E$28</f>
        <v>8.3538083538083523</v>
      </c>
      <c r="U28" s="680">
        <f>'Prices+Quantities'!$G$28</f>
        <v>9.9410319410319392</v>
      </c>
      <c r="V28" s="660">
        <v>0</v>
      </c>
      <c r="W28" s="742">
        <f t="shared" si="18"/>
        <v>-6397.3200653572039</v>
      </c>
      <c r="X28" s="747">
        <v>0</v>
      </c>
      <c r="Y28" s="660">
        <v>0</v>
      </c>
      <c r="Z28" s="680">
        <f t="shared" si="19"/>
        <v>-8.9877058177204629E-3</v>
      </c>
      <c r="AA28" s="680"/>
      <c r="AB28" s="660"/>
      <c r="AC28" s="660"/>
      <c r="AD28" s="660"/>
      <c r="AE28" s="660"/>
      <c r="AF28" s="680">
        <f t="shared" si="20"/>
        <v>48.785966648629035</v>
      </c>
      <c r="AG28" s="641" t="s">
        <v>1077</v>
      </c>
      <c r="AH28">
        <f t="shared" si="10"/>
        <v>7</v>
      </c>
      <c r="AI28">
        <f t="shared" si="11"/>
        <v>24</v>
      </c>
    </row>
    <row r="29" spans="1:39">
      <c r="A29">
        <v>23</v>
      </c>
      <c r="B29" s="12">
        <v>1</v>
      </c>
      <c r="C29" s="12" t="s">
        <v>221</v>
      </c>
      <c r="D29" s="656" t="s">
        <v>170</v>
      </c>
      <c r="E29" s="657" t="s">
        <v>1103</v>
      </c>
      <c r="F29" s="657" t="s">
        <v>174</v>
      </c>
      <c r="G29" s="862">
        <f>buildings_data_BAW!F154/1000</f>
        <v>54.295205300000006</v>
      </c>
      <c r="H29" s="659">
        <v>0</v>
      </c>
      <c r="I29" s="659">
        <v>0</v>
      </c>
      <c r="J29" s="659">
        <v>0</v>
      </c>
      <c r="K29" s="660">
        <v>0</v>
      </c>
      <c r="L29" s="660">
        <v>0</v>
      </c>
      <c r="M29" s="660">
        <v>0</v>
      </c>
      <c r="N29" s="866">
        <f>buildings_data_BAW!$K$181</f>
        <v>-1.075881255238891</v>
      </c>
      <c r="O29" s="659">
        <v>0</v>
      </c>
      <c r="P29" s="871">
        <f t="shared" si="17"/>
        <v>-5.841519363161729E-2</v>
      </c>
      <c r="Q29" s="871">
        <f t="shared" si="1"/>
        <v>-0.21029469707382226</v>
      </c>
      <c r="R29" s="680">
        <f>IVD_Preise!$AY$72*12</f>
        <v>57.497230769230796</v>
      </c>
      <c r="S29" s="660">
        <v>0</v>
      </c>
      <c r="T29" s="680">
        <f>'Prices+Quantities'!$E$36</f>
        <v>130.04826861604678</v>
      </c>
      <c r="U29" s="680">
        <f>'Prices+Quantities'!$G$36</f>
        <v>185.05177393035552</v>
      </c>
      <c r="V29" s="660">
        <v>0</v>
      </c>
      <c r="W29" s="742">
        <f t="shared" si="18"/>
        <v>-410.9396178256581</v>
      </c>
      <c r="X29" s="747">
        <v>0</v>
      </c>
      <c r="Y29" s="660">
        <v>0</v>
      </c>
      <c r="Z29" s="680">
        <f t="shared" si="19"/>
        <v>-0.1399164944802769</v>
      </c>
      <c r="AA29" s="680"/>
      <c r="AB29" s="660"/>
      <c r="AC29" s="660"/>
      <c r="AD29" s="660"/>
      <c r="AE29" s="660"/>
      <c r="AF29" s="680">
        <f t="shared" si="20"/>
        <v>3121.8239487968635</v>
      </c>
      <c r="AG29" s="641" t="s">
        <v>1077</v>
      </c>
      <c r="AH29">
        <f t="shared" si="10"/>
        <v>7</v>
      </c>
      <c r="AI29">
        <f t="shared" si="11"/>
        <v>25</v>
      </c>
    </row>
    <row r="30" spans="1:39">
      <c r="A30">
        <v>11</v>
      </c>
      <c r="B30" s="12">
        <v>3</v>
      </c>
      <c r="C30" s="12" t="s">
        <v>221</v>
      </c>
      <c r="D30" s="656" t="s">
        <v>170</v>
      </c>
      <c r="E30" s="657" t="s">
        <v>1103</v>
      </c>
      <c r="F30" s="657" t="s">
        <v>173</v>
      </c>
      <c r="G30" s="862">
        <f>buildings_data_BAW!C154/1000</f>
        <v>160.4558821</v>
      </c>
      <c r="H30" s="659">
        <v>0</v>
      </c>
      <c r="I30" s="659">
        <v>0</v>
      </c>
      <c r="J30" s="659">
        <v>0</v>
      </c>
      <c r="K30" s="660">
        <v>0</v>
      </c>
      <c r="L30" s="660">
        <v>0</v>
      </c>
      <c r="M30" s="660">
        <v>0</v>
      </c>
      <c r="N30" s="866">
        <f>buildings_data_BAW!$K$181</f>
        <v>-1.075881255238891</v>
      </c>
      <c r="O30" s="659">
        <v>0</v>
      </c>
      <c r="P30" s="871">
        <f t="shared" si="17"/>
        <v>-0.17263147584421151</v>
      </c>
      <c r="Q30" s="871">
        <f t="shared" si="1"/>
        <v>-0.62147331303916142</v>
      </c>
      <c r="R30" s="680">
        <f>IVD_Preise!$AY$72*12</f>
        <v>57.497230769230796</v>
      </c>
      <c r="S30" s="660">
        <v>0</v>
      </c>
      <c r="T30" s="680">
        <f>'Prices+Quantities'!$E$25</f>
        <v>46.012605042016808</v>
      </c>
      <c r="U30" s="680">
        <f>'Prices+Quantities'!$G$25</f>
        <v>61.3</v>
      </c>
      <c r="V30" s="660">
        <v>0</v>
      </c>
      <c r="W30" s="742">
        <f t="shared" si="18"/>
        <v>-1161.4640326311842</v>
      </c>
      <c r="X30" s="747">
        <v>0</v>
      </c>
      <c r="Y30" s="660">
        <v>0</v>
      </c>
      <c r="Z30" s="680">
        <f t="shared" si="19"/>
        <v>-4.9504099269416374E-2</v>
      </c>
      <c r="AA30" s="680"/>
      <c r="AB30" s="660"/>
      <c r="AC30" s="660"/>
      <c r="AD30" s="660"/>
      <c r="AE30" s="660"/>
      <c r="AF30" s="680">
        <f t="shared" si="20"/>
        <v>9225.7688813841887</v>
      </c>
      <c r="AG30" s="641" t="s">
        <v>1077</v>
      </c>
      <c r="AH30">
        <f t="shared" si="10"/>
        <v>7</v>
      </c>
      <c r="AI30">
        <f t="shared" si="11"/>
        <v>26</v>
      </c>
    </row>
    <row r="31" spans="1:39">
      <c r="A31">
        <v>17</v>
      </c>
      <c r="B31" s="12">
        <v>2</v>
      </c>
      <c r="C31" s="12" t="s">
        <v>221</v>
      </c>
      <c r="D31" s="656" t="s">
        <v>170</v>
      </c>
      <c r="E31" s="657" t="s">
        <v>1103</v>
      </c>
      <c r="F31" s="657" t="s">
        <v>213</v>
      </c>
      <c r="G31" s="862">
        <f>buildings_data_BAW!D154/1000</f>
        <v>182.69729150000001</v>
      </c>
      <c r="H31" s="659">
        <v>0</v>
      </c>
      <c r="I31" s="659">
        <v>0</v>
      </c>
      <c r="J31" s="659">
        <v>0</v>
      </c>
      <c r="K31" s="660">
        <v>0</v>
      </c>
      <c r="L31" s="660">
        <v>0</v>
      </c>
      <c r="M31" s="660">
        <v>0</v>
      </c>
      <c r="N31" s="866">
        <f>buildings_data_BAW!$K$181</f>
        <v>-1.075881255238891</v>
      </c>
      <c r="O31" s="659">
        <v>0</v>
      </c>
      <c r="P31" s="871">
        <f t="shared" si="17"/>
        <v>-0.19656059130776557</v>
      </c>
      <c r="Q31" s="871">
        <f t="shared" si="1"/>
        <v>-0.70761812870795604</v>
      </c>
      <c r="R31" s="680">
        <f>IVD_Preise!$AY$72*12</f>
        <v>57.497230769230796</v>
      </c>
      <c r="S31" s="660">
        <v>0</v>
      </c>
      <c r="T31" s="680">
        <f>'Prices+Quantities'!$E$33</f>
        <v>42.094999999999992</v>
      </c>
      <c r="U31" s="680">
        <f>'Prices+Quantities'!$G$33</f>
        <v>59.178699999999992</v>
      </c>
      <c r="V31" s="660">
        <v>0</v>
      </c>
      <c r="W31" s="742">
        <f t="shared" si="18"/>
        <v>-1269.5566172696713</v>
      </c>
      <c r="X31" s="747">
        <v>0</v>
      </c>
      <c r="Y31" s="660">
        <v>0</v>
      </c>
      <c r="Z31" s="680">
        <f t="shared" si="19"/>
        <v>-4.5289221439281109E-2</v>
      </c>
      <c r="AA31" s="680"/>
      <c r="AB31" s="660"/>
      <c r="AC31" s="660"/>
      <c r="AD31" s="660"/>
      <c r="AE31" s="660"/>
      <c r="AF31" s="680">
        <f t="shared" si="20"/>
        <v>10504.588330288929</v>
      </c>
      <c r="AG31" s="641" t="s">
        <v>1077</v>
      </c>
      <c r="AH31">
        <f t="shared" si="10"/>
        <v>7</v>
      </c>
      <c r="AI31">
        <f t="shared" si="11"/>
        <v>27</v>
      </c>
    </row>
    <row r="32" spans="1:39" ht="15.75" thickBot="1">
      <c r="A32">
        <v>28</v>
      </c>
      <c r="B32" s="240">
        <v>28</v>
      </c>
      <c r="C32" s="240" t="s">
        <v>256</v>
      </c>
      <c r="D32" s="665" t="s">
        <v>170</v>
      </c>
      <c r="E32" s="666" t="s">
        <v>1102</v>
      </c>
      <c r="F32" s="666" t="s">
        <v>174</v>
      </c>
      <c r="G32" s="667">
        <v>0</v>
      </c>
      <c r="H32" s="667">
        <v>0</v>
      </c>
      <c r="I32" s="667">
        <v>0</v>
      </c>
      <c r="J32" s="667">
        <v>0</v>
      </c>
      <c r="K32" s="667">
        <v>0</v>
      </c>
      <c r="L32" s="667">
        <v>0</v>
      </c>
      <c r="M32" s="667">
        <v>0</v>
      </c>
      <c r="N32" s="667">
        <v>0</v>
      </c>
      <c r="O32" s="667">
        <v>0</v>
      </c>
      <c r="P32" s="874">
        <f>Q32/$E$44</f>
        <v>10.877301904553299</v>
      </c>
      <c r="Q32" s="875">
        <f>buildings_data_BAW!$H$234/buildings_data!$H$235*(energy_HH!$E$5-energy_HH!$G$14-energy_HH!$E$8-energy_HH!$E$9)</f>
        <v>39.158286856391875</v>
      </c>
      <c r="R32" s="667">
        <v>0</v>
      </c>
      <c r="S32" s="667">
        <v>0</v>
      </c>
      <c r="T32" s="669">
        <f>'Prices+Quantities'!$E$36</f>
        <v>130.04826861604678</v>
      </c>
      <c r="U32" s="669">
        <f>'Prices+Quantities'!$G$36</f>
        <v>185.05177393035552</v>
      </c>
      <c r="V32" s="667">
        <v>0</v>
      </c>
      <c r="W32" s="743">
        <v>0</v>
      </c>
      <c r="X32" s="748">
        <v>0</v>
      </c>
      <c r="Y32" s="719">
        <v>0</v>
      </c>
      <c r="Z32" s="749">
        <v>0</v>
      </c>
      <c r="AA32" s="749"/>
      <c r="AB32" s="719"/>
      <c r="AC32" s="719"/>
      <c r="AD32" s="719"/>
      <c r="AE32" s="719"/>
      <c r="AF32" s="719">
        <f>R32/$R$16</f>
        <v>0</v>
      </c>
      <c r="AG32" s="242" t="s">
        <v>1079</v>
      </c>
      <c r="AH32" t="s">
        <v>54</v>
      </c>
      <c r="AI32" t="s">
        <v>54</v>
      </c>
      <c r="AJ32">
        <f>4.8/SUM(G16:G26)</f>
        <v>0.66399476102494381</v>
      </c>
    </row>
    <row r="33" spans="2:39" s="69" customFormat="1">
      <c r="E33" s="643"/>
      <c r="F33" s="643"/>
      <c r="Q33" s="867"/>
      <c r="R33" s="644"/>
      <c r="S33" s="644"/>
      <c r="T33" s="644"/>
      <c r="U33" s="644"/>
      <c r="V33" s="644"/>
      <c r="W33" s="644"/>
      <c r="X33" s="644"/>
      <c r="Y33" s="644"/>
      <c r="Z33" s="644"/>
      <c r="AA33" s="644"/>
      <c r="AB33" s="644"/>
      <c r="AC33" s="644"/>
      <c r="AD33" s="644"/>
      <c r="AE33" s="644"/>
      <c r="AF33" s="644"/>
      <c r="AG33" s="644"/>
      <c r="AH33" s="644"/>
      <c r="AI33" s="644"/>
    </row>
    <row r="34" spans="2:39" ht="24.75" customHeight="1">
      <c r="G34" t="s">
        <v>144</v>
      </c>
      <c r="H34" t="s">
        <v>144</v>
      </c>
      <c r="I34" t="s">
        <v>144</v>
      </c>
      <c r="J34" s="650" t="s">
        <v>470</v>
      </c>
      <c r="K34" s="650" t="s">
        <v>470</v>
      </c>
      <c r="L34" s="650" t="s">
        <v>470</v>
      </c>
      <c r="M34" s="650" t="s">
        <v>470</v>
      </c>
      <c r="N34" s="650" t="s">
        <v>470</v>
      </c>
      <c r="O34" s="650" t="s">
        <v>470</v>
      </c>
      <c r="P34" s="877" t="s">
        <v>1128</v>
      </c>
      <c r="Q34" s="877"/>
      <c r="R34" s="650" t="s">
        <v>470</v>
      </c>
      <c r="S34" s="650" t="s">
        <v>470</v>
      </c>
      <c r="T34" s="650" t="s">
        <v>470</v>
      </c>
      <c r="U34" s="650" t="s">
        <v>470</v>
      </c>
      <c r="V34" s="650" t="s">
        <v>470</v>
      </c>
      <c r="W34" s="650"/>
      <c r="X34" s="650" t="s">
        <v>470</v>
      </c>
      <c r="Y34" s="650" t="s">
        <v>470</v>
      </c>
      <c r="Z34" s="650" t="s">
        <v>470</v>
      </c>
      <c r="AA34" s="650"/>
      <c r="AB34" s="650"/>
      <c r="AC34" s="650"/>
      <c r="AD34" s="650"/>
      <c r="AE34" s="650"/>
      <c r="AF34" s="650"/>
      <c r="AG34">
        <f>SUMPRODUCT(Z16:Z26,G16:G26)</f>
        <v>27.7340500148449</v>
      </c>
    </row>
    <row r="35" spans="2:39">
      <c r="B35" s="243">
        <v>30</v>
      </c>
      <c r="C35" s="642" t="s">
        <v>1129</v>
      </c>
      <c r="D35" s="243"/>
      <c r="E35" s="245" t="s">
        <v>54</v>
      </c>
      <c r="F35" s="245" t="s">
        <v>54</v>
      </c>
      <c r="G35" s="244">
        <f>SUM(G5:G32)</f>
        <v>428.14105865714913</v>
      </c>
      <c r="H35" s="679">
        <f>SUM(H5:H32)</f>
        <v>5309.3701670382843</v>
      </c>
      <c r="I35" s="244">
        <f>SUM(I5:I32)</f>
        <v>214.54001871880948</v>
      </c>
      <c r="J35" s="594">
        <f>SUMPRODUCT(H5:H15,J5:J15)/H35</f>
        <v>14.232459112673705</v>
      </c>
      <c r="K35" s="594">
        <f>SUMPRODUCT(I5:I15,K5:K15)/I35</f>
        <v>162.5252239679678</v>
      </c>
      <c r="L35" s="594">
        <f>SUMPRODUCT(H5:H15,L5:L15)/H35</f>
        <v>1779.0019880725054</v>
      </c>
      <c r="M35" s="594">
        <f>SUMPRODUCT(H5:H15,M5:M15)/H35</f>
        <v>6.7289925526423833</v>
      </c>
      <c r="N35" s="244">
        <f>SUMPRODUCT(G16:G31,N16:N31)/G35</f>
        <v>-1.3276796913404101E-16</v>
      </c>
      <c r="O35" s="595">
        <f>SUMPRODUCT(H5:H15,O5:O15)/H35</f>
        <v>0.70207533712782255</v>
      </c>
      <c r="P35" s="651">
        <f>SUM(P5:P32)</f>
        <v>65.248485577325084</v>
      </c>
      <c r="Q35" s="651">
        <f>SUM(Q5:Q32)</f>
        <v>234.89454807837035</v>
      </c>
      <c r="R35" s="244">
        <f>SUMPRODUCT(G16:G31,R16:R31)/G35</f>
        <v>57.825333728676881</v>
      </c>
      <c r="S35" s="594">
        <f>SUMPRODUCT(I5:I15,S5:S15)/I35</f>
        <v>24.536488846287988</v>
      </c>
      <c r="T35" s="595">
        <f>SUMPRODUCT(P5:P32,T5:T32)/P35</f>
        <v>62.451751395061308</v>
      </c>
      <c r="U35" s="595">
        <f>SUMPRODUCT(Q5:Q32,U5:U32)/Q35</f>
        <v>145.68403661586524</v>
      </c>
      <c r="V35" s="594">
        <f>SUMPRODUCT(V5:V15,H5:H15)/H35</f>
        <v>5.0898628646685262</v>
      </c>
      <c r="W35" s="595"/>
      <c r="X35" s="679" t="e">
        <f>SUMPRODUCT(X5:X14,J5:J15,H5:H15)/H35/J35</f>
        <v>#VALUE!</v>
      </c>
      <c r="Y35" s="679">
        <f>SUMPRODUCT(Y5:Y15,H5:H15)/H35</f>
        <v>9.7192971209208667E-2</v>
      </c>
      <c r="Z35" s="595">
        <f>SUMPRODUCT(Z16:Z31,G16:G31)/G35</f>
        <v>7.227358406541701E-3</v>
      </c>
      <c r="AA35" s="595"/>
      <c r="AB35" s="595"/>
      <c r="AC35" s="595"/>
      <c r="AD35" s="595"/>
      <c r="AE35" s="595"/>
      <c r="AF35" s="595"/>
      <c r="AG35" s="245"/>
      <c r="AH35" s="245" t="s">
        <v>54</v>
      </c>
      <c r="AI35" s="245" t="s">
        <v>54</v>
      </c>
    </row>
    <row r="36" spans="2:39">
      <c r="Q36" s="218">
        <f>Q35+DATASET_DEU!Q35-energy_HH!E5</f>
        <v>0</v>
      </c>
      <c r="S36">
        <f>37/S35</f>
        <v>1.5079582181375377</v>
      </c>
      <c r="Z36">
        <f>Z35/12</f>
        <v>6.0227986721180838E-4</v>
      </c>
    </row>
    <row r="37" spans="2:39" ht="15" customHeight="1">
      <c r="C37" s="878" t="s">
        <v>258</v>
      </c>
      <c r="D37" s="878"/>
      <c r="E37" s="878"/>
      <c r="G37" t="s">
        <v>263</v>
      </c>
      <c r="H37" t="s">
        <v>1158</v>
      </c>
      <c r="P37" s="43" t="s">
        <v>1140</v>
      </c>
      <c r="Q37" s="677">
        <f>SUM(Q5:Q15)</f>
        <v>195.73626122197845</v>
      </c>
      <c r="R37" s="218">
        <f>Q37+DATASET_DEU!Q37-energy_HH!G14</f>
        <v>0</v>
      </c>
    </row>
    <row r="38" spans="2:39">
      <c r="C38" s="878"/>
      <c r="D38" s="878"/>
      <c r="E38" s="878"/>
      <c r="G38">
        <f>H35*N43*1000/1000000000</f>
        <v>42.474961336306272</v>
      </c>
      <c r="H38">
        <f>SUMPRODUCT(J5:J15,H5:H15)/1000</f>
        <v>75.565393816421945</v>
      </c>
      <c r="I38">
        <f>G38/H38</f>
        <v>0.5620954141983916</v>
      </c>
      <c r="P38" s="43" t="s">
        <v>1141</v>
      </c>
      <c r="Q38" s="677">
        <f>SUM(Q16:Q32)</f>
        <v>39.158286856391875</v>
      </c>
      <c r="R38" s="218">
        <f>Q38+DATASET_DEU!Q38-energy_HH!G7</f>
        <v>0</v>
      </c>
    </row>
    <row r="39" spans="2:39">
      <c r="C39" s="878"/>
      <c r="D39" s="878"/>
      <c r="E39" s="878"/>
      <c r="G39">
        <f>G38/4</f>
        <v>10.618740334076568</v>
      </c>
      <c r="I39">
        <f>G39/H38</f>
        <v>0.1405238535495979</v>
      </c>
      <c r="R39" t="s">
        <v>1170</v>
      </c>
      <c r="S39" t="s">
        <v>1169</v>
      </c>
      <c r="U39">
        <f>SUMPRODUCT(AA5:AA15,J5:J15,H5:H15)/1000</f>
        <v>2.6572135913986932</v>
      </c>
      <c r="V39" s="836"/>
      <c r="W39" s="836"/>
      <c r="X39" s="879" t="s">
        <v>1154</v>
      </c>
      <c r="Y39" s="879"/>
      <c r="Z39" s="879"/>
      <c r="AA39" s="836"/>
      <c r="AB39" s="836"/>
      <c r="AD39" s="836"/>
      <c r="AE39" s="836"/>
      <c r="AF39" s="836"/>
    </row>
    <row r="40" spans="2:39">
      <c r="C40" s="878"/>
      <c r="D40" s="878"/>
      <c r="E40" s="878"/>
      <c r="L40" s="266"/>
      <c r="M40" s="266"/>
      <c r="N40" s="266"/>
      <c r="O40" s="266"/>
      <c r="P40" s="266"/>
      <c r="Q40" s="645" t="s">
        <v>1171</v>
      </c>
      <c r="R40" s="646">
        <f>'Prices+Quantities'!E36</f>
        <v>130.04826861604678</v>
      </c>
      <c r="S40" s="646">
        <f>'Prices+Quantities'!G36</f>
        <v>185.05177393035552</v>
      </c>
      <c r="V40" s="158"/>
      <c r="W40" s="158"/>
      <c r="X40" s="158">
        <f>P32/1000*T32</f>
        <v>1.4145742799011847</v>
      </c>
      <c r="Y40" s="158">
        <f>SUMPRODUCT(Y5:Y15,J5:J15,H5:H15)/1000</f>
        <v>7.4888670199979375</v>
      </c>
      <c r="Z40" s="158">
        <f>SUMPRODUCT(Z16:Z31,G16:G31)/1000</f>
        <v>3.0943288794714101E-3</v>
      </c>
      <c r="AA40" s="158"/>
      <c r="AB40" s="158"/>
      <c r="AC40" s="158"/>
      <c r="AD40" s="158"/>
      <c r="AE40" s="158"/>
      <c r="AF40" s="158"/>
    </row>
    <row r="41" spans="2:39">
      <c r="C41" s="878"/>
      <c r="D41" s="878"/>
      <c r="E41" s="878"/>
      <c r="L41" s="647"/>
      <c r="M41" s="647"/>
      <c r="N41" s="647"/>
      <c r="O41" s="647"/>
      <c r="P41" s="647"/>
      <c r="Q41" s="648" t="s">
        <v>1142</v>
      </c>
      <c r="R41" s="649">
        <v>0.2</v>
      </c>
      <c r="V41" s="158"/>
      <c r="W41" s="158"/>
      <c r="X41" s="158">
        <f>T32*P32/1000</f>
        <v>1.4145742799011849</v>
      </c>
      <c r="Y41" s="158">
        <f>SUMPRODUCT(T5:T15,P5:P15)/1000</f>
        <v>2.6572135913986927</v>
      </c>
      <c r="Z41" s="158">
        <f>SUMPRODUCT(T16:T31,P16:P31)/1000</f>
        <v>3.0943288794714101E-3</v>
      </c>
      <c r="AA41" s="158"/>
      <c r="AB41" s="158"/>
      <c r="AD41" s="158"/>
      <c r="AE41" s="158"/>
      <c r="AF41" s="158"/>
      <c r="AG41">
        <f>SUMPRODUCT(T16:T26,P16:P26)</f>
        <v>27.7340500148449</v>
      </c>
      <c r="AH41">
        <f>SUMPRODUCT(Z27:Z31,G27:G31)</f>
        <v>-24.639721135373492</v>
      </c>
    </row>
    <row r="42" spans="2:39">
      <c r="I42">
        <f>7/100*0.44</f>
        <v>3.0800000000000004E-2</v>
      </c>
      <c r="J42">
        <f>SUMPRODUCT(I5:I15,S5:S15)/I35</f>
        <v>24.536488846287988</v>
      </c>
      <c r="N42">
        <v>2000</v>
      </c>
      <c r="AG42">
        <f>AG41/SUM(G16:G26)</f>
        <v>3.836513314970996</v>
      </c>
      <c r="AH42">
        <f>AH41/SUM(G27:G31)</f>
        <v>-5.8538877730983811E-2</v>
      </c>
      <c r="AI42" s="43"/>
    </row>
    <row r="43" spans="2:39">
      <c r="D43" s="43" t="s">
        <v>243</v>
      </c>
      <c r="E43" s="226">
        <v>0.1</v>
      </c>
      <c r="I43">
        <f>60*1000000000/(I35*1000)</f>
        <v>279668.10275447968</v>
      </c>
      <c r="N43">
        <v>8000</v>
      </c>
      <c r="O43">
        <f>N43*H35/1000000</f>
        <v>42.474961336306272</v>
      </c>
      <c r="V43" s="836"/>
      <c r="W43" s="836"/>
      <c r="X43" s="879" t="s">
        <v>1155</v>
      </c>
      <c r="Y43" s="879"/>
      <c r="Z43" s="879"/>
      <c r="AA43" s="836"/>
      <c r="AB43" s="836"/>
      <c r="AC43" s="836"/>
      <c r="AD43" s="836"/>
      <c r="AE43" s="836"/>
      <c r="AF43" s="836"/>
    </row>
    <row r="44" spans="2:39">
      <c r="D44" s="587" t="s">
        <v>245</v>
      </c>
      <c r="E44" s="572">
        <v>3.6</v>
      </c>
      <c r="I44">
        <f>SUMPRODUCT(I5:I15,S5:S15)/1000</f>
        <v>5.2640587763764852</v>
      </c>
      <c r="K44" t="e">
        <f>'Prices+Quantities'!#REF!*1000000000/(SUM(DATASET_BAW!G16:G22)*1000000)</f>
        <v>#REF!</v>
      </c>
      <c r="L44" t="e">
        <f>K44/12</f>
        <v>#REF!</v>
      </c>
      <c r="N44">
        <v>60</v>
      </c>
      <c r="O44" s="276">
        <f>N44*G35/1000</f>
        <v>25.688463519428947</v>
      </c>
      <c r="P44" t="s">
        <v>1156</v>
      </c>
      <c r="Q44" t="s">
        <v>1157</v>
      </c>
      <c r="V44" s="225"/>
      <c r="W44" s="225"/>
      <c r="X44">
        <f>SUMPRODUCT(Q5:Q15,F5:F15)/1000</f>
        <v>0</v>
      </c>
      <c r="Y44" s="225">
        <f>SUMPRODUCT(R16:R31,G16:G31)/1000</f>
        <v>24.757399599798671</v>
      </c>
      <c r="Z44" s="225">
        <f>SUMPRODUCT(S5:S15,H5:H15)/1000</f>
        <v>120.28675368121475</v>
      </c>
      <c r="AA44" s="225">
        <f>(SUM(H5:H15)-SUM(I5:I15))*SUMPRODUCT(H5:H15,AD5:AD15)/SUM(H5:H15)/1000000</f>
        <v>33.615454129207912</v>
      </c>
      <c r="AB44" s="225"/>
      <c r="AC44" s="225"/>
      <c r="AD44" s="225"/>
      <c r="AE44" s="225"/>
      <c r="AF44" s="225"/>
    </row>
    <row r="45" spans="2:39">
      <c r="K45" t="e">
        <f>K44*0.7</f>
        <v>#REF!</v>
      </c>
      <c r="L45" t="e">
        <f>K45/12</f>
        <v>#REF!</v>
      </c>
      <c r="M45" s="276">
        <f>N45*SUM(G16:G22)/1000</f>
        <v>0.30657243737086759</v>
      </c>
      <c r="N45">
        <v>90</v>
      </c>
      <c r="O45" s="276">
        <f>N45*G35/1000</f>
        <v>38.532695279143425</v>
      </c>
      <c r="V45" s="262"/>
      <c r="W45" s="262"/>
      <c r="Y45" s="262">
        <f>Y44/Y41</f>
        <v>9.3170529008046277</v>
      </c>
      <c r="Z45" s="262">
        <f>Z44/Z41</f>
        <v>38873.29316519283</v>
      </c>
      <c r="AA45" s="262"/>
      <c r="AB45" s="262"/>
      <c r="AC45" s="262"/>
      <c r="AD45" s="262"/>
      <c r="AE45" s="262"/>
      <c r="AF45" s="262"/>
    </row>
    <row r="46" spans="2:39" s="329" customFormat="1">
      <c r="B46" s="329" t="s">
        <v>1109</v>
      </c>
    </row>
    <row r="47" spans="2:39">
      <c r="G47" s="644" t="e">
        <f>SUM(G5:G32)-SUM(#REF!)-SUM(#REF!)</f>
        <v>#REF!</v>
      </c>
      <c r="H47" s="644" t="e">
        <f>SUM(H5:H32)-SUM(#REF!)-SUM(#REF!)</f>
        <v>#REF!</v>
      </c>
      <c r="I47" s="644" t="e">
        <f>SUM(I5:I32)-SUM(#REF!)-SUM(#REF!)</f>
        <v>#REF!</v>
      </c>
      <c r="J47" s="644"/>
      <c r="K47" s="644"/>
      <c r="L47" s="644"/>
      <c r="M47" s="644"/>
      <c r="N47" s="644"/>
      <c r="O47" s="644"/>
      <c r="P47" s="644" t="e">
        <f>SUM(P5:P32)-SUM(#REF!)-SUM(#REF!)</f>
        <v>#REF!</v>
      </c>
      <c r="Q47" s="644" t="e">
        <f>SUM(Q5:Q32)-SUM(#REF!)-SUM(#REF!)</f>
        <v>#REF!</v>
      </c>
    </row>
    <row r="48" spans="2:39">
      <c r="C48" s="271"/>
      <c r="D48" s="27" t="s">
        <v>1107</v>
      </c>
      <c r="E48" s="2"/>
      <c r="AM48" t="s">
        <v>1217</v>
      </c>
    </row>
    <row r="49" spans="2:39">
      <c r="B49" s="274" t="s">
        <v>171</v>
      </c>
      <c r="C49" s="280" t="s">
        <v>1098</v>
      </c>
      <c r="D49" s="218">
        <f>'[3]PKW-Daten'!$T$77/1000000</f>
        <v>0</v>
      </c>
      <c r="X49">
        <f>'Prices+Quantities'!E47/SUM(DATASET_BAW!G16:G26)*1000</f>
        <v>469.22296445762697</v>
      </c>
    </row>
    <row r="50" spans="2:39">
      <c r="B50" s="274" t="s">
        <v>171</v>
      </c>
      <c r="C50" s="280" t="s">
        <v>1099</v>
      </c>
      <c r="D50" s="218">
        <f>buildings_data!$K$209</f>
        <v>3773.6129999999998</v>
      </c>
      <c r="X50" t="e">
        <f>'Prices+Quantities'!#REF!/SUM(DATASET_BAW!G16:G26)*1000</f>
        <v>#REF!</v>
      </c>
      <c r="AK50" s="161" t="str">
        <f t="array" ref="AK50:AL60">(E5:F15)</f>
        <v>large</v>
      </c>
      <c r="AL50" s="161" t="str">
        <v>ben</v>
      </c>
      <c r="AM50">
        <f t="array" ref="AM50:AM60">AO5:AO15</f>
        <v>0.7912053075214206</v>
      </c>
    </row>
    <row r="51" spans="2:39">
      <c r="AK51" s="161" t="str">
        <v>large</v>
      </c>
      <c r="AL51" s="161" t="str">
        <v>die</v>
      </c>
      <c r="AM51">
        <v>0.66580408599296925</v>
      </c>
    </row>
    <row r="52" spans="2:39" ht="15.75">
      <c r="I52" s="43" t="s">
        <v>1161</v>
      </c>
      <c r="J52" s="44" t="s">
        <v>1160</v>
      </c>
      <c r="AK52" s="161" t="str">
        <v>large</v>
      </c>
      <c r="AL52" s="161" t="str">
        <v>phe</v>
      </c>
      <c r="AM52">
        <v>0.77000897571477867</v>
      </c>
    </row>
    <row r="53" spans="2:39">
      <c r="X53" s="679" t="e">
        <f>SUMPRODUCT(X5:X14,J5:J15,I5:I15)/I35/J35</f>
        <v>#VALUE!</v>
      </c>
      <c r="Y53" s="679">
        <f>SUMPRODUCT(Y5:Y15,I5:I15)/I35</f>
        <v>9.4967167660772137E-2</v>
      </c>
      <c r="AK53" s="724" t="str">
        <v>middl</v>
      </c>
      <c r="AL53" s="724" t="str">
        <v>ben</v>
      </c>
      <c r="AM53">
        <v>0.53458541766000534</v>
      </c>
    </row>
    <row r="54" spans="2:39">
      <c r="AK54" s="724" t="str">
        <v>middl</v>
      </c>
      <c r="AL54" s="724" t="str">
        <v>die</v>
      </c>
      <c r="AM54">
        <v>0.53860800398262942</v>
      </c>
    </row>
    <row r="55" spans="2:39">
      <c r="AK55" s="724" t="str">
        <v>middl</v>
      </c>
      <c r="AL55" s="724" t="str">
        <v>gas</v>
      </c>
      <c r="AM55">
        <v>0.47765708880426067</v>
      </c>
    </row>
    <row r="56" spans="2:39">
      <c r="Y56" s="158">
        <f>SUMPRODUCT(Y5:Y15,J5:J15,I5:I15)/1000</f>
        <v>0.30271048300933368</v>
      </c>
      <c r="AK56" s="724" t="str">
        <v>middl</v>
      </c>
      <c r="AL56" s="724" t="str">
        <v>phe</v>
      </c>
      <c r="AM56">
        <v>0.52967136372393886</v>
      </c>
    </row>
    <row r="57" spans="2:39">
      <c r="AK57" s="161" t="str">
        <v>small</v>
      </c>
      <c r="AL57" s="161" t="str">
        <v>ben</v>
      </c>
      <c r="AM57">
        <v>0.44561874069174257</v>
      </c>
    </row>
    <row r="58" spans="2:39">
      <c r="AK58" s="161" t="str">
        <v>small</v>
      </c>
      <c r="AL58" s="161" t="str">
        <v>die</v>
      </c>
      <c r="AM58">
        <v>0.46840893927541105</v>
      </c>
    </row>
    <row r="59" spans="2:39">
      <c r="AK59" s="161" t="str">
        <v>small</v>
      </c>
      <c r="AL59" s="161" t="str">
        <v>ele</v>
      </c>
      <c r="AM59">
        <v>0.5794849090430344</v>
      </c>
    </row>
    <row r="60" spans="2:39">
      <c r="AK60" s="161" t="str">
        <v>small</v>
      </c>
      <c r="AL60" s="161" t="str">
        <v>gas</v>
      </c>
      <c r="AM60">
        <v>0.38479258690643026</v>
      </c>
    </row>
  </sheetData>
  <autoFilter ref="A4:AP4">
    <sortState ref="A5:AP32">
      <sortCondition ref="C4"/>
    </sortState>
  </autoFilter>
  <mergeCells count="5">
    <mergeCell ref="T1:U1"/>
    <mergeCell ref="P34:Q34"/>
    <mergeCell ref="C37:E41"/>
    <mergeCell ref="X39:Z39"/>
    <mergeCell ref="X43:Z43"/>
  </mergeCells>
  <conditionalFormatting sqref="Q36">
    <cfRule type="cellIs" dxfId="199" priority="58" operator="equal">
      <formula>0</formula>
    </cfRule>
  </conditionalFormatting>
  <conditionalFormatting sqref="J35:O35 Z23:AA31 V16:Y32 AB16:AF32 X5:Y15 R33:W33 G47:Q47 G5:U32">
    <cfRule type="cellIs" dxfId="198" priority="57" operator="equal">
      <formula>0</formula>
    </cfRule>
  </conditionalFormatting>
  <conditionalFormatting sqref="R35">
    <cfRule type="cellIs" dxfId="197" priority="56" operator="between">
      <formula>0.000000001</formula>
      <formula>0.2</formula>
    </cfRule>
  </conditionalFormatting>
  <conditionalFormatting sqref="R35">
    <cfRule type="cellIs" dxfId="196" priority="55" operator="equal">
      <formula>0</formula>
    </cfRule>
  </conditionalFormatting>
  <conditionalFormatting sqref="S35">
    <cfRule type="cellIs" dxfId="195" priority="54" operator="between">
      <formula>0.000000001</formula>
      <formula>0.2</formula>
    </cfRule>
  </conditionalFormatting>
  <conditionalFormatting sqref="S35">
    <cfRule type="cellIs" dxfId="194" priority="53" operator="equal">
      <formula>0</formula>
    </cfRule>
  </conditionalFormatting>
  <conditionalFormatting sqref="R37:R38">
    <cfRule type="cellIs" dxfId="193" priority="52" operator="equal">
      <formula>0</formula>
    </cfRule>
  </conditionalFormatting>
  <conditionalFormatting sqref="AC33:AF33 X33:AA33">
    <cfRule type="cellIs" dxfId="192" priority="51" operator="between">
      <formula>0.000000001</formula>
      <formula>0.2</formula>
    </cfRule>
  </conditionalFormatting>
  <conditionalFormatting sqref="AC33:AF33 X33:AA33">
    <cfRule type="cellIs" dxfId="191" priority="50" operator="equal">
      <formula>0</formula>
    </cfRule>
  </conditionalFormatting>
  <conditionalFormatting sqref="AC35:AF35 X35:AA35 T35:U35">
    <cfRule type="cellIs" dxfId="190" priority="49" operator="between">
      <formula>0.000000001</formula>
      <formula>0.2</formula>
    </cfRule>
  </conditionalFormatting>
  <conditionalFormatting sqref="AC35:AF35 X35:AA35 T35:U35">
    <cfRule type="cellIs" dxfId="189" priority="48" operator="equal">
      <formula>0</formula>
    </cfRule>
  </conditionalFormatting>
  <conditionalFormatting sqref="Z32:AA32">
    <cfRule type="cellIs" dxfId="188" priority="47" operator="equal">
      <formula>0</formula>
    </cfRule>
  </conditionalFormatting>
  <conditionalFormatting sqref="Z16:AA22">
    <cfRule type="cellIs" dxfId="187" priority="46" operator="between">
      <formula>0.000000001</formula>
      <formula>0.2</formula>
    </cfRule>
  </conditionalFormatting>
  <conditionalFormatting sqref="Z16:AA22">
    <cfRule type="cellIs" dxfId="186" priority="45" operator="equal">
      <formula>0</formula>
    </cfRule>
  </conditionalFormatting>
  <conditionalFormatting sqref="Z5:Z15 V5:V15 AC5:AF15">
    <cfRule type="cellIs" dxfId="185" priority="44" operator="between">
      <formula>0.000000001</formula>
      <formula>0.2</formula>
    </cfRule>
  </conditionalFormatting>
  <conditionalFormatting sqref="Z5:Z15 V5:V15 AC5:AF15">
    <cfRule type="cellIs" dxfId="184" priority="43" operator="equal">
      <formula>0</formula>
    </cfRule>
  </conditionalFormatting>
  <conditionalFormatting sqref="X53:Y53">
    <cfRule type="cellIs" dxfId="183" priority="42" operator="between">
      <formula>0.000000001</formula>
      <formula>0.2</formula>
    </cfRule>
  </conditionalFormatting>
  <conditionalFormatting sqref="X53:Y53">
    <cfRule type="cellIs" dxfId="182" priority="41" operator="equal">
      <formula>0</formula>
    </cfRule>
  </conditionalFormatting>
  <conditionalFormatting sqref="AC5:AC15">
    <cfRule type="colorScale" priority="40">
      <colorScale>
        <cfvo type="min"/>
        <cfvo type="percentile" val="50"/>
        <cfvo type="max"/>
        <color rgb="FF63BE7B"/>
        <color rgb="FFFFEB84"/>
        <color rgb="FFF8696B"/>
      </colorScale>
    </cfRule>
  </conditionalFormatting>
  <conditionalFormatting sqref="AD5:AD8">
    <cfRule type="colorScale" priority="39">
      <colorScale>
        <cfvo type="min"/>
        <cfvo type="percentile" val="50"/>
        <cfvo type="max"/>
        <color rgb="FF63BE7B"/>
        <color rgb="FFFFEB84"/>
        <color rgb="FFF8696B"/>
      </colorScale>
    </cfRule>
  </conditionalFormatting>
  <conditionalFormatting sqref="AE5:AF7 AF8:AF15">
    <cfRule type="colorScale" priority="38">
      <colorScale>
        <cfvo type="min"/>
        <cfvo type="percentile" val="50"/>
        <cfvo type="max"/>
        <color rgb="FF63BE7B"/>
        <color rgb="FFFFEB84"/>
        <color rgb="FFF8696B"/>
      </colorScale>
    </cfRule>
  </conditionalFormatting>
  <conditionalFormatting sqref="AC8:AC11">
    <cfRule type="colorScale" priority="13">
      <colorScale>
        <cfvo type="min"/>
        <cfvo type="percentile" val="50"/>
        <cfvo type="max"/>
        <color rgb="FF63BE7B"/>
        <color rgb="FFFFEB84"/>
        <color rgb="FFF8696B"/>
      </colorScale>
    </cfRule>
  </conditionalFormatting>
  <conditionalFormatting sqref="AD8:AD11">
    <cfRule type="colorScale" priority="37">
      <colorScale>
        <cfvo type="min"/>
        <cfvo type="percentile" val="50"/>
        <cfvo type="max"/>
        <color rgb="FF63BE7B"/>
        <color rgb="FFFFEB84"/>
        <color rgb="FFF8696B"/>
      </colorScale>
    </cfRule>
  </conditionalFormatting>
  <conditionalFormatting sqref="AE8:AF8">
    <cfRule type="colorScale" priority="36">
      <colorScale>
        <cfvo type="min"/>
        <cfvo type="percentile" val="50"/>
        <cfvo type="max"/>
        <color rgb="FF63BE7B"/>
        <color rgb="FFFFEB84"/>
        <color rgb="FFF8696B"/>
      </colorScale>
    </cfRule>
  </conditionalFormatting>
  <conditionalFormatting sqref="AE8:AF11">
    <cfRule type="colorScale" priority="35">
      <colorScale>
        <cfvo type="min"/>
        <cfvo type="percentile" val="50"/>
        <cfvo type="max"/>
        <color rgb="FF63BE7B"/>
        <color rgb="FFFFEB84"/>
        <color rgb="FFF8696B"/>
      </colorScale>
    </cfRule>
  </conditionalFormatting>
  <conditionalFormatting sqref="AC12">
    <cfRule type="colorScale" priority="34">
      <colorScale>
        <cfvo type="min"/>
        <cfvo type="percentile" val="50"/>
        <cfvo type="max"/>
        <color rgb="FF63BE7B"/>
        <color rgb="FFFFEB84"/>
        <color rgb="FFF8696B"/>
      </colorScale>
    </cfRule>
  </conditionalFormatting>
  <conditionalFormatting sqref="AC12:AC15">
    <cfRule type="colorScale" priority="33">
      <colorScale>
        <cfvo type="min"/>
        <cfvo type="percentile" val="50"/>
        <cfvo type="max"/>
        <color rgb="FF63BE7B"/>
        <color rgb="FFFFEB84"/>
        <color rgb="FFF8696B"/>
      </colorScale>
    </cfRule>
  </conditionalFormatting>
  <conditionalFormatting sqref="AD12">
    <cfRule type="colorScale" priority="32">
      <colorScale>
        <cfvo type="min"/>
        <cfvo type="percentile" val="50"/>
        <cfvo type="max"/>
        <color rgb="FF63BE7B"/>
        <color rgb="FFFFEB84"/>
        <color rgb="FFF8696B"/>
      </colorScale>
    </cfRule>
  </conditionalFormatting>
  <conditionalFormatting sqref="AD12:AD15">
    <cfRule type="colorScale" priority="31">
      <colorScale>
        <cfvo type="min"/>
        <cfvo type="percentile" val="50"/>
        <cfvo type="max"/>
        <color rgb="FF63BE7B"/>
        <color rgb="FFFFEB84"/>
        <color rgb="FFF8696B"/>
      </colorScale>
    </cfRule>
  </conditionalFormatting>
  <conditionalFormatting sqref="AE12:AF12">
    <cfRule type="colorScale" priority="30">
      <colorScale>
        <cfvo type="min"/>
        <cfvo type="percentile" val="50"/>
        <cfvo type="max"/>
        <color rgb="FF63BE7B"/>
        <color rgb="FFFFEB84"/>
        <color rgb="FFF8696B"/>
      </colorScale>
    </cfRule>
  </conditionalFormatting>
  <conditionalFormatting sqref="AE12:AF15">
    <cfRule type="colorScale" priority="29">
      <colorScale>
        <cfvo type="min"/>
        <cfvo type="percentile" val="50"/>
        <cfvo type="max"/>
        <color rgb="FF63BE7B"/>
        <color rgb="FFFFEB84"/>
        <color rgb="FFF8696B"/>
      </colorScale>
    </cfRule>
  </conditionalFormatting>
  <conditionalFormatting sqref="V5:V15">
    <cfRule type="colorScale" priority="28">
      <colorScale>
        <cfvo type="min"/>
        <cfvo type="percentile" val="50"/>
        <cfvo type="max"/>
        <color rgb="FF63BE7B"/>
        <color rgb="FFFFEB84"/>
        <color rgb="FFF8696B"/>
      </colorScale>
    </cfRule>
  </conditionalFormatting>
  <conditionalFormatting sqref="W35">
    <cfRule type="cellIs" dxfId="181" priority="27" operator="between">
      <formula>0.000000001</formula>
      <formula>0.2</formula>
    </cfRule>
  </conditionalFormatting>
  <conditionalFormatting sqref="W35">
    <cfRule type="cellIs" dxfId="180" priority="26" operator="equal">
      <formula>0</formula>
    </cfRule>
  </conditionalFormatting>
  <conditionalFormatting sqref="W5:W15">
    <cfRule type="cellIs" dxfId="179" priority="25" operator="between">
      <formula>0.000000001</formula>
      <formula>0.2</formula>
    </cfRule>
  </conditionalFormatting>
  <conditionalFormatting sqref="W5:W15">
    <cfRule type="cellIs" dxfId="178" priority="24" operator="equal">
      <formula>0</formula>
    </cfRule>
  </conditionalFormatting>
  <conditionalFormatting sqref="W5:W15">
    <cfRule type="colorScale" priority="23">
      <colorScale>
        <cfvo type="min"/>
        <cfvo type="percentile" val="50"/>
        <cfvo type="max"/>
        <color rgb="FF63BE7B"/>
        <color rgb="FFFFEB84"/>
        <color rgb="FFF8696B"/>
      </colorScale>
    </cfRule>
  </conditionalFormatting>
  <conditionalFormatting sqref="AB33">
    <cfRule type="cellIs" dxfId="177" priority="22" operator="between">
      <formula>0.000000001</formula>
      <formula>0.2</formula>
    </cfRule>
  </conditionalFormatting>
  <conditionalFormatting sqref="AB33">
    <cfRule type="cellIs" dxfId="176" priority="21" operator="equal">
      <formula>0</formula>
    </cfRule>
  </conditionalFormatting>
  <conditionalFormatting sqref="AB35">
    <cfRule type="cellIs" dxfId="175" priority="20" operator="between">
      <formula>0.000000001</formula>
      <formula>0.2</formula>
    </cfRule>
  </conditionalFormatting>
  <conditionalFormatting sqref="AB35">
    <cfRule type="cellIs" dxfId="174" priority="19" operator="equal">
      <formula>0</formula>
    </cfRule>
  </conditionalFormatting>
  <conditionalFormatting sqref="AA5:AA15">
    <cfRule type="cellIs" dxfId="173" priority="18" operator="equal">
      <formula>0</formula>
    </cfRule>
  </conditionalFormatting>
  <conditionalFormatting sqref="V35">
    <cfRule type="cellIs" dxfId="172" priority="17" operator="between">
      <formula>0.000000001</formula>
      <formula>0.2</formula>
    </cfRule>
  </conditionalFormatting>
  <conditionalFormatting sqref="V35">
    <cfRule type="cellIs" dxfId="171" priority="16" operator="equal">
      <formula>0</formula>
    </cfRule>
  </conditionalFormatting>
  <conditionalFormatting sqref="AE5:AE15">
    <cfRule type="colorScale" priority="15">
      <colorScale>
        <cfvo type="min"/>
        <cfvo type="percentile" val="50"/>
        <cfvo type="max"/>
        <color rgb="FF63BE7B"/>
        <color rgb="FFFFEB84"/>
        <color rgb="FFF8696B"/>
      </colorScale>
    </cfRule>
  </conditionalFormatting>
  <conditionalFormatting sqref="W16:W31">
    <cfRule type="colorScale" priority="14">
      <colorScale>
        <cfvo type="min"/>
        <cfvo type="percentile" val="50"/>
        <cfvo type="max"/>
        <color rgb="FFF8696B"/>
        <color rgb="FFFFEB84"/>
        <color rgb="FF63BE7B"/>
      </colorScale>
    </cfRule>
  </conditionalFormatting>
  <conditionalFormatting sqref="AC5:AC7">
    <cfRule type="colorScale" priority="12">
      <colorScale>
        <cfvo type="min"/>
        <cfvo type="percentile" val="50"/>
        <cfvo type="max"/>
        <color rgb="FF63BE7B"/>
        <color rgb="FFFFEB84"/>
        <color rgb="FFF8696B"/>
      </colorScale>
    </cfRule>
  </conditionalFormatting>
  <conditionalFormatting sqref="AB5:AB15">
    <cfRule type="cellIs" dxfId="170" priority="11" operator="between">
      <formula>0.000000001</formula>
      <formula>0.2</formula>
    </cfRule>
  </conditionalFormatting>
  <conditionalFormatting sqref="AB5:AB15">
    <cfRule type="cellIs" dxfId="169" priority="10" operator="equal">
      <formula>0</formula>
    </cfRule>
  </conditionalFormatting>
  <conditionalFormatting sqref="AB5:AB15">
    <cfRule type="colorScale" priority="9">
      <colorScale>
        <cfvo type="min"/>
        <cfvo type="percentile" val="50"/>
        <cfvo type="max"/>
        <color rgb="FF63BE7B"/>
        <color rgb="FFFFEB84"/>
        <color rgb="FFF8696B"/>
      </colorScale>
    </cfRule>
  </conditionalFormatting>
  <conditionalFormatting sqref="AB8:AB11">
    <cfRule type="colorScale" priority="6">
      <colorScale>
        <cfvo type="min"/>
        <cfvo type="percentile" val="50"/>
        <cfvo type="max"/>
        <color rgb="FF63BE7B"/>
        <color rgb="FFFFEB84"/>
        <color rgb="FFF8696B"/>
      </colorScale>
    </cfRule>
  </conditionalFormatting>
  <conditionalFormatting sqref="AB12">
    <cfRule type="colorScale" priority="8">
      <colorScale>
        <cfvo type="min"/>
        <cfvo type="percentile" val="50"/>
        <cfvo type="max"/>
        <color rgb="FF63BE7B"/>
        <color rgb="FFFFEB84"/>
        <color rgb="FFF8696B"/>
      </colorScale>
    </cfRule>
  </conditionalFormatting>
  <conditionalFormatting sqref="AB12:AB15">
    <cfRule type="colorScale" priority="7">
      <colorScale>
        <cfvo type="min"/>
        <cfvo type="percentile" val="50"/>
        <cfvo type="max"/>
        <color rgb="FF63BE7B"/>
        <color rgb="FFFFEB84"/>
        <color rgb="FFF8696B"/>
      </colorScale>
    </cfRule>
  </conditionalFormatting>
  <conditionalFormatting sqref="AB5:AB7">
    <cfRule type="colorScale" priority="5">
      <colorScale>
        <cfvo type="min"/>
        <cfvo type="percentile" val="50"/>
        <cfvo type="max"/>
        <color rgb="FF63BE7B"/>
        <color rgb="FFFFEB84"/>
        <color rgb="FFF8696B"/>
      </colorScale>
    </cfRule>
  </conditionalFormatting>
  <conditionalFormatting sqref="AO5:AO15">
    <cfRule type="colorScale" priority="4">
      <colorScale>
        <cfvo type="min"/>
        <cfvo type="percentile" val="50"/>
        <cfvo type="max"/>
        <color rgb="FF63BE7B"/>
        <color rgb="FFFFEB84"/>
        <color rgb="FFF8696B"/>
      </colorScale>
    </cfRule>
  </conditionalFormatting>
  <conditionalFormatting sqref="AM50:AM60">
    <cfRule type="colorScale" priority="3">
      <colorScale>
        <cfvo type="min"/>
        <cfvo type="percentile" val="50"/>
        <cfvo type="max"/>
        <color rgb="FF63BE7B"/>
        <color rgb="FFFFEB84"/>
        <color rgb="FFF8696B"/>
      </colorScale>
    </cfRule>
  </conditionalFormatting>
  <conditionalFormatting sqref="AP5:AP15">
    <cfRule type="colorScale" priority="2">
      <colorScale>
        <cfvo type="min"/>
        <cfvo type="percentile" val="50"/>
        <cfvo type="max"/>
        <color rgb="FF63BE7B"/>
        <color rgb="FFFFEB84"/>
        <color rgb="FFF8696B"/>
      </colorScale>
    </cfRule>
  </conditionalFormatting>
  <conditionalFormatting sqref="P16:Q31">
    <cfRule type="cellIs" dxfId="168" priority="1" operator="lessThan">
      <formula>0.01</formula>
    </cfRule>
  </conditionalFormatting>
  <hyperlinks>
    <hyperlink ref="J52" r:id="rId1"/>
  </hyperlinks>
  <pageMargins left="0.7" right="0.7" top="0.78740157499999996" bottom="0.78740157499999996"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0"/>
  <sheetViews>
    <sheetView zoomScale="85" zoomScaleNormal="85" workbookViewId="0">
      <pane xSplit="6" topLeftCell="G1" activePane="topRight" state="frozen"/>
      <selection pane="topRight" activeCell="J33" sqref="J33"/>
    </sheetView>
  </sheetViews>
  <sheetFormatPr baseColWidth="10" defaultRowHeight="15"/>
  <cols>
    <col min="1" max="1" width="5.7109375" customWidth="1"/>
    <col min="2" max="2" width="7" customWidth="1"/>
    <col min="3" max="3" width="11.85546875" bestFit="1" customWidth="1"/>
    <col min="4" max="6" width="8.42578125" customWidth="1"/>
    <col min="7" max="8" width="13" customWidth="1"/>
    <col min="9" max="9" width="10.85546875" customWidth="1"/>
    <col min="10" max="11" width="13" customWidth="1"/>
    <col min="12" max="12" width="10.140625" customWidth="1"/>
    <col min="13" max="13" width="12.140625" customWidth="1"/>
    <col min="14" max="14" width="11.85546875" customWidth="1"/>
    <col min="15" max="15" width="13" customWidth="1"/>
    <col min="16" max="16" width="12.7109375" customWidth="1"/>
    <col min="17" max="17" width="13.7109375" customWidth="1"/>
    <col min="18" max="19" width="10.28515625" customWidth="1"/>
    <col min="20" max="32" width="12.140625" customWidth="1"/>
    <col min="33" max="33" width="32.85546875" customWidth="1"/>
    <col min="34" max="34" width="13.28515625" customWidth="1"/>
    <col min="35" max="35" width="16.7109375" bestFit="1" customWidth="1"/>
  </cols>
  <sheetData>
    <row r="1" spans="1:43">
      <c r="T1" s="879" t="s">
        <v>1101</v>
      </c>
      <c r="U1" s="879"/>
      <c r="W1" s="732">
        <f>SUMPRODUCT(W5:W15,G5:G15)/G35</f>
        <v>0</v>
      </c>
    </row>
    <row r="2" spans="1:43" s="224" customFormat="1" ht="15.75" thickBot="1">
      <c r="A2" s="224" t="s">
        <v>1131</v>
      </c>
      <c r="P2" s="735" t="s">
        <v>1184</v>
      </c>
      <c r="Q2" s="735" t="s">
        <v>1184</v>
      </c>
      <c r="R2" s="224" t="s">
        <v>1192</v>
      </c>
      <c r="T2" s="734" t="s">
        <v>1168</v>
      </c>
      <c r="U2" s="735" t="s">
        <v>1169</v>
      </c>
      <c r="X2" s="736"/>
      <c r="Y2" s="736" t="s">
        <v>1169</v>
      </c>
      <c r="AA2" s="736" t="s">
        <v>1170</v>
      </c>
    </row>
    <row r="3" spans="1:43">
      <c r="D3" s="684" t="s">
        <v>1132</v>
      </c>
      <c r="E3" s="685"/>
      <c r="F3" s="685"/>
      <c r="G3" s="685"/>
      <c r="H3" s="685"/>
      <c r="I3" s="685"/>
      <c r="J3" s="685"/>
      <c r="K3" s="685"/>
      <c r="L3" s="685"/>
      <c r="M3" s="685"/>
      <c r="N3" s="685"/>
      <c r="O3" s="685"/>
      <c r="P3" s="685"/>
      <c r="Q3" s="685"/>
      <c r="R3" s="685"/>
      <c r="S3" s="685"/>
      <c r="T3" s="685"/>
      <c r="U3" s="685"/>
      <c r="V3" s="685"/>
      <c r="W3" s="686"/>
      <c r="AH3" t="s">
        <v>235</v>
      </c>
      <c r="AI3" t="s">
        <v>234</v>
      </c>
    </row>
    <row r="4" spans="1:43">
      <c r="B4" s="221" t="s">
        <v>229</v>
      </c>
      <c r="C4" s="221" t="s">
        <v>228</v>
      </c>
      <c r="D4" s="689"/>
      <c r="E4" s="687"/>
      <c r="F4" s="687"/>
      <c r="G4" s="688" t="s">
        <v>1180</v>
      </c>
      <c r="H4" s="688" t="s">
        <v>1181</v>
      </c>
      <c r="I4" s="688" t="s">
        <v>1182</v>
      </c>
      <c r="J4" s="688" t="s">
        <v>1150</v>
      </c>
      <c r="K4" s="688" t="s">
        <v>1126</v>
      </c>
      <c r="L4" s="688" t="s">
        <v>1125</v>
      </c>
      <c r="M4" s="688" t="s">
        <v>1127</v>
      </c>
      <c r="N4" s="688" t="s">
        <v>236</v>
      </c>
      <c r="O4" s="688" t="s">
        <v>237</v>
      </c>
      <c r="P4" s="846" t="s">
        <v>238</v>
      </c>
      <c r="Q4" s="846" t="s">
        <v>50</v>
      </c>
      <c r="R4" s="688" t="s">
        <v>1151</v>
      </c>
      <c r="S4" s="688" t="s">
        <v>1133</v>
      </c>
      <c r="T4" s="688" t="s">
        <v>1172</v>
      </c>
      <c r="U4" s="688" t="s">
        <v>1173</v>
      </c>
      <c r="V4" s="688" t="s">
        <v>1175</v>
      </c>
      <c r="W4" s="690" t="s">
        <v>1174</v>
      </c>
      <c r="X4" s="744" t="s">
        <v>1152</v>
      </c>
      <c r="Y4" s="688" t="s">
        <v>1178</v>
      </c>
      <c r="Z4" s="688" t="s">
        <v>1153</v>
      </c>
      <c r="AA4" s="688" t="s">
        <v>1183</v>
      </c>
      <c r="AB4" s="688" t="s">
        <v>1176</v>
      </c>
      <c r="AC4" s="688" t="s">
        <v>1177</v>
      </c>
      <c r="AD4" s="688" t="s">
        <v>1179</v>
      </c>
      <c r="AE4" s="688" t="s">
        <v>144</v>
      </c>
      <c r="AF4" s="688" t="s">
        <v>1193</v>
      </c>
      <c r="AG4" s="640" t="s">
        <v>87</v>
      </c>
      <c r="AO4" t="s">
        <v>1217</v>
      </c>
      <c r="AP4" t="s">
        <v>1223</v>
      </c>
    </row>
    <row r="5" spans="1:43">
      <c r="A5">
        <v>3</v>
      </c>
      <c r="B5" s="105">
        <v>25</v>
      </c>
      <c r="C5" s="105" t="s">
        <v>222</v>
      </c>
      <c r="D5" s="652" t="s">
        <v>171</v>
      </c>
      <c r="E5" s="161" t="s">
        <v>1097</v>
      </c>
      <c r="F5" s="161" t="s">
        <v>215</v>
      </c>
      <c r="G5" s="371">
        <f>DATASET!G5-DATASET_BAW!G5</f>
        <v>0</v>
      </c>
      <c r="H5" s="863">
        <f>DATASET!H5-DATASET_BAW!H5</f>
        <v>2774.0596303480834</v>
      </c>
      <c r="I5" s="863">
        <f>DATASET!I5-DATASET_BAW!I5</f>
        <v>121.17968476520603</v>
      </c>
      <c r="J5" s="653">
        <f>'[3]PKW-Daten'!$K$19</f>
        <v>17.567241443207507</v>
      </c>
      <c r="K5" s="557">
        <f>'[3]PKW-Daten'!$K$15</f>
        <v>223.12837041866581</v>
      </c>
      <c r="L5" s="557">
        <f>'[3]PKW-Daten'!$K$13</f>
        <v>2953.6723005165754</v>
      </c>
      <c r="M5" s="653">
        <f>'[3]PKW-Daten'!$K$16</f>
        <v>9.3237717100649036</v>
      </c>
      <c r="N5" s="371">
        <v>0</v>
      </c>
      <c r="O5" s="670">
        <f>'[3]PKW-Daten'!$K$18/100</f>
        <v>0.98091000212075419</v>
      </c>
      <c r="P5" s="869">
        <f t="shared" ref="P5:P15" si="0">H5*J5*O5/1000</f>
        <v>47.802270544972771</v>
      </c>
      <c r="Q5" s="869">
        <f t="shared" ref="Q5:Q31" si="1">P5*$E$44</f>
        <v>172.08817396190199</v>
      </c>
      <c r="R5" s="371">
        <v>0</v>
      </c>
      <c r="S5" s="670">
        <f>'[3]PKW-Daten'!$K$12/1000</f>
        <v>38.421962092158864</v>
      </c>
      <c r="T5" s="654">
        <f>'Prices+Quantities'!$E$31</f>
        <v>49.337078651685374</v>
      </c>
      <c r="U5" s="654">
        <f>'Prices+Quantities'!$G$31</f>
        <v>146.22292134831457</v>
      </c>
      <c r="V5" s="718">
        <f>'[3]PKW-Daten'!$K$76</f>
        <v>5.1431759150884302</v>
      </c>
      <c r="W5" s="738">
        <f t="shared" ref="W5:W15" si="2">AD5/AB5</f>
        <v>13.385073878087738</v>
      </c>
      <c r="X5" s="745">
        <f>[3]ADAC_Autokosten_2014!$U$43/100</f>
        <v>0.64777378143154263</v>
      </c>
      <c r="Y5" s="670">
        <f t="shared" ref="Y5:Y15" si="3">O5*U5/1000</f>
        <v>0.14343152608987811</v>
      </c>
      <c r="Z5" s="371">
        <v>0</v>
      </c>
      <c r="AA5" s="670">
        <f t="shared" ref="AA5:AA15" si="4">O5*T5/1000</f>
        <v>4.8395233924856521E-2</v>
      </c>
      <c r="AB5" s="720">
        <f t="shared" ref="AB5:AB15" si="5">AA5*J5*1000</f>
        <v>850.17075905846139</v>
      </c>
      <c r="AC5" s="720">
        <f t="shared" ref="AC5:AC15" si="6">Y5*J5*1000</f>
        <v>2519.6962493886053</v>
      </c>
      <c r="AD5" s="720">
        <f t="shared" ref="AD5:AD15" si="7">X5*J5*1000</f>
        <v>11379.598418987436</v>
      </c>
      <c r="AE5" s="720">
        <f t="shared" ref="AE5:AE15" si="8">AC5+AD5</f>
        <v>13899.294668376042</v>
      </c>
      <c r="AF5" s="720">
        <f t="shared" ref="AF5:AF15" si="9">AE5*H5</f>
        <v>38557472.22985433</v>
      </c>
      <c r="AG5" s="106" t="s">
        <v>244</v>
      </c>
      <c r="AH5">
        <f t="shared" ref="AH5:AH31" si="10">IF(E5=E4,AH4,AH4+1)</f>
        <v>1</v>
      </c>
      <c r="AI5">
        <f t="shared" ref="AI5:AI31" si="11">IF(F5=F4,AI4,AI4+1)</f>
        <v>1</v>
      </c>
      <c r="AJ5">
        <f>X7/Y5</f>
        <v>4.688660390261969</v>
      </c>
      <c r="AK5">
        <f t="shared" ref="AK5:AK15" si="12">AJ5/20</f>
        <v>0.23443301951309845</v>
      </c>
      <c r="AL5" s="158">
        <f t="shared" ref="AL5:AL15" si="13">AK5*J5*Y5</f>
        <v>0.59069999999999989</v>
      </c>
      <c r="AN5">
        <f t="shared" ref="AN5:AN15" si="14">AD5/J5/1000</f>
        <v>0.64777378143154263</v>
      </c>
      <c r="AO5">
        <f t="shared" ref="AO5:AO15" si="15">AE5/J5/1000</f>
        <v>0.7912053075214206</v>
      </c>
      <c r="AP5">
        <f t="shared" ref="AP5:AP15" si="16">AD5/AC5</f>
        <v>4.5162580298115902</v>
      </c>
      <c r="AQ5" s="573"/>
    </row>
    <row r="6" spans="1:43">
      <c r="A6">
        <v>10</v>
      </c>
      <c r="B6" s="105">
        <v>26</v>
      </c>
      <c r="C6" s="105" t="s">
        <v>222</v>
      </c>
      <c r="D6" s="652" t="s">
        <v>171</v>
      </c>
      <c r="E6" s="161" t="s">
        <v>1097</v>
      </c>
      <c r="F6" s="161" t="s">
        <v>216</v>
      </c>
      <c r="G6" s="371">
        <f>DATASET!G6-DATASET_BAW!G6</f>
        <v>0</v>
      </c>
      <c r="H6" s="863">
        <f>DATASET!H6-DATASET_BAW!H6</f>
        <v>2018.4596128871742</v>
      </c>
      <c r="I6" s="863">
        <f>DATASET!I6-DATASET_BAW!I6</f>
        <v>132.24222967382394</v>
      </c>
      <c r="J6" s="653">
        <f>'[3]PKW-Daten'!$L$19</f>
        <v>17.567241443207507</v>
      </c>
      <c r="K6" s="557">
        <f>'[3]PKW-Daten'!$L$15</f>
        <v>183.16367157926916</v>
      </c>
      <c r="L6" s="557">
        <f>'[3]PKW-Daten'!$L$13</f>
        <v>2595.2249599373326</v>
      </c>
      <c r="M6" s="653">
        <f>'[3]PKW-Daten'!$L$16</f>
        <v>6.918904086033832</v>
      </c>
      <c r="N6" s="371">
        <v>0</v>
      </c>
      <c r="O6" s="670">
        <f>'[3]PKW-Daten'!$L$18/100</f>
        <v>0.80052339009534645</v>
      </c>
      <c r="P6" s="869">
        <f t="shared" si="0"/>
        <v>28.385572657992686</v>
      </c>
      <c r="Q6" s="869">
        <f t="shared" si="1"/>
        <v>102.18806156877368</v>
      </c>
      <c r="R6" s="371">
        <v>0</v>
      </c>
      <c r="S6" s="670">
        <f>'[3]PKW-Daten'!$L$12/1000</f>
        <v>40.15866610129148</v>
      </c>
      <c r="T6" s="654">
        <f>'Prices+Quantities'!$E$32</f>
        <v>47.428571428571416</v>
      </c>
      <c r="U6" s="654">
        <f>'Prices+Quantities'!$G$32</f>
        <v>113.55999999999997</v>
      </c>
      <c r="V6" s="721">
        <f>'[3]PKW-Daten'!$L$76</f>
        <v>7.2236243908107607</v>
      </c>
      <c r="W6" s="739">
        <f t="shared" si="2"/>
        <v>15.141737337953003</v>
      </c>
      <c r="X6" s="745">
        <f>[3]ADAC_Autokosten_2014!$Z$43/100</f>
        <v>0.57489664981374167</v>
      </c>
      <c r="Y6" s="670">
        <f t="shared" si="3"/>
        <v>9.0907436179227516E-2</v>
      </c>
      <c r="Z6" s="371">
        <v>0</v>
      </c>
      <c r="AA6" s="670">
        <f t="shared" si="4"/>
        <v>3.7967680787379277E-2</v>
      </c>
      <c r="AB6" s="720">
        <f t="shared" si="5"/>
        <v>666.98741543052267</v>
      </c>
      <c r="AC6" s="720">
        <f t="shared" si="6"/>
        <v>1596.9928803434673</v>
      </c>
      <c r="AD6" s="720">
        <f t="shared" si="7"/>
        <v>10099.348252169117</v>
      </c>
      <c r="AE6" s="720">
        <f t="shared" si="8"/>
        <v>11696.341132512583</v>
      </c>
      <c r="AF6" s="720">
        <f t="shared" si="9"/>
        <v>23608592.194527682</v>
      </c>
      <c r="AG6" s="106" t="s">
        <v>244</v>
      </c>
      <c r="AH6">
        <f t="shared" si="10"/>
        <v>1</v>
      </c>
      <c r="AI6">
        <f t="shared" si="11"/>
        <v>2</v>
      </c>
      <c r="AJ6">
        <f>X6/Y6</f>
        <v>6.3239782571836116</v>
      </c>
      <c r="AK6">
        <f t="shared" si="12"/>
        <v>0.31619891285918056</v>
      </c>
      <c r="AL6" s="158">
        <f t="shared" si="13"/>
        <v>0.50496741260845568</v>
      </c>
      <c r="AN6">
        <f t="shared" si="14"/>
        <v>0.57489664981374167</v>
      </c>
      <c r="AO6">
        <f t="shared" si="15"/>
        <v>0.66580408599296925</v>
      </c>
      <c r="AP6">
        <f t="shared" si="16"/>
        <v>6.3239782571836116</v>
      </c>
      <c r="AQ6" s="573"/>
    </row>
    <row r="7" spans="1:43">
      <c r="A7">
        <v>22</v>
      </c>
      <c r="B7" s="105">
        <v>27</v>
      </c>
      <c r="C7" s="105" t="s">
        <v>222</v>
      </c>
      <c r="D7" s="652" t="s">
        <v>171</v>
      </c>
      <c r="E7" s="161" t="s">
        <v>1097</v>
      </c>
      <c r="F7" s="161" t="s">
        <v>1119</v>
      </c>
      <c r="G7" s="371">
        <f>DATASET!G7-DATASET_BAW!G7</f>
        <v>0</v>
      </c>
      <c r="H7" s="863">
        <f>DATASET!H7-DATASET_BAW!H7</f>
        <v>23.650994400871006</v>
      </c>
      <c r="I7" s="864">
        <f>DATASET!I7-DATASET_BAW!I7</f>
        <v>6.4038476929411905</v>
      </c>
      <c r="J7" s="653">
        <f>'[3]PKW-Daten'!$M$19</f>
        <v>17.567241443207507</v>
      </c>
      <c r="K7" s="557">
        <f>'[3]PKW-Daten'!$M$15</f>
        <v>61.5</v>
      </c>
      <c r="L7" s="557">
        <f>'[3]PKW-Daten'!$M$13</f>
        <v>2496.5</v>
      </c>
      <c r="M7" s="653">
        <f>'[3]PKW-Daten'!$M$16</f>
        <v>2.65</v>
      </c>
      <c r="N7" s="371">
        <v>0</v>
      </c>
      <c r="O7" s="670">
        <f>'[3]PKW-Daten'!$M$18/100</f>
        <v>0.63321052631578933</v>
      </c>
      <c r="P7" s="869">
        <f t="shared" si="0"/>
        <v>0.26308803751284054</v>
      </c>
      <c r="Q7" s="869">
        <f t="shared" si="1"/>
        <v>0.94711693504622596</v>
      </c>
      <c r="R7" s="371">
        <v>0</v>
      </c>
      <c r="S7" s="670">
        <f>'[3]PKW-Daten'!$M$12/1000</f>
        <v>61.038499999999999</v>
      </c>
      <c r="T7" s="654">
        <f>$R$41*'Prices+Quantities'!$E$36+(1-$R$41)*'Prices+Quantities'!$E$31</f>
        <v>65.479316644557656</v>
      </c>
      <c r="U7" s="654">
        <f>$R$41*'Prices+Quantities'!$G$36+(1-$R$41)*'Prices+Quantities'!$G$31</f>
        <v>153.98869186472277</v>
      </c>
      <c r="V7" s="718">
        <f>'[3]PKW-Daten'!$M$76</f>
        <v>6.7429984802049239</v>
      </c>
      <c r="W7" s="738">
        <f t="shared" si="2"/>
        <v>16.219637063223679</v>
      </c>
      <c r="X7" s="745">
        <f>[3]ADAC_Autokosten_2014!$AE$43/100</f>
        <v>0.67250171509243772</v>
      </c>
      <c r="Y7" s="670">
        <f t="shared" si="3"/>
        <v>9.750726062234101E-2</v>
      </c>
      <c r="Z7" s="371">
        <v>0</v>
      </c>
      <c r="AA7" s="670">
        <f t="shared" si="4"/>
        <v>4.146219255529858E-2</v>
      </c>
      <c r="AB7" s="720">
        <f t="shared" si="5"/>
        <v>728.37634738369093</v>
      </c>
      <c r="AC7" s="720">
        <f t="shared" si="6"/>
        <v>1712.9335898184243</v>
      </c>
      <c r="AD7" s="720">
        <f t="shared" si="7"/>
        <v>11814</v>
      </c>
      <c r="AE7" s="720">
        <f t="shared" si="8"/>
        <v>13526.933589818424</v>
      </c>
      <c r="AF7" s="720">
        <f t="shared" si="9"/>
        <v>319925.43059374951</v>
      </c>
      <c r="AG7" s="106" t="s">
        <v>244</v>
      </c>
      <c r="AH7">
        <f t="shared" si="10"/>
        <v>1</v>
      </c>
      <c r="AI7">
        <f t="shared" si="11"/>
        <v>3</v>
      </c>
      <c r="AJ7">
        <f>X5/Y7</f>
        <v>6.6433389400657994</v>
      </c>
      <c r="AK7">
        <f t="shared" si="12"/>
        <v>0.33216694700328997</v>
      </c>
      <c r="AL7" s="158">
        <f t="shared" si="13"/>
        <v>0.56897992094937178</v>
      </c>
      <c r="AN7">
        <f t="shared" si="14"/>
        <v>0.67250171509243772</v>
      </c>
      <c r="AO7">
        <f t="shared" si="15"/>
        <v>0.77000897571477867</v>
      </c>
      <c r="AP7">
        <f t="shared" si="16"/>
        <v>6.8969398873498164</v>
      </c>
      <c r="AQ7" s="573"/>
    </row>
    <row r="8" spans="1:43">
      <c r="A8">
        <v>2</v>
      </c>
      <c r="B8" s="105">
        <v>21</v>
      </c>
      <c r="C8" s="105" t="s">
        <v>222</v>
      </c>
      <c r="D8" s="723" t="s">
        <v>171</v>
      </c>
      <c r="E8" s="724" t="s">
        <v>1096</v>
      </c>
      <c r="F8" s="724" t="s">
        <v>215</v>
      </c>
      <c r="G8" s="725">
        <f>DATASET!G8-DATASET_BAW!G8</f>
        <v>0</v>
      </c>
      <c r="H8" s="863">
        <f>DATASET!H8-DATASET_BAW!H8</f>
        <v>13703.90630633511</v>
      </c>
      <c r="I8" s="863">
        <f>DATASET!I8-DATASET_BAW!I8</f>
        <v>452.21913015884314</v>
      </c>
      <c r="J8" s="727">
        <f>'[3]PKW-Daten'!$G$19</f>
        <v>14.96015910554566</v>
      </c>
      <c r="K8" s="726">
        <f>'[3]PKW-Daten'!$G$15</f>
        <v>174.69086142496189</v>
      </c>
      <c r="L8" s="726">
        <f>'[3]PKW-Daten'!$G$13</f>
        <v>1660.946065843922</v>
      </c>
      <c r="M8" s="727">
        <f>'[3]PKW-Daten'!$G$16</f>
        <v>7.2953418219688553</v>
      </c>
      <c r="N8" s="725">
        <v>0</v>
      </c>
      <c r="O8" s="728">
        <f>'[3]PKW-Daten'!$G$18/100</f>
        <v>0.73907814785144565</v>
      </c>
      <c r="P8" s="869">
        <f t="shared" si="0"/>
        <v>151.52034652255639</v>
      </c>
      <c r="Q8" s="870">
        <f t="shared" si="1"/>
        <v>545.47324748120309</v>
      </c>
      <c r="R8" s="725">
        <v>0</v>
      </c>
      <c r="S8" s="728">
        <f>'[3]PKW-Daten'!$G$12/1000</f>
        <v>21.409781476801236</v>
      </c>
      <c r="T8" s="730">
        <f>'Prices+Quantities'!$E$31</f>
        <v>49.337078651685374</v>
      </c>
      <c r="U8" s="730">
        <f>'Prices+Quantities'!$G$31</f>
        <v>146.22292134831457</v>
      </c>
      <c r="V8" s="731">
        <f>'[3]PKW-Daten'!$G$76</f>
        <v>4.4863691617599608</v>
      </c>
      <c r="W8" s="740">
        <f t="shared" si="2"/>
        <v>11.696899904889341</v>
      </c>
      <c r="X8" s="746">
        <f>[3]ADAC_Autokosten_2014!$J$43/100</f>
        <v>0.42651525177646527</v>
      </c>
      <c r="Y8" s="728">
        <f t="shared" si="3"/>
        <v>0.10807016588353995</v>
      </c>
      <c r="Z8" s="790">
        <v>0</v>
      </c>
      <c r="AA8" s="791">
        <f t="shared" si="4"/>
        <v>3.6463956710288729E-2</v>
      </c>
      <c r="AB8" s="792">
        <f t="shared" si="5"/>
        <v>545.50659400364873</v>
      </c>
      <c r="AC8" s="792">
        <f t="shared" si="6"/>
        <v>1616.7468761804701</v>
      </c>
      <c r="AD8" s="792">
        <f t="shared" si="7"/>
        <v>6380.7360275177871</v>
      </c>
      <c r="AE8" s="792">
        <f t="shared" si="8"/>
        <v>7997.4829036982574</v>
      </c>
      <c r="AF8" s="720">
        <f t="shared" si="9"/>
        <v>109596756.39879777</v>
      </c>
      <c r="AG8" s="793" t="s">
        <v>244</v>
      </c>
      <c r="AH8">
        <f t="shared" si="10"/>
        <v>2</v>
      </c>
      <c r="AI8">
        <f t="shared" si="11"/>
        <v>4</v>
      </c>
      <c r="AJ8">
        <f>X11/Y8</f>
        <v>4.3913526540355106</v>
      </c>
      <c r="AK8">
        <f t="shared" si="12"/>
        <v>0.21956763270177554</v>
      </c>
      <c r="AL8" s="158">
        <f t="shared" si="13"/>
        <v>0.35498528428093645</v>
      </c>
      <c r="AN8">
        <f t="shared" si="14"/>
        <v>0.42651525177646527</v>
      </c>
      <c r="AO8">
        <f t="shared" si="15"/>
        <v>0.53458541766000534</v>
      </c>
      <c r="AP8">
        <f t="shared" si="16"/>
        <v>3.9466512176551345</v>
      </c>
      <c r="AQ8" s="573"/>
    </row>
    <row r="9" spans="1:43">
      <c r="A9">
        <v>9</v>
      </c>
      <c r="B9" s="105">
        <v>22</v>
      </c>
      <c r="C9" s="105" t="s">
        <v>222</v>
      </c>
      <c r="D9" s="723" t="s">
        <v>171</v>
      </c>
      <c r="E9" s="724" t="s">
        <v>1096</v>
      </c>
      <c r="F9" s="724" t="s">
        <v>216</v>
      </c>
      <c r="G9" s="725">
        <f>DATASET!G9-DATASET_BAW!G9</f>
        <v>0</v>
      </c>
      <c r="H9" s="863">
        <f>DATASET!H9-DATASET_BAW!H9</f>
        <v>4497.3299926896643</v>
      </c>
      <c r="I9" s="863">
        <f>DATASET!I9-DATASET_BAW!I9</f>
        <v>311.30427895511394</v>
      </c>
      <c r="J9" s="727">
        <f>'[3]PKW-Daten'!$H$19</f>
        <v>14.96015910554566</v>
      </c>
      <c r="K9" s="726">
        <f>'[3]PKW-Daten'!$H$15</f>
        <v>134.42577118755679</v>
      </c>
      <c r="L9" s="726">
        <f>'[3]PKW-Daten'!$H$13</f>
        <v>1906.5165363710917</v>
      </c>
      <c r="M9" s="727">
        <f>'[3]PKW-Daten'!$H$16</f>
        <v>5.3907167750710796</v>
      </c>
      <c r="N9" s="725">
        <v>0</v>
      </c>
      <c r="O9" s="728">
        <f>'[3]PKW-Daten'!$H$18/100</f>
        <v>0.60452433880523837</v>
      </c>
      <c r="P9" s="869">
        <f t="shared" si="0"/>
        <v>40.672864353163291</v>
      </c>
      <c r="Q9" s="870">
        <f t="shared" si="1"/>
        <v>146.42231167138786</v>
      </c>
      <c r="R9" s="725">
        <v>0</v>
      </c>
      <c r="S9" s="728">
        <f>'[3]PKW-Daten'!$H$12/1000</f>
        <v>24.543356200544292</v>
      </c>
      <c r="T9" s="730">
        <f>'Prices+Quantities'!$E$32</f>
        <v>47.428571428571416</v>
      </c>
      <c r="U9" s="730">
        <f>'Prices+Quantities'!$G$32</f>
        <v>113.55999999999997</v>
      </c>
      <c r="V9" s="731">
        <f>'[3]PKW-Daten'!$H$76</f>
        <v>7.0995142277558703</v>
      </c>
      <c r="W9" s="740">
        <f t="shared" si="2"/>
        <v>16.39099870092495</v>
      </c>
      <c r="X9" s="746">
        <f>[3]ADAC_Autokosten_2014!$N$43/100</f>
        <v>0.46995822006790661</v>
      </c>
      <c r="Y9" s="728">
        <f t="shared" si="3"/>
        <v>6.8649783914722859E-2</v>
      </c>
      <c r="Z9" s="790">
        <v>0</v>
      </c>
      <c r="AA9" s="791">
        <f t="shared" si="4"/>
        <v>2.8671725783334157E-2</v>
      </c>
      <c r="AB9" s="792">
        <f t="shared" si="5"/>
        <v>428.93357954925477</v>
      </c>
      <c r="AC9" s="792">
        <f t="shared" si="6"/>
        <v>1027.0116899255831</v>
      </c>
      <c r="AD9" s="792">
        <f t="shared" si="7"/>
        <v>7030.6497451749237</v>
      </c>
      <c r="AE9" s="792">
        <f t="shared" si="8"/>
        <v>8057.6614351005064</v>
      </c>
      <c r="AF9" s="720">
        <f t="shared" si="9"/>
        <v>36237962.44301635</v>
      </c>
      <c r="AG9" s="793" t="s">
        <v>244</v>
      </c>
      <c r="AH9">
        <f t="shared" si="10"/>
        <v>2</v>
      </c>
      <c r="AI9">
        <f t="shared" si="11"/>
        <v>5</v>
      </c>
      <c r="AJ9">
        <f>X10/Y9</f>
        <v>6.4322539507594794</v>
      </c>
      <c r="AK9">
        <f t="shared" si="12"/>
        <v>0.32161269753797395</v>
      </c>
      <c r="AL9" s="158">
        <f t="shared" si="13"/>
        <v>0.33030000000000009</v>
      </c>
      <c r="AN9">
        <f t="shared" si="14"/>
        <v>0.46995822006790655</v>
      </c>
      <c r="AO9">
        <f t="shared" si="15"/>
        <v>0.53860800398262942</v>
      </c>
      <c r="AP9">
        <f t="shared" si="16"/>
        <v>6.845734877355059</v>
      </c>
      <c r="AQ9" s="573"/>
    </row>
    <row r="10" spans="1:43">
      <c r="A10">
        <v>16</v>
      </c>
      <c r="B10" s="105">
        <v>24</v>
      </c>
      <c r="C10" s="105" t="s">
        <v>222</v>
      </c>
      <c r="D10" s="723" t="s">
        <v>171</v>
      </c>
      <c r="E10" s="724" t="s">
        <v>1096</v>
      </c>
      <c r="F10" s="724" t="s">
        <v>173</v>
      </c>
      <c r="G10" s="725">
        <f>DATASET!G10-DATASET_BAW!G10</f>
        <v>0</v>
      </c>
      <c r="H10" s="863">
        <f>DATASET!H10-DATASET_BAW!H10</f>
        <v>110.24149169212315</v>
      </c>
      <c r="I10" s="864">
        <f>DATASET!I10-DATASET_BAW!I10</f>
        <v>6.4411861122389622</v>
      </c>
      <c r="J10" s="727">
        <f>'[3]PKW-Daten'!$I$19</f>
        <v>14.96015910554566</v>
      </c>
      <c r="K10" s="726">
        <f>'[3]PKW-Daten'!$I$15</f>
        <v>131</v>
      </c>
      <c r="L10" s="726">
        <f>'[3]PKW-Daten'!$I$13</f>
        <v>1794.5</v>
      </c>
      <c r="M10" s="727">
        <f>'[3]PKW-Daten'!$I$16</f>
        <v>0</v>
      </c>
      <c r="N10" s="725">
        <v>0</v>
      </c>
      <c r="O10" s="728">
        <f>'[3]PKW-Daten'!$I$18/100</f>
        <v>0.58865000000000012</v>
      </c>
      <c r="P10" s="869">
        <f t="shared" si="0"/>
        <v>0.97081939004538487</v>
      </c>
      <c r="Q10" s="870">
        <f t="shared" si="1"/>
        <v>3.4949498041633857</v>
      </c>
      <c r="R10" s="725">
        <v>0</v>
      </c>
      <c r="S10" s="728">
        <f>'[3]PKW-Daten'!$I$12/1000</f>
        <v>24.881499999999999</v>
      </c>
      <c r="T10" s="730">
        <f>'Prices+Quantities'!$E$25</f>
        <v>46.012605042016808</v>
      </c>
      <c r="U10" s="730">
        <f>'Prices+Quantities'!$G$25</f>
        <v>61.3</v>
      </c>
      <c r="V10" s="731">
        <f>'[3]PKW-Daten'!$I$76</f>
        <v>8.3420562431535394</v>
      </c>
      <c r="W10" s="740">
        <f t="shared" si="2"/>
        <v>16.303032214102025</v>
      </c>
      <c r="X10" s="746">
        <f>[3]ADAC_Autokosten_2014!$R$43/100</f>
        <v>0.44157284380426065</v>
      </c>
      <c r="Y10" s="728">
        <f t="shared" si="3"/>
        <v>3.6084245000000001E-2</v>
      </c>
      <c r="Z10" s="790">
        <v>0</v>
      </c>
      <c r="AA10" s="791">
        <f t="shared" si="4"/>
        <v>2.70853199579832E-2</v>
      </c>
      <c r="AB10" s="792">
        <f t="shared" si="5"/>
        <v>405.20069599604</v>
      </c>
      <c r="AC10" s="792">
        <f t="shared" si="6"/>
        <v>539.82604640349052</v>
      </c>
      <c r="AD10" s="792">
        <f t="shared" si="7"/>
        <v>6606.0000000000018</v>
      </c>
      <c r="AE10" s="792">
        <f t="shared" si="8"/>
        <v>7145.826046403492</v>
      </c>
      <c r="AF10" s="720">
        <f t="shared" si="9"/>
        <v>787766.5227279478</v>
      </c>
      <c r="AG10" s="793" t="s">
        <v>244</v>
      </c>
      <c r="AH10">
        <f t="shared" si="10"/>
        <v>2</v>
      </c>
      <c r="AI10">
        <f t="shared" si="11"/>
        <v>6</v>
      </c>
      <c r="AJ10">
        <f>X9/Y10</f>
        <v>13.023917226698428</v>
      </c>
      <c r="AK10">
        <f t="shared" si="12"/>
        <v>0.65119586133492136</v>
      </c>
      <c r="AL10" s="158">
        <f t="shared" si="13"/>
        <v>0.35153248725874625</v>
      </c>
      <c r="AN10">
        <f t="shared" si="14"/>
        <v>0.44157284380426071</v>
      </c>
      <c r="AO10">
        <f t="shared" si="15"/>
        <v>0.47765708880426067</v>
      </c>
      <c r="AP10">
        <f t="shared" si="16"/>
        <v>12.237275403829583</v>
      </c>
      <c r="AQ10" s="573"/>
    </row>
    <row r="11" spans="1:43">
      <c r="A11">
        <v>21</v>
      </c>
      <c r="B11" s="105">
        <v>23</v>
      </c>
      <c r="C11" s="105" t="s">
        <v>222</v>
      </c>
      <c r="D11" s="723" t="s">
        <v>171</v>
      </c>
      <c r="E11" s="724" t="s">
        <v>1096</v>
      </c>
      <c r="F11" s="724" t="s">
        <v>1119</v>
      </c>
      <c r="G11" s="725">
        <f>DATASET!G11-DATASET_BAW!G11</f>
        <v>0</v>
      </c>
      <c r="H11" s="863">
        <f>DATASET!H11-DATASET_BAW!H11</f>
        <v>40.474598249739223</v>
      </c>
      <c r="I11" s="864">
        <f>DATASET!I11-DATASET_BAW!I11</f>
        <v>9.8773147487890824</v>
      </c>
      <c r="J11" s="727">
        <f>'[3]PKW-Daten'!$J$19</f>
        <v>14.96015910554566</v>
      </c>
      <c r="K11" s="726">
        <f>'[3]PKW-Daten'!$J$15</f>
        <v>49</v>
      </c>
      <c r="L11" s="726">
        <f>'[3]PKW-Daten'!$J$13</f>
        <v>1798</v>
      </c>
      <c r="M11" s="727">
        <f>'[3]PKW-Daten'!$J$16</f>
        <v>2.1</v>
      </c>
      <c r="N11" s="725">
        <v>0</v>
      </c>
      <c r="O11" s="728">
        <f>'[3]PKW-Daten'!$J$18/100</f>
        <v>0.35780000000000001</v>
      </c>
      <c r="P11" s="869">
        <f t="shared" si="0"/>
        <v>0.21665020049268185</v>
      </c>
      <c r="Q11" s="870">
        <f t="shared" si="1"/>
        <v>0.7799407217736547</v>
      </c>
      <c r="R11" s="725">
        <v>0</v>
      </c>
      <c r="S11" s="728">
        <f>'[3]PKW-Daten'!$J$12/1000</f>
        <v>36.200000000000003</v>
      </c>
      <c r="T11" s="730">
        <f>$R$41*'Prices+Quantities'!$E$36+(1-$R$41)*'Prices+Quantities'!$E$31</f>
        <v>65.479316644557656</v>
      </c>
      <c r="U11" s="730">
        <f>$R$41*'Prices+Quantities'!$G$36+(1-$R$41)*'Prices+Quantities'!$G$31</f>
        <v>153.98869186472277</v>
      </c>
      <c r="V11" s="731">
        <f>'[3]PKW-Daten'!$J$76</f>
        <v>7.3998057657184155</v>
      </c>
      <c r="W11" s="740">
        <f t="shared" si="2"/>
        <v>20.256278464075752</v>
      </c>
      <c r="X11" s="746">
        <f>[3]ADAC_Autokosten_2014!$T$43/100</f>
        <v>0.47457420977474102</v>
      </c>
      <c r="Y11" s="728">
        <f t="shared" si="3"/>
        <v>5.5097153949197814E-2</v>
      </c>
      <c r="Z11" s="790">
        <v>0</v>
      </c>
      <c r="AA11" s="791">
        <f t="shared" si="4"/>
        <v>2.3428499495422729E-2</v>
      </c>
      <c r="AB11" s="792">
        <f t="shared" si="5"/>
        <v>350.49408005572025</v>
      </c>
      <c r="AC11" s="792">
        <f t="shared" si="6"/>
        <v>824.26218934274266</v>
      </c>
      <c r="AD11" s="792">
        <f t="shared" si="7"/>
        <v>7099.7056856187282</v>
      </c>
      <c r="AE11" s="792">
        <f t="shared" si="8"/>
        <v>7923.9678749614704</v>
      </c>
      <c r="AF11" s="720">
        <f t="shared" si="9"/>
        <v>320719.41628290538</v>
      </c>
      <c r="AG11" s="793" t="s">
        <v>244</v>
      </c>
      <c r="AH11">
        <f t="shared" si="10"/>
        <v>2</v>
      </c>
      <c r="AI11">
        <f t="shared" si="11"/>
        <v>7</v>
      </c>
      <c r="AJ11">
        <f>X8/Y11</f>
        <v>7.7411485204795252</v>
      </c>
      <c r="AK11">
        <f t="shared" si="12"/>
        <v>0.38705742602397625</v>
      </c>
      <c r="AL11" s="158">
        <f t="shared" si="13"/>
        <v>0.31903680137588936</v>
      </c>
      <c r="AN11">
        <f t="shared" si="14"/>
        <v>0.47457420977474102</v>
      </c>
      <c r="AO11">
        <f t="shared" si="15"/>
        <v>0.52967136372393886</v>
      </c>
      <c r="AP11">
        <f t="shared" si="16"/>
        <v>8.6134069685762888</v>
      </c>
      <c r="AQ11" s="573"/>
    </row>
    <row r="12" spans="1:43">
      <c r="A12">
        <v>1</v>
      </c>
      <c r="B12" s="105">
        <v>17</v>
      </c>
      <c r="C12" s="105" t="s">
        <v>222</v>
      </c>
      <c r="D12" s="652" t="s">
        <v>171</v>
      </c>
      <c r="E12" s="161" t="s">
        <v>1095</v>
      </c>
      <c r="F12" s="161" t="s">
        <v>215</v>
      </c>
      <c r="G12" s="371">
        <f>DATASET!G12-DATASET_BAW!G12</f>
        <v>0</v>
      </c>
      <c r="H12" s="863">
        <f>DATASET!H12-DATASET_BAW!H12</f>
        <v>10307.57858468136</v>
      </c>
      <c r="I12" s="863">
        <f>DATASET!I12-DATASET_BAW!I12</f>
        <v>360.30287702024611</v>
      </c>
      <c r="J12" s="653">
        <f>'[3]PKW-Daten'!$C$19</f>
        <v>10.430368541702347</v>
      </c>
      <c r="K12" s="557">
        <f>'[3]PKW-Daten'!$C$15</f>
        <v>137.36919799207197</v>
      </c>
      <c r="L12" s="557">
        <f>'[3]PKW-Daten'!$C$13</f>
        <v>1187.6969005371757</v>
      </c>
      <c r="M12" s="653">
        <f>'[3]PKW-Daten'!$C$16</f>
        <v>5.7789732664023994</v>
      </c>
      <c r="N12" s="371">
        <v>0</v>
      </c>
      <c r="O12" s="670">
        <f>'[3]PKW-Daten'!$C$18/100</f>
        <v>0.57523603461378803</v>
      </c>
      <c r="P12" s="869">
        <f t="shared" si="0"/>
        <v>61.844686477638618</v>
      </c>
      <c r="Q12" s="869">
        <f t="shared" si="1"/>
        <v>222.64087131949904</v>
      </c>
      <c r="R12" s="371">
        <v>0</v>
      </c>
      <c r="S12" s="670">
        <f>'[3]PKW-Daten'!$C$12/1000</f>
        <v>11.766139096432392</v>
      </c>
      <c r="T12" s="654">
        <f>'Prices+Quantities'!$E$31</f>
        <v>49.337078651685374</v>
      </c>
      <c r="U12" s="654">
        <f>'Prices+Quantities'!$G$31</f>
        <v>146.22292134831457</v>
      </c>
      <c r="V12" s="718">
        <f>'[3]PKW-Daten'!$C$76</f>
        <v>3.9712067906104336</v>
      </c>
      <c r="W12" s="738">
        <f t="shared" si="2"/>
        <v>12.737847709437011</v>
      </c>
      <c r="X12" s="745">
        <f>[3]ADAC_Autokosten_2014!$D$43/100</f>
        <v>0.36150604724569435</v>
      </c>
      <c r="Y12" s="670">
        <f t="shared" si="3"/>
        <v>8.4112693446048284E-2</v>
      </c>
      <c r="Z12" s="371">
        <v>0</v>
      </c>
      <c r="AA12" s="670">
        <f t="shared" si="4"/>
        <v>2.8380465483024073E-2</v>
      </c>
      <c r="AB12" s="720">
        <f t="shared" si="5"/>
        <v>296.0187143730036</v>
      </c>
      <c r="AC12" s="720">
        <f t="shared" si="6"/>
        <v>877.32639167751518</v>
      </c>
      <c r="AD12" s="720">
        <f t="shared" si="7"/>
        <v>3770.6413028266525</v>
      </c>
      <c r="AE12" s="720">
        <f t="shared" si="8"/>
        <v>4647.9676945041674</v>
      </c>
      <c r="AF12" s="720">
        <f t="shared" si="9"/>
        <v>47909292.270161949</v>
      </c>
      <c r="AG12" s="106" t="s">
        <v>244</v>
      </c>
      <c r="AH12">
        <f t="shared" si="10"/>
        <v>3</v>
      </c>
      <c r="AI12">
        <f t="shared" si="11"/>
        <v>8</v>
      </c>
      <c r="AJ12">
        <f>X15/Y12</f>
        <v>4.2264772098215584</v>
      </c>
      <c r="AK12">
        <f t="shared" si="12"/>
        <v>0.21132386049107793</v>
      </c>
      <c r="AL12" s="158">
        <f t="shared" si="13"/>
        <v>0.18540000000000001</v>
      </c>
      <c r="AN12">
        <f t="shared" si="14"/>
        <v>0.36150604724569435</v>
      </c>
      <c r="AO12">
        <f t="shared" si="15"/>
        <v>0.44561874069174257</v>
      </c>
      <c r="AP12">
        <f t="shared" si="16"/>
        <v>4.2978774360325556</v>
      </c>
      <c r="AQ12" s="573"/>
    </row>
    <row r="13" spans="1:43">
      <c r="A13">
        <v>8</v>
      </c>
      <c r="B13" s="105">
        <v>18</v>
      </c>
      <c r="C13" s="105" t="s">
        <v>222</v>
      </c>
      <c r="D13" s="652" t="s">
        <v>171</v>
      </c>
      <c r="E13" s="161" t="s">
        <v>1095</v>
      </c>
      <c r="F13" s="161" t="s">
        <v>216</v>
      </c>
      <c r="G13" s="371">
        <f>DATASET!G13-DATASET_BAW!G13</f>
        <v>0</v>
      </c>
      <c r="H13" s="863">
        <f>DATASET!H13-DATASET_BAW!H13</f>
        <v>213.66164271862669</v>
      </c>
      <c r="I13" s="863">
        <f>DATASET!I13-DATASET_BAW!I13</f>
        <v>15.979799829376901</v>
      </c>
      <c r="J13" s="653">
        <f>'[3]PKW-Daten'!$D$19</f>
        <v>10.430368541702347</v>
      </c>
      <c r="K13" s="557">
        <f>'[3]PKW-Daten'!$D$15</f>
        <v>124</v>
      </c>
      <c r="L13" s="557">
        <f>'[3]PKW-Daten'!$D$13</f>
        <v>1248</v>
      </c>
      <c r="M13" s="653">
        <f>'[3]PKW-Daten'!$D$16</f>
        <v>4.5999999999999996</v>
      </c>
      <c r="N13" s="371">
        <v>0</v>
      </c>
      <c r="O13" s="670">
        <f>'[3]PKW-Daten'!$D$18/100</f>
        <v>0.49784000000000006</v>
      </c>
      <c r="P13" s="869">
        <f t="shared" si="0"/>
        <v>1.1094711278885585</v>
      </c>
      <c r="Q13" s="869">
        <f t="shared" si="1"/>
        <v>3.9940960603988107</v>
      </c>
      <c r="R13" s="371">
        <v>0</v>
      </c>
      <c r="S13" s="670">
        <f>'[3]PKW-Daten'!$D$12/1000</f>
        <v>15.111000000000001</v>
      </c>
      <c r="T13" s="654">
        <f>'Prices+Quantities'!$E$32</f>
        <v>47.428571428571416</v>
      </c>
      <c r="U13" s="654">
        <f>'Prices+Quantities'!$G$32</f>
        <v>113.55999999999997</v>
      </c>
      <c r="V13" s="718">
        <f>'[3]PKW-Daten'!$D$76</f>
        <v>7.6651531428426392</v>
      </c>
      <c r="W13" s="738">
        <f t="shared" si="2"/>
        <v>17.443546495123254</v>
      </c>
      <c r="X13" s="745">
        <f>[3]ADAC_Autokosten_2014!$F$43/100</f>
        <v>0.41187422887541109</v>
      </c>
      <c r="Y13" s="670">
        <f t="shared" si="3"/>
        <v>5.6534710399999993E-2</v>
      </c>
      <c r="Z13" s="371">
        <v>0</v>
      </c>
      <c r="AA13" s="670">
        <f t="shared" si="4"/>
        <v>2.3611839999999999E-2</v>
      </c>
      <c r="AB13" s="720">
        <f t="shared" si="5"/>
        <v>246.28019314770913</v>
      </c>
      <c r="AC13" s="720">
        <f t="shared" si="6"/>
        <v>589.67786487041235</v>
      </c>
      <c r="AD13" s="720">
        <f t="shared" si="7"/>
        <v>4296</v>
      </c>
      <c r="AE13" s="720">
        <f t="shared" si="8"/>
        <v>4885.6778648704121</v>
      </c>
      <c r="AF13" s="720">
        <f t="shared" si="9"/>
        <v>1043881.958402245</v>
      </c>
      <c r="AG13" s="106" t="s">
        <v>244</v>
      </c>
      <c r="AH13">
        <f t="shared" si="10"/>
        <v>3</v>
      </c>
      <c r="AI13">
        <f t="shared" si="11"/>
        <v>9</v>
      </c>
      <c r="AJ13">
        <f>X14/Y13</f>
        <v>9.6052443841430613</v>
      </c>
      <c r="AK13">
        <f t="shared" si="12"/>
        <v>0.48026221920715306</v>
      </c>
      <c r="AL13" s="158">
        <f t="shared" si="13"/>
        <v>0.28320000000000001</v>
      </c>
      <c r="AN13">
        <f t="shared" si="14"/>
        <v>0.41187422887541109</v>
      </c>
      <c r="AO13">
        <f t="shared" si="15"/>
        <v>0.46840893927541105</v>
      </c>
      <c r="AP13">
        <f t="shared" si="16"/>
        <v>7.2853336642441029</v>
      </c>
      <c r="AQ13" s="573"/>
    </row>
    <row r="14" spans="1:43">
      <c r="A14">
        <v>27</v>
      </c>
      <c r="B14" s="105">
        <v>19</v>
      </c>
      <c r="C14" s="105" t="s">
        <v>222</v>
      </c>
      <c r="D14" s="652" t="s">
        <v>171</v>
      </c>
      <c r="E14" s="161" t="s">
        <v>1095</v>
      </c>
      <c r="F14" s="161" t="s">
        <v>174</v>
      </c>
      <c r="G14" s="371">
        <f>DATASET!G14-DATASET_BAW!G14</f>
        <v>0</v>
      </c>
      <c r="H14" s="864">
        <f>DATASET!H14-DATASET_BAW!H14</f>
        <v>6.0941225379030879</v>
      </c>
      <c r="I14" s="865">
        <f>DATASET!I14-DATASET_BAW!I14</f>
        <v>1.9563830819702231E-2</v>
      </c>
      <c r="J14" s="653">
        <f>'[3]PKW-Daten'!$F$19</f>
        <v>10.430368541702347</v>
      </c>
      <c r="K14" s="557">
        <f>'[3]PKW-Daten'!$F$15</f>
        <v>0</v>
      </c>
      <c r="L14" s="557">
        <f>'[3]PKW-Daten'!$F$13</f>
        <v>0</v>
      </c>
      <c r="M14" s="653">
        <f>'[3]PKW-Daten'!$F$16</f>
        <v>0</v>
      </c>
      <c r="N14" s="371">
        <v>0</v>
      </c>
      <c r="O14" s="670">
        <f>'[3]PKW-Daten'!$F$18/100</f>
        <v>0.19699999999999998</v>
      </c>
      <c r="P14" s="869">
        <f t="shared" si="0"/>
        <v>1.2522096969698856E-2</v>
      </c>
      <c r="Q14" s="869">
        <f t="shared" si="1"/>
        <v>4.5079549090915882E-2</v>
      </c>
      <c r="R14" s="371">
        <v>0</v>
      </c>
      <c r="S14" s="670">
        <f>'[3]PKW-Daten'!$F$12/1000</f>
        <v>21.7</v>
      </c>
      <c r="T14" s="654">
        <f>$R$40</f>
        <v>130.04826861604678</v>
      </c>
      <c r="U14" s="654">
        <f>$S$40</f>
        <v>185.05177393035552</v>
      </c>
      <c r="V14" s="737">
        <f>'[3]PKW-Daten'!$F$76</f>
        <v>14.391246720285007</v>
      </c>
      <c r="W14" s="741">
        <f t="shared" si="2"/>
        <v>21.195945298185126</v>
      </c>
      <c r="X14" s="745">
        <f>[3]ADAC_Autokosten_2014!$G$43/100</f>
        <v>0.54302970957875429</v>
      </c>
      <c r="Y14" s="670">
        <f t="shared" si="3"/>
        <v>3.6455199464280039E-2</v>
      </c>
      <c r="Z14" s="371">
        <v>0</v>
      </c>
      <c r="AA14" s="670">
        <f t="shared" si="4"/>
        <v>2.5619508917361214E-2</v>
      </c>
      <c r="AB14" s="720">
        <f t="shared" si="5"/>
        <v>267.22091986550714</v>
      </c>
      <c r="AC14" s="720">
        <f t="shared" si="6"/>
        <v>380.24116567371073</v>
      </c>
      <c r="AD14" s="720">
        <f t="shared" si="7"/>
        <v>5664.0000000000009</v>
      </c>
      <c r="AE14" s="720">
        <f t="shared" si="8"/>
        <v>6044.2411656737113</v>
      </c>
      <c r="AF14" s="720">
        <f t="shared" si="9"/>
        <v>36834.346312253794</v>
      </c>
      <c r="AG14" s="106" t="s">
        <v>244</v>
      </c>
      <c r="AH14">
        <f t="shared" si="10"/>
        <v>3</v>
      </c>
      <c r="AI14">
        <f t="shared" si="11"/>
        <v>10</v>
      </c>
      <c r="AJ14">
        <f>X13/Y14</f>
        <v>11.298092862692426</v>
      </c>
      <c r="AK14">
        <f t="shared" si="12"/>
        <v>0.5649046431346213</v>
      </c>
      <c r="AL14" s="158">
        <f t="shared" si="13"/>
        <v>0.21479999999999999</v>
      </c>
      <c r="AN14">
        <f t="shared" si="14"/>
        <v>0.5430297095787544</v>
      </c>
      <c r="AO14">
        <f t="shared" si="15"/>
        <v>0.5794849090430344</v>
      </c>
      <c r="AP14">
        <f t="shared" si="16"/>
        <v>14.895809584331918</v>
      </c>
      <c r="AQ14" s="573"/>
    </row>
    <row r="15" spans="1:43">
      <c r="A15">
        <v>15</v>
      </c>
      <c r="B15" s="105">
        <v>20</v>
      </c>
      <c r="C15" s="105" t="s">
        <v>222</v>
      </c>
      <c r="D15" s="652" t="s">
        <v>171</v>
      </c>
      <c r="E15" s="161" t="s">
        <v>1095</v>
      </c>
      <c r="F15" s="161" t="s">
        <v>173</v>
      </c>
      <c r="G15" s="371">
        <f>DATASET!G15-DATASET_BAW!G15</f>
        <v>0</v>
      </c>
      <c r="H15" s="863">
        <f>DATASET!H15-DATASET_BAW!H15</f>
        <v>86.686323045072399</v>
      </c>
      <c r="I15" s="864">
        <f>DATASET!I15-DATASET_BAW!I15</f>
        <v>7.0644754885151002</v>
      </c>
      <c r="J15" s="653">
        <f>'[3]PKW-Daten'!$E$19</f>
        <v>10.430368541702347</v>
      </c>
      <c r="K15" s="557">
        <f>'[3]PKW-Daten'!$E$15</f>
        <v>98.5</v>
      </c>
      <c r="L15" s="557">
        <f>'[3]PKW-Daten'!$E$13</f>
        <v>1198.5</v>
      </c>
      <c r="M15" s="653">
        <f>'[3]PKW-Daten'!$E$16</f>
        <v>0</v>
      </c>
      <c r="N15" s="371">
        <v>0</v>
      </c>
      <c r="O15" s="670">
        <f>'[3]PKW-Daten'!$E$18/100</f>
        <v>0.47785000000000005</v>
      </c>
      <c r="P15" s="869">
        <f t="shared" si="0"/>
        <v>0.43205777636657866</v>
      </c>
      <c r="Q15" s="869">
        <f t="shared" si="1"/>
        <v>1.5554079949196833</v>
      </c>
      <c r="R15" s="371">
        <v>0</v>
      </c>
      <c r="S15" s="670">
        <f>'[3]PKW-Daten'!$E$12/1000</f>
        <v>16.2075</v>
      </c>
      <c r="T15" s="654">
        <f>'Prices+Quantities'!$E$25</f>
        <v>46.012605042016808</v>
      </c>
      <c r="U15" s="654">
        <f>'Prices+Quantities'!$G$25</f>
        <v>61.3</v>
      </c>
      <c r="V15" s="718">
        <f>'[3]PKW-Daten'!$E$76</f>
        <v>8.280288398441698</v>
      </c>
      <c r="W15" s="738">
        <f t="shared" si="2"/>
        <v>16.168571792833326</v>
      </c>
      <c r="X15" s="745">
        <f>[3]ADAC_Autokosten_2014!$H$43/100</f>
        <v>0.35550038190643024</v>
      </c>
      <c r="Y15" s="670">
        <f t="shared" si="3"/>
        <v>2.9292205000000002E-2</v>
      </c>
      <c r="Z15" s="371">
        <v>0</v>
      </c>
      <c r="AA15" s="670">
        <f t="shared" si="4"/>
        <v>2.1987123319327732E-2</v>
      </c>
      <c r="AB15" s="720">
        <f t="shared" si="5"/>
        <v>229.33379939244605</v>
      </c>
      <c r="AC15" s="720">
        <f t="shared" si="6"/>
        <v>305.5284935490962</v>
      </c>
      <c r="AD15" s="720">
        <f t="shared" si="7"/>
        <v>3708</v>
      </c>
      <c r="AE15" s="720">
        <f t="shared" si="8"/>
        <v>4013.5284935490963</v>
      </c>
      <c r="AF15" s="720">
        <f t="shared" si="9"/>
        <v>347918.02754239971</v>
      </c>
      <c r="AG15" s="106" t="s">
        <v>244</v>
      </c>
      <c r="AH15">
        <f t="shared" si="10"/>
        <v>3</v>
      </c>
      <c r="AI15">
        <f t="shared" si="11"/>
        <v>11</v>
      </c>
      <c r="AJ15">
        <f>X12/Y15</f>
        <v>12.34137366052485</v>
      </c>
      <c r="AK15">
        <f t="shared" si="12"/>
        <v>0.61706868302624251</v>
      </c>
      <c r="AL15" s="158">
        <f t="shared" si="13"/>
        <v>0.18853206514133261</v>
      </c>
      <c r="AN15">
        <f t="shared" si="14"/>
        <v>0.35550038190643024</v>
      </c>
      <c r="AO15">
        <f t="shared" si="15"/>
        <v>0.38479258690643026</v>
      </c>
      <c r="AP15">
        <f t="shared" si="16"/>
        <v>12.136347601910822</v>
      </c>
      <c r="AQ15" s="573"/>
    </row>
    <row r="16" spans="1:43">
      <c r="A16">
        <v>6</v>
      </c>
      <c r="B16" s="12">
        <v>13</v>
      </c>
      <c r="C16" s="12" t="s">
        <v>221</v>
      </c>
      <c r="D16" s="656" t="s">
        <v>171</v>
      </c>
      <c r="E16" s="657" t="s">
        <v>1105</v>
      </c>
      <c r="F16" s="657" t="s">
        <v>217</v>
      </c>
      <c r="G16" s="862">
        <f>DATASET!G16-DATASET_BAW!G16</f>
        <v>1.1141772566409156</v>
      </c>
      <c r="H16" s="659">
        <f>DATASET!H16-DATASET_BAW!H16</f>
        <v>0</v>
      </c>
      <c r="I16" s="659">
        <f>DATASET!I16-DATASET_BAW!I16</f>
        <v>0</v>
      </c>
      <c r="J16" s="659">
        <v>0</v>
      </c>
      <c r="K16" s="660">
        <v>0</v>
      </c>
      <c r="L16" s="660">
        <v>0</v>
      </c>
      <c r="M16" s="660">
        <v>0</v>
      </c>
      <c r="N16" s="661">
        <f>buildings_data_BAW!$K$182</f>
        <v>65</v>
      </c>
      <c r="O16" s="659">
        <v>0</v>
      </c>
      <c r="P16" s="871">
        <f t="shared" ref="P16:P31" si="17">G16*N16/1000</f>
        <v>7.2421521681659509E-2</v>
      </c>
      <c r="Q16" s="871">
        <f t="shared" si="1"/>
        <v>0.26071747805397422</v>
      </c>
      <c r="R16" s="680">
        <f>IVD_Preise!$AY$74*12</f>
        <v>80.729212827988377</v>
      </c>
      <c r="S16" s="660">
        <v>0</v>
      </c>
      <c r="T16" s="680">
        <f>'Prices+Quantities'!$E$29</f>
        <v>33.613445378151269</v>
      </c>
      <c r="U16" s="680">
        <f>'Prices+Quantities'!$G$29</f>
        <v>40.000000000000007</v>
      </c>
      <c r="V16" s="660">
        <v>0</v>
      </c>
      <c r="W16" s="742">
        <f t="shared" ref="W16:W31" si="18">R16/Z16</f>
        <v>36.949139717425446</v>
      </c>
      <c r="X16" s="747">
        <v>0</v>
      </c>
      <c r="Y16" s="660">
        <v>0</v>
      </c>
      <c r="Z16" s="680">
        <f t="shared" ref="Z16:Z31" si="19">T16/1000*N16</f>
        <v>2.1848739495798322</v>
      </c>
      <c r="AA16" s="680"/>
      <c r="AB16" s="660"/>
      <c r="AC16" s="660"/>
      <c r="AD16" s="660"/>
      <c r="AE16" s="660"/>
      <c r="AF16" s="680">
        <f t="shared" ref="AF16:AF31" si="20">R16*G16</f>
        <v>89.946652879468701</v>
      </c>
      <c r="AG16" s="641" t="s">
        <v>1077</v>
      </c>
      <c r="AH16">
        <f t="shared" si="10"/>
        <v>4</v>
      </c>
      <c r="AI16">
        <f t="shared" si="11"/>
        <v>12</v>
      </c>
      <c r="AK16">
        <f>SUMPRODUCT(AK9:AK15,H9:H15)/H35</f>
        <v>0.11460605445086897</v>
      </c>
      <c r="AL16" s="158">
        <f>SUMPRODUCT(AL9:AL15,H9:H15)/H35</f>
        <v>0.10438416039183146</v>
      </c>
      <c r="AM16">
        <f>AL16/J35</f>
        <v>7.504995948511198E-3</v>
      </c>
    </row>
    <row r="17" spans="1:39">
      <c r="A17">
        <v>25</v>
      </c>
      <c r="B17" s="12">
        <v>10</v>
      </c>
      <c r="C17" s="12" t="s">
        <v>221</v>
      </c>
      <c r="D17" s="656" t="s">
        <v>171</v>
      </c>
      <c r="E17" s="657" t="s">
        <v>1105</v>
      </c>
      <c r="F17" s="657" t="s">
        <v>174</v>
      </c>
      <c r="G17" s="862">
        <f>DATASET!G17-DATASET_BAW!G17</f>
        <v>3.1803206693235544</v>
      </c>
      <c r="H17" s="659">
        <f>DATASET!H17-DATASET_BAW!H17</f>
        <v>0</v>
      </c>
      <c r="I17" s="659">
        <f>DATASET!I17-DATASET_BAW!I17</f>
        <v>0</v>
      </c>
      <c r="J17" s="659">
        <v>0</v>
      </c>
      <c r="K17" s="660">
        <v>0</v>
      </c>
      <c r="L17" s="660">
        <v>0</v>
      </c>
      <c r="M17" s="660">
        <v>0</v>
      </c>
      <c r="N17" s="661">
        <f>buildings_data_BAW!$K$182</f>
        <v>65</v>
      </c>
      <c r="O17" s="659">
        <v>0</v>
      </c>
      <c r="P17" s="871">
        <f t="shared" si="17"/>
        <v>0.20672084350603104</v>
      </c>
      <c r="Q17" s="871">
        <f t="shared" si="1"/>
        <v>0.74419503662171171</v>
      </c>
      <c r="R17" s="680">
        <f>IVD_Preise!$AY$74*12</f>
        <v>80.729212827988377</v>
      </c>
      <c r="S17" s="660">
        <v>0</v>
      </c>
      <c r="T17" s="680">
        <f>'Prices+Quantities'!$E$36</f>
        <v>130.04826861604678</v>
      </c>
      <c r="U17" s="680">
        <f>'Prices+Quantities'!$G$36</f>
        <v>185.05177393035552</v>
      </c>
      <c r="V17" s="660">
        <v>0</v>
      </c>
      <c r="W17" s="742">
        <f t="shared" si="18"/>
        <v>9.5502070337298548</v>
      </c>
      <c r="X17" s="747">
        <v>0</v>
      </c>
      <c r="Y17" s="660">
        <v>0</v>
      </c>
      <c r="Z17" s="680">
        <f t="shared" si="19"/>
        <v>8.4531374600430418</v>
      </c>
      <c r="AA17" s="680"/>
      <c r="AB17" s="660"/>
      <c r="AC17" s="660"/>
      <c r="AD17" s="660"/>
      <c r="AE17" s="660"/>
      <c r="AF17" s="680">
        <f t="shared" si="20"/>
        <v>256.74478417507169</v>
      </c>
      <c r="AG17" s="641" t="s">
        <v>1077</v>
      </c>
      <c r="AH17">
        <f t="shared" si="10"/>
        <v>4</v>
      </c>
      <c r="AI17">
        <f t="shared" si="11"/>
        <v>13</v>
      </c>
      <c r="AM17">
        <f>AM16/Y35</f>
        <v>7.7736663657486965E-2</v>
      </c>
    </row>
    <row r="18" spans="1:39">
      <c r="A18">
        <v>13</v>
      </c>
      <c r="B18" s="12">
        <v>12</v>
      </c>
      <c r="C18" s="12" t="s">
        <v>221</v>
      </c>
      <c r="D18" s="656" t="s">
        <v>171</v>
      </c>
      <c r="E18" s="657" t="s">
        <v>1105</v>
      </c>
      <c r="F18" s="657" t="s">
        <v>173</v>
      </c>
      <c r="G18" s="862">
        <f>DATASET!G18-DATASET_BAW!G18</f>
        <v>10.918117867098148</v>
      </c>
      <c r="H18" s="659">
        <f>DATASET!H18-DATASET_BAW!H18</f>
        <v>0</v>
      </c>
      <c r="I18" s="659">
        <f>DATASET!I18-DATASET_BAW!I18</f>
        <v>0</v>
      </c>
      <c r="J18" s="659">
        <v>0</v>
      </c>
      <c r="K18" s="660">
        <v>0</v>
      </c>
      <c r="L18" s="660">
        <v>0</v>
      </c>
      <c r="M18" s="660">
        <v>0</v>
      </c>
      <c r="N18" s="661">
        <f>buildings_data_BAW!$K$182</f>
        <v>65</v>
      </c>
      <c r="O18" s="659">
        <v>0</v>
      </c>
      <c r="P18" s="871">
        <f t="shared" si="17"/>
        <v>0.70967766136137966</v>
      </c>
      <c r="Q18" s="871">
        <f t="shared" si="1"/>
        <v>2.5548395809009667</v>
      </c>
      <c r="R18" s="680">
        <f>IVD_Preise!$AY$74*12</f>
        <v>80.729212827988377</v>
      </c>
      <c r="S18" s="660">
        <v>0</v>
      </c>
      <c r="T18" s="680">
        <f>'Prices+Quantities'!$E$25</f>
        <v>46.012605042016808</v>
      </c>
      <c r="U18" s="680">
        <f>'Prices+Quantities'!$G$25</f>
        <v>61.3</v>
      </c>
      <c r="V18" s="660">
        <v>0</v>
      </c>
      <c r="W18" s="742">
        <f t="shared" si="18"/>
        <v>26.992340219103607</v>
      </c>
      <c r="X18" s="747">
        <v>0</v>
      </c>
      <c r="Y18" s="660">
        <v>0</v>
      </c>
      <c r="Z18" s="680">
        <f t="shared" si="19"/>
        <v>2.9908193277310926</v>
      </c>
      <c r="AA18" s="680"/>
      <c r="AB18" s="660"/>
      <c r="AC18" s="660"/>
      <c r="AD18" s="660"/>
      <c r="AE18" s="660"/>
      <c r="AF18" s="680">
        <f t="shared" si="20"/>
        <v>881.41106097402894</v>
      </c>
      <c r="AG18" s="641" t="s">
        <v>1077</v>
      </c>
      <c r="AH18">
        <f t="shared" si="10"/>
        <v>4</v>
      </c>
      <c r="AI18">
        <f t="shared" si="11"/>
        <v>14</v>
      </c>
    </row>
    <row r="19" spans="1:39">
      <c r="A19">
        <v>19</v>
      </c>
      <c r="B19" s="12">
        <v>11</v>
      </c>
      <c r="C19" s="12" t="s">
        <v>221</v>
      </c>
      <c r="D19" s="656" t="s">
        <v>171</v>
      </c>
      <c r="E19" s="657" t="s">
        <v>1105</v>
      </c>
      <c r="F19" s="657" t="s">
        <v>213</v>
      </c>
      <c r="G19" s="862">
        <f>DATASET!G19-DATASET_BAW!G19</f>
        <v>1.1630590529494262</v>
      </c>
      <c r="H19" s="659">
        <f>DATASET!H19-DATASET_BAW!H19</f>
        <v>0</v>
      </c>
      <c r="I19" s="659">
        <f>DATASET!I19-DATASET_BAW!I19</f>
        <v>0</v>
      </c>
      <c r="J19" s="659">
        <v>0</v>
      </c>
      <c r="K19" s="660">
        <v>0</v>
      </c>
      <c r="L19" s="660">
        <v>0</v>
      </c>
      <c r="M19" s="660">
        <v>0</v>
      </c>
      <c r="N19" s="661">
        <f>buildings_data_BAW!$K$182</f>
        <v>65</v>
      </c>
      <c r="O19" s="659">
        <v>0</v>
      </c>
      <c r="P19" s="871">
        <f t="shared" si="17"/>
        <v>7.5598838441712696E-2</v>
      </c>
      <c r="Q19" s="871">
        <f t="shared" si="1"/>
        <v>0.27215581839016573</v>
      </c>
      <c r="R19" s="680">
        <f>IVD_Preise!$AY$74*12</f>
        <v>80.729212827988377</v>
      </c>
      <c r="S19" s="660">
        <v>0</v>
      </c>
      <c r="T19" s="680">
        <f>'Prices+Quantities'!$E$33</f>
        <v>42.094999999999992</v>
      </c>
      <c r="U19" s="680">
        <f>'Prices+Quantities'!$G$33</f>
        <v>59.178699999999992</v>
      </c>
      <c r="V19" s="660">
        <v>0</v>
      </c>
      <c r="W19" s="742">
        <f t="shared" si="18"/>
        <v>29.5044040779513</v>
      </c>
      <c r="X19" s="747">
        <v>0</v>
      </c>
      <c r="Y19" s="660">
        <v>0</v>
      </c>
      <c r="Z19" s="680">
        <f t="shared" si="19"/>
        <v>2.7361749999999994</v>
      </c>
      <c r="AA19" s="680"/>
      <c r="AB19" s="660"/>
      <c r="AC19" s="660"/>
      <c r="AD19" s="660"/>
      <c r="AE19" s="660"/>
      <c r="AF19" s="680">
        <f t="shared" si="20"/>
        <v>93.892841817072835</v>
      </c>
      <c r="AG19" s="641" t="s">
        <v>1077</v>
      </c>
      <c r="AH19">
        <f t="shared" si="10"/>
        <v>4</v>
      </c>
      <c r="AI19">
        <f t="shared" si="11"/>
        <v>15</v>
      </c>
    </row>
    <row r="20" spans="1:39">
      <c r="A20">
        <v>7</v>
      </c>
      <c r="B20" s="12">
        <v>16</v>
      </c>
      <c r="C20" s="12" t="s">
        <v>221</v>
      </c>
      <c r="D20" s="656" t="s">
        <v>171</v>
      </c>
      <c r="E20" s="657" t="s">
        <v>1106</v>
      </c>
      <c r="F20" s="657" t="s">
        <v>217</v>
      </c>
      <c r="G20" s="862">
        <f>DATASET!G20-DATASET_BAW!G20</f>
        <v>0.18841186479062544</v>
      </c>
      <c r="H20" s="659">
        <f>DATASET!H20-DATASET_BAW!H20</f>
        <v>0</v>
      </c>
      <c r="I20" s="659">
        <f>DATASET!I20-DATASET_BAW!I20</f>
        <v>0</v>
      </c>
      <c r="J20" s="659">
        <v>0</v>
      </c>
      <c r="K20" s="660">
        <v>0</v>
      </c>
      <c r="L20" s="660">
        <v>0</v>
      </c>
      <c r="M20" s="660">
        <v>0</v>
      </c>
      <c r="N20" s="661">
        <f>buildings_data_BAW!$K$184</f>
        <v>15</v>
      </c>
      <c r="O20" s="659">
        <v>0</v>
      </c>
      <c r="P20" s="872">
        <f t="shared" si="17"/>
        <v>2.8261779718593816E-3</v>
      </c>
      <c r="Q20" s="872">
        <f t="shared" si="1"/>
        <v>1.0174240698693774E-2</v>
      </c>
      <c r="R20" s="680">
        <f>IVD_Preise!$AY$75*12</f>
        <v>96.875055393586052</v>
      </c>
      <c r="S20" s="660">
        <v>0</v>
      </c>
      <c r="T20" s="680">
        <f>'Prices+Quantities'!$E$29</f>
        <v>33.613445378151269</v>
      </c>
      <c r="U20" s="680">
        <f>'Prices+Quantities'!$G$29</f>
        <v>40.000000000000007</v>
      </c>
      <c r="V20" s="660">
        <v>0</v>
      </c>
      <c r="W20" s="742">
        <f t="shared" si="18"/>
        <v>192.13552653061231</v>
      </c>
      <c r="X20" s="747">
        <v>0</v>
      </c>
      <c r="Y20" s="660">
        <v>0</v>
      </c>
      <c r="Z20" s="680">
        <f t="shared" si="19"/>
        <v>0.504201680672269</v>
      </c>
      <c r="AA20" s="680"/>
      <c r="AB20" s="660"/>
      <c r="AC20" s="660"/>
      <c r="AD20" s="660"/>
      <c r="AE20" s="660"/>
      <c r="AF20" s="680">
        <f t="shared" si="20"/>
        <v>18.252409838400684</v>
      </c>
      <c r="AG20" s="641" t="s">
        <v>1077</v>
      </c>
      <c r="AH20">
        <f t="shared" si="10"/>
        <v>5</v>
      </c>
      <c r="AI20">
        <f t="shared" si="11"/>
        <v>16</v>
      </c>
    </row>
    <row r="21" spans="1:39">
      <c r="A21">
        <v>26</v>
      </c>
      <c r="B21" s="12">
        <v>14</v>
      </c>
      <c r="C21" s="12" t="s">
        <v>221</v>
      </c>
      <c r="D21" s="656" t="s">
        <v>171</v>
      </c>
      <c r="E21" s="657" t="s">
        <v>1106</v>
      </c>
      <c r="F21" s="657" t="s">
        <v>174</v>
      </c>
      <c r="G21" s="862">
        <f>DATASET!G21-DATASET_BAW!G21</f>
        <v>0.4179833550886965</v>
      </c>
      <c r="H21" s="659">
        <f>DATASET!H21-DATASET_BAW!H21</f>
        <v>0</v>
      </c>
      <c r="I21" s="659">
        <f>DATASET!I21-DATASET_BAW!I21</f>
        <v>0</v>
      </c>
      <c r="J21" s="659">
        <v>0</v>
      </c>
      <c r="K21" s="660">
        <v>0</v>
      </c>
      <c r="L21" s="660">
        <v>0</v>
      </c>
      <c r="M21" s="660">
        <v>0</v>
      </c>
      <c r="N21" s="661">
        <f>buildings_data_BAW!$K$184</f>
        <v>15</v>
      </c>
      <c r="O21" s="659">
        <v>0</v>
      </c>
      <c r="P21" s="872">
        <f t="shared" si="17"/>
        <v>6.2697503263304472E-3</v>
      </c>
      <c r="Q21" s="873">
        <f t="shared" si="1"/>
        <v>2.257110117478961E-2</v>
      </c>
      <c r="R21" s="680">
        <f>IVD_Preise!$AY$75*12</f>
        <v>96.875055393586052</v>
      </c>
      <c r="S21" s="660">
        <v>0</v>
      </c>
      <c r="T21" s="680">
        <f>'Prices+Quantities'!$E$36</f>
        <v>130.04826861604678</v>
      </c>
      <c r="U21" s="680">
        <f>'Prices+Quantities'!$G$36</f>
        <v>185.05177393035552</v>
      </c>
      <c r="V21" s="660">
        <v>0</v>
      </c>
      <c r="W21" s="742">
        <f t="shared" si="18"/>
        <v>49.661076575395242</v>
      </c>
      <c r="X21" s="747">
        <v>0</v>
      </c>
      <c r="Y21" s="660">
        <v>0</v>
      </c>
      <c r="Z21" s="680">
        <f t="shared" si="19"/>
        <v>1.950724029240702</v>
      </c>
      <c r="AA21" s="680"/>
      <c r="AB21" s="660"/>
      <c r="AC21" s="660"/>
      <c r="AD21" s="660"/>
      <c r="AE21" s="660"/>
      <c r="AF21" s="680">
        <f t="shared" si="20"/>
        <v>40.492160677814418</v>
      </c>
      <c r="AG21" s="641" t="s">
        <v>1077</v>
      </c>
      <c r="AH21">
        <f t="shared" si="10"/>
        <v>5</v>
      </c>
      <c r="AI21">
        <f t="shared" si="11"/>
        <v>17</v>
      </c>
    </row>
    <row r="22" spans="1:39">
      <c r="A22">
        <v>14</v>
      </c>
      <c r="B22" s="12">
        <v>15</v>
      </c>
      <c r="C22" s="12" t="s">
        <v>221</v>
      </c>
      <c r="D22" s="656" t="s">
        <v>171</v>
      </c>
      <c r="E22" s="657" t="s">
        <v>1106</v>
      </c>
      <c r="F22" s="657" t="s">
        <v>173</v>
      </c>
      <c r="G22" s="862">
        <f>DATASET!G22-DATASET_BAW!G22</f>
        <v>1.2131242074553501</v>
      </c>
      <c r="H22" s="659">
        <f>DATASET!H22-DATASET_BAW!H22</f>
        <v>0</v>
      </c>
      <c r="I22" s="659">
        <f>DATASET!I22-DATASET_BAW!I22</f>
        <v>0</v>
      </c>
      <c r="J22" s="659">
        <v>0</v>
      </c>
      <c r="K22" s="660">
        <v>0</v>
      </c>
      <c r="L22" s="660">
        <v>0</v>
      </c>
      <c r="M22" s="660">
        <v>0</v>
      </c>
      <c r="N22" s="661">
        <f>buildings_data_BAW!$K$184</f>
        <v>15</v>
      </c>
      <c r="O22" s="659">
        <v>0</v>
      </c>
      <c r="P22" s="872">
        <f t="shared" si="17"/>
        <v>1.8196863111830251E-2</v>
      </c>
      <c r="Q22" s="873">
        <f t="shared" si="1"/>
        <v>6.5508707202588903E-2</v>
      </c>
      <c r="R22" s="680">
        <f>IVD_Preise!$AY$75*12</f>
        <v>96.875055393586052</v>
      </c>
      <c r="S22" s="660">
        <v>0</v>
      </c>
      <c r="T22" s="680">
        <f>'Prices+Quantities'!$E$25</f>
        <v>46.012605042016808</v>
      </c>
      <c r="U22" s="680">
        <f>'Prices+Quantities'!$G$25</f>
        <v>61.3</v>
      </c>
      <c r="V22" s="660">
        <v>0</v>
      </c>
      <c r="W22" s="742">
        <f t="shared" si="18"/>
        <v>140.36016913933872</v>
      </c>
      <c r="X22" s="747">
        <v>0</v>
      </c>
      <c r="Y22" s="660">
        <v>0</v>
      </c>
      <c r="Z22" s="680">
        <f t="shared" si="19"/>
        <v>0.69018907563025222</v>
      </c>
      <c r="AA22" s="680"/>
      <c r="AB22" s="660"/>
      <c r="AC22" s="660"/>
      <c r="AD22" s="660"/>
      <c r="AE22" s="660"/>
      <c r="AF22" s="680">
        <f t="shared" si="20"/>
        <v>117.52147479653722</v>
      </c>
      <c r="AG22" s="641" t="s">
        <v>1077</v>
      </c>
      <c r="AH22">
        <f t="shared" si="10"/>
        <v>5</v>
      </c>
      <c r="AI22">
        <f t="shared" si="11"/>
        <v>18</v>
      </c>
    </row>
    <row r="23" spans="1:39">
      <c r="A23">
        <v>5</v>
      </c>
      <c r="B23" s="12">
        <v>9</v>
      </c>
      <c r="C23" s="12" t="s">
        <v>221</v>
      </c>
      <c r="D23" s="656" t="s">
        <v>171</v>
      </c>
      <c r="E23" s="657" t="s">
        <v>1104</v>
      </c>
      <c r="F23" s="657" t="s">
        <v>217</v>
      </c>
      <c r="G23" s="862">
        <f>DATASET!G23-DATASET_BAW!G23</f>
        <v>1.7386017283222244</v>
      </c>
      <c r="H23" s="659">
        <f>DATASET!H23-DATASET_BAW!H23</f>
        <v>0</v>
      </c>
      <c r="I23" s="659">
        <f>DATASET!I23-DATASET_BAW!I23</f>
        <v>0</v>
      </c>
      <c r="J23" s="659">
        <v>0</v>
      </c>
      <c r="K23" s="660">
        <v>0</v>
      </c>
      <c r="L23" s="660">
        <v>0</v>
      </c>
      <c r="M23" s="660">
        <v>0</v>
      </c>
      <c r="N23" s="661">
        <f>buildings_data_BAW!$K$182</f>
        <v>65</v>
      </c>
      <c r="O23" s="659">
        <v>0</v>
      </c>
      <c r="P23" s="871">
        <f t="shared" si="17"/>
        <v>0.11300911234094459</v>
      </c>
      <c r="Q23" s="871">
        <f t="shared" si="1"/>
        <v>0.4068328044274005</v>
      </c>
      <c r="R23" s="680">
        <f>IVD_Preise!$AY$73*12</f>
        <v>72.104516129032277</v>
      </c>
      <c r="S23" s="660">
        <v>0</v>
      </c>
      <c r="T23" s="680">
        <f>'Prices+Quantities'!$E$29</f>
        <v>33.613445378151269</v>
      </c>
      <c r="U23" s="680">
        <f>'Prices+Quantities'!$G$29</f>
        <v>40.000000000000007</v>
      </c>
      <c r="V23" s="660">
        <v>0</v>
      </c>
      <c r="W23" s="742">
        <f t="shared" si="18"/>
        <v>33.001682382134</v>
      </c>
      <c r="X23" s="747">
        <v>0</v>
      </c>
      <c r="Y23" s="660">
        <v>0</v>
      </c>
      <c r="Z23" s="680">
        <f t="shared" si="19"/>
        <v>2.1848739495798322</v>
      </c>
      <c r="AA23" s="680"/>
      <c r="AB23" s="660"/>
      <c r="AC23" s="660"/>
      <c r="AD23" s="660"/>
      <c r="AE23" s="660"/>
      <c r="AF23" s="680">
        <f t="shared" si="20"/>
        <v>125.36103636177322</v>
      </c>
      <c r="AG23" s="641" t="s">
        <v>1077</v>
      </c>
      <c r="AH23">
        <f t="shared" si="10"/>
        <v>6</v>
      </c>
      <c r="AI23">
        <f t="shared" si="11"/>
        <v>19</v>
      </c>
    </row>
    <row r="24" spans="1:39">
      <c r="A24">
        <v>24</v>
      </c>
      <c r="B24" s="12">
        <v>6</v>
      </c>
      <c r="C24" s="12" t="s">
        <v>221</v>
      </c>
      <c r="D24" s="656" t="s">
        <v>171</v>
      </c>
      <c r="E24" s="657" t="s">
        <v>1104</v>
      </c>
      <c r="F24" s="657" t="s">
        <v>174</v>
      </c>
      <c r="G24" s="862">
        <f>DATASET!G24-DATASET_BAW!G24</f>
        <v>4.9626852274609377</v>
      </c>
      <c r="H24" s="659">
        <f>DATASET!H24-DATASET_BAW!H24</f>
        <v>0</v>
      </c>
      <c r="I24" s="659">
        <f>DATASET!I24-DATASET_BAW!I24</f>
        <v>0</v>
      </c>
      <c r="J24" s="659">
        <v>0</v>
      </c>
      <c r="K24" s="660">
        <v>0</v>
      </c>
      <c r="L24" s="660">
        <v>0</v>
      </c>
      <c r="M24" s="660">
        <v>0</v>
      </c>
      <c r="N24" s="661">
        <f>buildings_data_BAW!$K$182</f>
        <v>65</v>
      </c>
      <c r="O24" s="659">
        <v>0</v>
      </c>
      <c r="P24" s="871">
        <f t="shared" si="17"/>
        <v>0.32257453978496098</v>
      </c>
      <c r="Q24" s="871">
        <f t="shared" si="1"/>
        <v>1.1612683432258595</v>
      </c>
      <c r="R24" s="680">
        <f>IVD_Preise!$AY$73*12</f>
        <v>72.104516129032277</v>
      </c>
      <c r="S24" s="660">
        <v>0</v>
      </c>
      <c r="T24" s="680">
        <f>'Prices+Quantities'!$E$36</f>
        <v>130.04826861604678</v>
      </c>
      <c r="U24" s="680">
        <f>'Prices+Quantities'!$G$36</f>
        <v>185.05177393035552</v>
      </c>
      <c r="V24" s="660">
        <v>0</v>
      </c>
      <c r="W24" s="742">
        <f t="shared" si="18"/>
        <v>8.5299117008166032</v>
      </c>
      <c r="X24" s="747">
        <v>0</v>
      </c>
      <c r="Y24" s="660">
        <v>0</v>
      </c>
      <c r="Z24" s="680">
        <f t="shared" si="19"/>
        <v>8.4531374600430418</v>
      </c>
      <c r="AA24" s="680"/>
      <c r="AB24" s="660"/>
      <c r="AC24" s="660"/>
      <c r="AD24" s="660"/>
      <c r="AE24" s="660"/>
      <c r="AF24" s="680">
        <f t="shared" si="20"/>
        <v>357.8320170267674</v>
      </c>
      <c r="AG24" s="641" t="s">
        <v>1077</v>
      </c>
      <c r="AH24">
        <f t="shared" si="10"/>
        <v>6</v>
      </c>
      <c r="AI24">
        <f t="shared" si="11"/>
        <v>20</v>
      </c>
    </row>
    <row r="25" spans="1:39">
      <c r="A25">
        <v>12</v>
      </c>
      <c r="B25" s="12">
        <v>8</v>
      </c>
      <c r="C25" s="12" t="s">
        <v>221</v>
      </c>
      <c r="D25" s="656" t="s">
        <v>171</v>
      </c>
      <c r="E25" s="657" t="s">
        <v>1104</v>
      </c>
      <c r="F25" s="657" t="s">
        <v>173</v>
      </c>
      <c r="G25" s="862">
        <f>DATASET!G25-DATASET_BAW!G25</f>
        <v>17.037018553934033</v>
      </c>
      <c r="H25" s="659">
        <f>DATASET!H25-DATASET_BAW!H25</f>
        <v>0</v>
      </c>
      <c r="I25" s="659">
        <f>DATASET!I25-DATASET_BAW!I25</f>
        <v>0</v>
      </c>
      <c r="J25" s="659">
        <v>0</v>
      </c>
      <c r="K25" s="660">
        <v>0</v>
      </c>
      <c r="L25" s="660">
        <v>0</v>
      </c>
      <c r="M25" s="660">
        <v>0</v>
      </c>
      <c r="N25" s="661">
        <f>buildings_data_BAW!$K$182</f>
        <v>65</v>
      </c>
      <c r="O25" s="659">
        <v>0</v>
      </c>
      <c r="P25" s="871">
        <f t="shared" si="17"/>
        <v>1.1074062060057122</v>
      </c>
      <c r="Q25" s="871">
        <f t="shared" si="1"/>
        <v>3.9866623416205638</v>
      </c>
      <c r="R25" s="680">
        <f>IVD_Preise!$AY$73*12</f>
        <v>72.104516129032277</v>
      </c>
      <c r="S25" s="660">
        <v>0</v>
      </c>
      <c r="T25" s="680">
        <f>'Prices+Quantities'!$E$25</f>
        <v>46.012605042016808</v>
      </c>
      <c r="U25" s="680">
        <f>'Prices+Quantities'!$G$25</f>
        <v>61.3</v>
      </c>
      <c r="V25" s="660">
        <v>0</v>
      </c>
      <c r="W25" s="742">
        <f t="shared" si="18"/>
        <v>24.108616478593007</v>
      </c>
      <c r="X25" s="747">
        <v>0</v>
      </c>
      <c r="Y25" s="660">
        <v>0</v>
      </c>
      <c r="Z25" s="680">
        <f t="shared" si="19"/>
        <v>2.9908193277310926</v>
      </c>
      <c r="AA25" s="680"/>
      <c r="AB25" s="660"/>
      <c r="AC25" s="660"/>
      <c r="AD25" s="660"/>
      <c r="AE25" s="660"/>
      <c r="AF25" s="680">
        <f t="shared" si="20"/>
        <v>1228.4459791127586</v>
      </c>
      <c r="AG25" s="641" t="s">
        <v>1077</v>
      </c>
      <c r="AH25">
        <f t="shared" si="10"/>
        <v>6</v>
      </c>
      <c r="AI25">
        <f t="shared" si="11"/>
        <v>21</v>
      </c>
    </row>
    <row r="26" spans="1:39">
      <c r="A26">
        <v>18</v>
      </c>
      <c r="B26" s="12">
        <v>7</v>
      </c>
      <c r="C26" s="12" t="s">
        <v>221</v>
      </c>
      <c r="D26" s="656" t="s">
        <v>171</v>
      </c>
      <c r="E26" s="657" t="s">
        <v>1104</v>
      </c>
      <c r="F26" s="657" t="s">
        <v>213</v>
      </c>
      <c r="G26" s="862">
        <f>DATASET!G26-DATASET_BAW!G26</f>
        <v>1.8148786178736163</v>
      </c>
      <c r="H26" s="659">
        <f>DATASET!H26-DATASET_BAW!H26</f>
        <v>0</v>
      </c>
      <c r="I26" s="659">
        <f>DATASET!I26-DATASET_BAW!I26</f>
        <v>0</v>
      </c>
      <c r="J26" s="659">
        <v>0</v>
      </c>
      <c r="K26" s="660">
        <v>0</v>
      </c>
      <c r="L26" s="660">
        <v>0</v>
      </c>
      <c r="M26" s="660">
        <v>0</v>
      </c>
      <c r="N26" s="661">
        <f>buildings_data_BAW!$K$182</f>
        <v>65</v>
      </c>
      <c r="O26" s="659">
        <v>0</v>
      </c>
      <c r="P26" s="871">
        <f t="shared" si="17"/>
        <v>0.11796711016178506</v>
      </c>
      <c r="Q26" s="871">
        <f t="shared" si="1"/>
        <v>0.42468159658242621</v>
      </c>
      <c r="R26" s="680">
        <f>IVD_Preise!$AY$73*12</f>
        <v>72.104516129032277</v>
      </c>
      <c r="S26" s="660">
        <v>0</v>
      </c>
      <c r="T26" s="680">
        <f>'Prices+Quantities'!$E$33</f>
        <v>42.094999999999992</v>
      </c>
      <c r="U26" s="680">
        <f>'Prices+Quantities'!$G$33</f>
        <v>59.178699999999992</v>
      </c>
      <c r="V26" s="660">
        <v>0</v>
      </c>
      <c r="W26" s="742">
        <f t="shared" si="18"/>
        <v>26.352304267465456</v>
      </c>
      <c r="X26" s="747">
        <v>0</v>
      </c>
      <c r="Y26" s="660">
        <v>0</v>
      </c>
      <c r="Z26" s="680">
        <f t="shared" si="19"/>
        <v>2.7361749999999994</v>
      </c>
      <c r="AA26" s="680"/>
      <c r="AB26" s="660"/>
      <c r="AC26" s="660"/>
      <c r="AD26" s="660"/>
      <c r="AE26" s="660"/>
      <c r="AF26" s="680">
        <f t="shared" si="20"/>
        <v>130.86094457470398</v>
      </c>
      <c r="AG26" s="641" t="s">
        <v>1077</v>
      </c>
      <c r="AH26">
        <f t="shared" si="10"/>
        <v>6</v>
      </c>
      <c r="AI26">
        <f t="shared" si="11"/>
        <v>22</v>
      </c>
    </row>
    <row r="27" spans="1:39">
      <c r="A27">
        <v>4</v>
      </c>
      <c r="B27" s="12">
        <v>5</v>
      </c>
      <c r="C27" s="12" t="s">
        <v>221</v>
      </c>
      <c r="D27" s="656" t="s">
        <v>171</v>
      </c>
      <c r="E27" s="657" t="s">
        <v>1103</v>
      </c>
      <c r="F27" s="657" t="s">
        <v>217</v>
      </c>
      <c r="G27" s="862">
        <f>DATASET!G27-DATASET_BAW!G27</f>
        <v>73.714583675042803</v>
      </c>
      <c r="H27" s="659">
        <f>DATASET!H27-DATASET_BAW!H27</f>
        <v>0</v>
      </c>
      <c r="I27" s="659">
        <f>DATASET!I27-DATASET_BAW!I27</f>
        <v>0</v>
      </c>
      <c r="J27" s="659">
        <v>0</v>
      </c>
      <c r="K27" s="660">
        <v>0</v>
      </c>
      <c r="L27" s="660">
        <v>0</v>
      </c>
      <c r="M27" s="660">
        <v>0</v>
      </c>
      <c r="N27" s="866">
        <f>buildings_data_BAW!$L$181</f>
        <v>184.0182252666639</v>
      </c>
      <c r="O27" s="659">
        <v>0</v>
      </c>
      <c r="P27" s="871">
        <f t="shared" si="17"/>
        <v>13.564826864152371</v>
      </c>
      <c r="Q27" s="871">
        <f t="shared" si="1"/>
        <v>48.833376710948535</v>
      </c>
      <c r="R27" s="680">
        <f>IVD_Preise!$AY$72*12</f>
        <v>57.497230769230796</v>
      </c>
      <c r="S27" s="660">
        <v>0</v>
      </c>
      <c r="T27" s="680">
        <f>'Prices+Quantities'!$E$29</f>
        <v>33.613445378151269</v>
      </c>
      <c r="U27" s="680">
        <f>'Prices+Quantities'!$G$29</f>
        <v>40.000000000000007</v>
      </c>
      <c r="V27" s="660">
        <v>0</v>
      </c>
      <c r="W27" s="742">
        <f t="shared" si="18"/>
        <v>9.2955065342350736</v>
      </c>
      <c r="X27" s="747">
        <v>0</v>
      </c>
      <c r="Y27" s="660">
        <v>0</v>
      </c>
      <c r="Z27" s="680">
        <f t="shared" si="19"/>
        <v>6.185486563585342</v>
      </c>
      <c r="AA27" s="680"/>
      <c r="AB27" s="660"/>
      <c r="AC27" s="660"/>
      <c r="AD27" s="660"/>
      <c r="AE27" s="660"/>
      <c r="AF27" s="680">
        <f t="shared" si="20"/>
        <v>4238.384428621709</v>
      </c>
      <c r="AG27" s="641" t="s">
        <v>1077</v>
      </c>
      <c r="AH27">
        <f t="shared" si="10"/>
        <v>7</v>
      </c>
      <c r="AI27">
        <f t="shared" si="11"/>
        <v>23</v>
      </c>
    </row>
    <row r="28" spans="1:39">
      <c r="A28">
        <v>20</v>
      </c>
      <c r="B28" s="12">
        <v>4</v>
      </c>
      <c r="C28" s="12" t="s">
        <v>221</v>
      </c>
      <c r="D28" s="656" t="s">
        <v>171</v>
      </c>
      <c r="E28" s="657" t="s">
        <v>1103</v>
      </c>
      <c r="F28" s="657" t="s">
        <v>214</v>
      </c>
      <c r="G28" s="862">
        <f>DATASET!G28-DATASET_BAW!G28</f>
        <v>32.261733258542243</v>
      </c>
      <c r="H28" s="659">
        <f>DATASET!H28-DATASET_BAW!H28</f>
        <v>0</v>
      </c>
      <c r="I28" s="659">
        <f>DATASET!I28-DATASET_BAW!I28</f>
        <v>0</v>
      </c>
      <c r="J28" s="659">
        <v>0</v>
      </c>
      <c r="K28" s="660">
        <v>0</v>
      </c>
      <c r="L28" s="660">
        <v>0</v>
      </c>
      <c r="M28" s="660">
        <v>0</v>
      </c>
      <c r="N28" s="866">
        <f>buildings_data_BAW!$L$181</f>
        <v>184.0182252666639</v>
      </c>
      <c r="O28" s="659">
        <v>0</v>
      </c>
      <c r="P28" s="871">
        <f t="shared" si="17"/>
        <v>5.9367468982634488</v>
      </c>
      <c r="Q28" s="871">
        <f t="shared" si="1"/>
        <v>21.372288833748417</v>
      </c>
      <c r="R28" s="680">
        <f>IVD_Preise!$AY$72*12</f>
        <v>57.497230769230796</v>
      </c>
      <c r="S28" s="660">
        <v>0</v>
      </c>
      <c r="T28" s="680">
        <f>'Prices+Quantities'!$E$28</f>
        <v>8.3538083538083523</v>
      </c>
      <c r="U28" s="680">
        <f>'Prices+Quantities'!$G$28</f>
        <v>9.9410319410319392</v>
      </c>
      <c r="V28" s="660">
        <v>0</v>
      </c>
      <c r="W28" s="742">
        <f t="shared" si="18"/>
        <v>37.402581902458493</v>
      </c>
      <c r="X28" s="747">
        <v>0</v>
      </c>
      <c r="Y28" s="660">
        <v>0</v>
      </c>
      <c r="Z28" s="680">
        <f t="shared" si="19"/>
        <v>1.537252987485644</v>
      </c>
      <c r="AA28" s="680"/>
      <c r="AB28" s="660"/>
      <c r="AC28" s="660"/>
      <c r="AD28" s="660"/>
      <c r="AE28" s="660"/>
      <c r="AF28" s="680">
        <f t="shared" si="20"/>
        <v>1854.9603221817715</v>
      </c>
      <c r="AG28" s="641" t="s">
        <v>1077</v>
      </c>
      <c r="AH28">
        <f t="shared" si="10"/>
        <v>7</v>
      </c>
      <c r="AI28">
        <f t="shared" si="11"/>
        <v>24</v>
      </c>
    </row>
    <row r="29" spans="1:39">
      <c r="A29">
        <v>23</v>
      </c>
      <c r="B29" s="12">
        <v>1</v>
      </c>
      <c r="C29" s="12" t="s">
        <v>221</v>
      </c>
      <c r="D29" s="656" t="s">
        <v>171</v>
      </c>
      <c r="E29" s="657" t="s">
        <v>1103</v>
      </c>
      <c r="F29" s="657" t="s">
        <v>174</v>
      </c>
      <c r="G29" s="862">
        <f>DATASET!G29-DATASET_BAW!G29</f>
        <v>504.73931975442304</v>
      </c>
      <c r="H29" s="659">
        <f>DATASET!H29-DATASET_BAW!H29</f>
        <v>0</v>
      </c>
      <c r="I29" s="659">
        <f>DATASET!I29-DATASET_BAW!I29</f>
        <v>0</v>
      </c>
      <c r="J29" s="659">
        <v>0</v>
      </c>
      <c r="K29" s="660">
        <v>0</v>
      </c>
      <c r="L29" s="660">
        <v>0</v>
      </c>
      <c r="M29" s="660">
        <v>0</v>
      </c>
      <c r="N29" s="866">
        <f>buildings_data_BAW!$L$181</f>
        <v>184.0182252666639</v>
      </c>
      <c r="O29" s="659">
        <v>0</v>
      </c>
      <c r="P29" s="871">
        <f t="shared" si="17"/>
        <v>92.881233843512121</v>
      </c>
      <c r="Q29" s="871">
        <f t="shared" si="1"/>
        <v>334.37244183664365</v>
      </c>
      <c r="R29" s="680">
        <f>IVD_Preise!$AY$72*12</f>
        <v>57.497230769230796</v>
      </c>
      <c r="S29" s="660">
        <v>0</v>
      </c>
      <c r="T29" s="680">
        <f>'Prices+Quantities'!$E$36</f>
        <v>130.04826861604678</v>
      </c>
      <c r="U29" s="680">
        <f>'Prices+Quantities'!$G$36</f>
        <v>185.05177393035552</v>
      </c>
      <c r="V29" s="660">
        <v>0</v>
      </c>
      <c r="W29" s="742">
        <f t="shared" si="18"/>
        <v>2.402600238171912</v>
      </c>
      <c r="X29" s="747">
        <v>0</v>
      </c>
      <c r="Y29" s="660">
        <v>0</v>
      </c>
      <c r="Z29" s="680">
        <f t="shared" si="19"/>
        <v>23.931251589727317</v>
      </c>
      <c r="AA29" s="680"/>
      <c r="AB29" s="660"/>
      <c r="AC29" s="660"/>
      <c r="AD29" s="660"/>
      <c r="AE29" s="660"/>
      <c r="AF29" s="680">
        <f t="shared" si="20"/>
        <v>29021.113146224634</v>
      </c>
      <c r="AG29" s="641" t="s">
        <v>1077</v>
      </c>
      <c r="AH29">
        <f t="shared" si="10"/>
        <v>7</v>
      </c>
      <c r="AI29">
        <f t="shared" si="11"/>
        <v>25</v>
      </c>
    </row>
    <row r="30" spans="1:39">
      <c r="A30">
        <v>11</v>
      </c>
      <c r="B30" s="12">
        <v>3</v>
      </c>
      <c r="C30" s="12" t="s">
        <v>221</v>
      </c>
      <c r="D30" s="656" t="s">
        <v>171</v>
      </c>
      <c r="E30" s="657" t="s">
        <v>1103</v>
      </c>
      <c r="F30" s="657" t="s">
        <v>173</v>
      </c>
      <c r="G30" s="862">
        <f>DATASET!G30-DATASET_BAW!G30</f>
        <v>1410.398963797011</v>
      </c>
      <c r="H30" s="659">
        <f>DATASET!H30-DATASET_BAW!H30</f>
        <v>0</v>
      </c>
      <c r="I30" s="659">
        <f>DATASET!I30-DATASET_BAW!I30</f>
        <v>0</v>
      </c>
      <c r="J30" s="659">
        <v>0</v>
      </c>
      <c r="K30" s="660">
        <v>0</v>
      </c>
      <c r="L30" s="660">
        <v>0</v>
      </c>
      <c r="M30" s="660">
        <v>0</v>
      </c>
      <c r="N30" s="866">
        <f>buildings_data_BAW!$L$181</f>
        <v>184.0182252666639</v>
      </c>
      <c r="O30" s="659">
        <v>0</v>
      </c>
      <c r="P30" s="871">
        <f t="shared" si="17"/>
        <v>259.53911423586771</v>
      </c>
      <c r="Q30" s="871">
        <f t="shared" si="1"/>
        <v>934.34081124912382</v>
      </c>
      <c r="R30" s="680">
        <f>IVD_Preise!$AY$72*12</f>
        <v>57.497230769230796</v>
      </c>
      <c r="S30" s="660">
        <v>0</v>
      </c>
      <c r="T30" s="680">
        <f>'Prices+Quantities'!$E$25</f>
        <v>46.012605042016808</v>
      </c>
      <c r="U30" s="680">
        <f>'Prices+Quantities'!$G$25</f>
        <v>61.3</v>
      </c>
      <c r="V30" s="660">
        <v>0</v>
      </c>
      <c r="W30" s="742">
        <f t="shared" si="18"/>
        <v>6.7906175028655449</v>
      </c>
      <c r="X30" s="747">
        <v>0</v>
      </c>
      <c r="Y30" s="660">
        <v>0</v>
      </c>
      <c r="Z30" s="680">
        <f t="shared" si="19"/>
        <v>8.4671579197278852</v>
      </c>
      <c r="AA30" s="680"/>
      <c r="AB30" s="660"/>
      <c r="AC30" s="660"/>
      <c r="AD30" s="660"/>
      <c r="AE30" s="660"/>
      <c r="AF30" s="680">
        <f t="shared" si="20"/>
        <v>81094.034698120726</v>
      </c>
      <c r="AG30" s="641" t="s">
        <v>1077</v>
      </c>
      <c r="AH30">
        <f t="shared" si="10"/>
        <v>7</v>
      </c>
      <c r="AI30">
        <f t="shared" si="11"/>
        <v>26</v>
      </c>
    </row>
    <row r="31" spans="1:39">
      <c r="A31">
        <v>17</v>
      </c>
      <c r="B31" s="12">
        <v>2</v>
      </c>
      <c r="C31" s="12" t="s">
        <v>221</v>
      </c>
      <c r="D31" s="656" t="s">
        <v>171</v>
      </c>
      <c r="E31" s="657" t="s">
        <v>1103</v>
      </c>
      <c r="F31" s="657" t="s">
        <v>213</v>
      </c>
      <c r="G31" s="862">
        <f>DATASET!G31-DATASET_BAW!G31</f>
        <v>792.57489623081369</v>
      </c>
      <c r="H31" s="659">
        <f>DATASET!H31-DATASET_BAW!H31</f>
        <v>0</v>
      </c>
      <c r="I31" s="659">
        <f>DATASET!I31-DATASET_BAW!I31</f>
        <v>0</v>
      </c>
      <c r="J31" s="659">
        <v>0</v>
      </c>
      <c r="K31" s="660">
        <v>0</v>
      </c>
      <c r="L31" s="660">
        <v>0</v>
      </c>
      <c r="M31" s="660">
        <v>0</v>
      </c>
      <c r="N31" s="866">
        <f>buildings_data_BAW!$L$181</f>
        <v>184.0182252666639</v>
      </c>
      <c r="O31" s="659">
        <v>0</v>
      </c>
      <c r="P31" s="871">
        <f t="shared" si="17"/>
        <v>145.84822579530464</v>
      </c>
      <c r="Q31" s="871">
        <f t="shared" si="1"/>
        <v>525.05361286309676</v>
      </c>
      <c r="R31" s="680">
        <f>IVD_Preise!$AY$72*12</f>
        <v>57.497230769230796</v>
      </c>
      <c r="S31" s="660">
        <v>0</v>
      </c>
      <c r="T31" s="680">
        <f>'Prices+Quantities'!$E$33</f>
        <v>42.094999999999992</v>
      </c>
      <c r="U31" s="680">
        <f>'Prices+Quantities'!$G$33</f>
        <v>59.178699999999992</v>
      </c>
      <c r="V31" s="660">
        <v>0</v>
      </c>
      <c r="W31" s="742">
        <f t="shared" si="18"/>
        <v>7.4225917840778912</v>
      </c>
      <c r="X31" s="747">
        <v>0</v>
      </c>
      <c r="Y31" s="660">
        <v>0</v>
      </c>
      <c r="Z31" s="680">
        <f t="shared" si="19"/>
        <v>7.7462471926002161</v>
      </c>
      <c r="AA31" s="680"/>
      <c r="AB31" s="660"/>
      <c r="AC31" s="660"/>
      <c r="AD31" s="660"/>
      <c r="AE31" s="660"/>
      <c r="AF31" s="680">
        <f t="shared" si="20"/>
        <v>45570.861710482248</v>
      </c>
      <c r="AG31" s="641" t="s">
        <v>1077</v>
      </c>
      <c r="AH31">
        <f t="shared" si="10"/>
        <v>7</v>
      </c>
      <c r="AI31">
        <f t="shared" si="11"/>
        <v>27</v>
      </c>
    </row>
    <row r="32" spans="1:39" ht="15.75" thickBot="1">
      <c r="A32">
        <v>28</v>
      </c>
      <c r="B32" s="240">
        <v>28</v>
      </c>
      <c r="C32" s="240" t="s">
        <v>256</v>
      </c>
      <c r="D32" s="665" t="s">
        <v>171</v>
      </c>
      <c r="E32" s="666" t="s">
        <v>1102</v>
      </c>
      <c r="F32" s="666" t="s">
        <v>174</v>
      </c>
      <c r="G32" s="667">
        <f>DATASET!G32-DATASET_BAW!G32</f>
        <v>0</v>
      </c>
      <c r="H32" s="667">
        <f>DATASET!H32-DATASET_BAW!H32</f>
        <v>0</v>
      </c>
      <c r="I32" s="667">
        <f>DATASET!I32-DATASET_BAW!I32</f>
        <v>0</v>
      </c>
      <c r="J32" s="667">
        <v>0</v>
      </c>
      <c r="K32" s="667">
        <v>0</v>
      </c>
      <c r="L32" s="667">
        <v>0</v>
      </c>
      <c r="M32" s="667">
        <v>0</v>
      </c>
      <c r="N32" s="667">
        <v>0</v>
      </c>
      <c r="O32" s="667">
        <v>0</v>
      </c>
      <c r="P32" s="874">
        <f>Q32/$E$44</f>
        <v>72.595734075670336</v>
      </c>
      <c r="Q32" s="875">
        <f>DATASET!Q32-DATASET_BAW!Q32</f>
        <v>261.34464267241322</v>
      </c>
      <c r="R32" s="667">
        <v>0</v>
      </c>
      <c r="S32" s="667">
        <v>0</v>
      </c>
      <c r="T32" s="669">
        <f>'Prices+Quantities'!$E$36</f>
        <v>130.04826861604678</v>
      </c>
      <c r="U32" s="669">
        <f>'Prices+Quantities'!$G$36</f>
        <v>185.05177393035552</v>
      </c>
      <c r="V32" s="667">
        <v>0</v>
      </c>
      <c r="W32" s="743">
        <v>0</v>
      </c>
      <c r="X32" s="748">
        <v>0</v>
      </c>
      <c r="Y32" s="719">
        <v>0</v>
      </c>
      <c r="Z32" s="749">
        <v>0</v>
      </c>
      <c r="AA32" s="749"/>
      <c r="AB32" s="719"/>
      <c r="AC32" s="719"/>
      <c r="AD32" s="719"/>
      <c r="AE32" s="719"/>
      <c r="AF32" s="719">
        <f>R32/$R$16</f>
        <v>0</v>
      </c>
      <c r="AG32" s="242" t="s">
        <v>1079</v>
      </c>
      <c r="AH32" t="s">
        <v>54</v>
      </c>
      <c r="AI32" t="s">
        <v>54</v>
      </c>
      <c r="AJ32">
        <f>4.8/SUM(G16:G26)</f>
        <v>0.10971835243834172</v>
      </c>
    </row>
    <row r="33" spans="2:39" s="69" customFormat="1">
      <c r="E33" s="643"/>
      <c r="F33" s="643"/>
      <c r="Q33" s="867"/>
      <c r="R33" s="644"/>
      <c r="S33" s="644"/>
      <c r="T33" s="644"/>
      <c r="U33" s="644"/>
      <c r="V33" s="644"/>
      <c r="W33" s="644"/>
      <c r="X33" s="644"/>
      <c r="Y33" s="644"/>
      <c r="Z33" s="644"/>
      <c r="AA33" s="644"/>
      <c r="AB33" s="644"/>
      <c r="AC33" s="644"/>
      <c r="AD33" s="644"/>
      <c r="AE33" s="644"/>
      <c r="AF33" s="644"/>
      <c r="AG33" s="644"/>
      <c r="AH33" s="644"/>
      <c r="AI33" s="644"/>
    </row>
    <row r="34" spans="2:39" ht="24.75" customHeight="1">
      <c r="G34" t="s">
        <v>144</v>
      </c>
      <c r="H34" t="s">
        <v>144</v>
      </c>
      <c r="I34" t="s">
        <v>144</v>
      </c>
      <c r="J34" s="650" t="s">
        <v>470</v>
      </c>
      <c r="K34" s="650" t="s">
        <v>470</v>
      </c>
      <c r="L34" s="650" t="s">
        <v>470</v>
      </c>
      <c r="M34" s="650" t="s">
        <v>470</v>
      </c>
      <c r="N34" s="650" t="s">
        <v>470</v>
      </c>
      <c r="O34" s="650" t="s">
        <v>470</v>
      </c>
      <c r="P34" s="877" t="s">
        <v>1128</v>
      </c>
      <c r="Q34" s="877"/>
      <c r="R34" s="650" t="s">
        <v>470</v>
      </c>
      <c r="S34" s="650" t="s">
        <v>470</v>
      </c>
      <c r="T34" s="650" t="s">
        <v>470</v>
      </c>
      <c r="U34" s="650" t="s">
        <v>470</v>
      </c>
      <c r="V34" s="650" t="s">
        <v>470</v>
      </c>
      <c r="W34" s="650"/>
      <c r="X34" s="650" t="s">
        <v>470</v>
      </c>
      <c r="Y34" s="650" t="s">
        <v>470</v>
      </c>
      <c r="Z34" s="650" t="s">
        <v>470</v>
      </c>
      <c r="AA34" s="650"/>
      <c r="AB34" s="650"/>
      <c r="AC34" s="650"/>
      <c r="AD34" s="650"/>
      <c r="AE34" s="650"/>
      <c r="AF34" s="650"/>
      <c r="AG34">
        <f>SUMPRODUCT(Z16:Z26,G16:G26)</f>
        <v>168.57148442431028</v>
      </c>
    </row>
    <row r="35" spans="2:39">
      <c r="B35" s="243">
        <v>30</v>
      </c>
      <c r="C35" s="642" t="s">
        <v>1129</v>
      </c>
      <c r="D35" s="243"/>
      <c r="E35" s="245" t="s">
        <v>54</v>
      </c>
      <c r="F35" s="245" t="s">
        <v>54</v>
      </c>
      <c r="G35" s="244">
        <f>SUM(G5:G32)</f>
        <v>2857.4378751167706</v>
      </c>
      <c r="H35" s="679">
        <f>SUM(H5:H32)</f>
        <v>33782.143299585725</v>
      </c>
      <c r="I35" s="244">
        <f>SUM(I5:I32)</f>
        <v>1423.0343882759141</v>
      </c>
      <c r="J35" s="594">
        <f>SUMPRODUCT(H5:H15,J5:J15)/H35</f>
        <v>13.908623150228168</v>
      </c>
      <c r="K35" s="594">
        <f>SUMPRODUCT(I5:I15,K5:K15)/I35</f>
        <v>158.81552171237942</v>
      </c>
      <c r="L35" s="594">
        <f>SUMPRODUCT(H5:H15,L5:L15)/H35</f>
        <v>1708.3040418867672</v>
      </c>
      <c r="M35" s="594">
        <f>SUMPRODUCT(H5:H15,M5:M15)/H35</f>
        <v>6.6528187581013443</v>
      </c>
      <c r="N35" s="244">
        <f>SUMPRODUCT(G16:G31,N16:N31)/G35</f>
        <v>182.16417609447524</v>
      </c>
      <c r="O35" s="595">
        <f>SUMPRODUCT(H5:H15,O5:O15)/H35</f>
        <v>0.69138790169597752</v>
      </c>
      <c r="P35" s="651">
        <f>SUM(P5:P32)</f>
        <v>926.34889952306423</v>
      </c>
      <c r="Q35" s="651">
        <f>SUM(Q5:Q32)</f>
        <v>3334.8560382830319</v>
      </c>
      <c r="R35" s="244">
        <f>SUMPRODUCT(G16:G31,R16:R31)/G35</f>
        <v>57.786073708117897</v>
      </c>
      <c r="S35" s="594">
        <f>SUMPRODUCT(I5:I15,S5:S15)/I35</f>
        <v>23.044749023822956</v>
      </c>
      <c r="T35" s="595">
        <f>SUMPRODUCT(P5:P32,T5:T32)/P35</f>
        <v>61.085470498800198</v>
      </c>
      <c r="U35" s="595">
        <f>SUMPRODUCT(Q5:Q32,U5:U32)/Q35</f>
        <v>110.44863325518259</v>
      </c>
      <c r="V35" s="594">
        <f>SUMPRODUCT(V5:V15,H5:H15)/H35</f>
        <v>4.943827831582281</v>
      </c>
      <c r="W35" s="595"/>
      <c r="X35" s="679" t="e">
        <f>SUMPRODUCT(X5:X14,J5:J15,H5:H15)/H35/J35</f>
        <v>#VALUE!</v>
      </c>
      <c r="Y35" s="679">
        <f>SUMPRODUCT(Y5:Y15,H5:H15)/H35</f>
        <v>9.6543839102469345E-2</v>
      </c>
      <c r="Z35" s="595">
        <f>SUMPRODUCT(Z16:Z31,G16:G31)/G35</f>
        <v>10.79103844568232</v>
      </c>
      <c r="AA35" s="595"/>
      <c r="AB35" s="595"/>
      <c r="AC35" s="595"/>
      <c r="AD35" s="595"/>
      <c r="AE35" s="595"/>
      <c r="AF35" s="595"/>
      <c r="AG35" s="245"/>
      <c r="AH35" s="245" t="s">
        <v>54</v>
      </c>
      <c r="AI35" s="245" t="s">
        <v>54</v>
      </c>
    </row>
    <row r="36" spans="2:39">
      <c r="Q36" s="218">
        <f>Q35+DATASET_BAW!Q35-energy_HH!E5</f>
        <v>0</v>
      </c>
      <c r="S36">
        <f>37/S35</f>
        <v>1.6055718359853055</v>
      </c>
      <c r="Z36">
        <f>Z35/12</f>
        <v>0.89925320380686002</v>
      </c>
    </row>
    <row r="37" spans="2:39" ht="15" customHeight="1">
      <c r="C37" s="878" t="s">
        <v>258</v>
      </c>
      <c r="D37" s="878"/>
      <c r="E37" s="878"/>
      <c r="G37" t="s">
        <v>263</v>
      </c>
      <c r="H37" t="s">
        <v>1158</v>
      </c>
      <c r="P37" s="43" t="s">
        <v>1140</v>
      </c>
      <c r="Q37" s="677">
        <f>SUM(Q5:Q15)</f>
        <v>1199.6292570681583</v>
      </c>
      <c r="R37" s="218">
        <f>Q37+DATASET_BAW!Q37-energy_HH!G14</f>
        <v>0</v>
      </c>
    </row>
    <row r="38" spans="2:39">
      <c r="C38" s="878"/>
      <c r="D38" s="878"/>
      <c r="E38" s="878"/>
      <c r="G38">
        <f>H35*N43*1000/1000000000</f>
        <v>270.25714639668581</v>
      </c>
      <c r="H38">
        <f>SUMPRODUCT(J5:J15,H5:H15)/1000</f>
        <v>469.86310036094341</v>
      </c>
      <c r="I38">
        <f>G38/H38</f>
        <v>0.57518274192861152</v>
      </c>
      <c r="P38" s="43" t="s">
        <v>1141</v>
      </c>
      <c r="Q38" s="677">
        <f>SUM(Q16:Q32)</f>
        <v>2135.2267812148734</v>
      </c>
      <c r="R38" s="218">
        <f>Q38+DATASET_BAW!Q38-energy_HH!G7</f>
        <v>0</v>
      </c>
    </row>
    <row r="39" spans="2:39">
      <c r="C39" s="878"/>
      <c r="D39" s="878"/>
      <c r="E39" s="878"/>
      <c r="G39">
        <f>G38/4</f>
        <v>67.564286599171453</v>
      </c>
      <c r="I39">
        <f>G39/H38</f>
        <v>0.14379568548215288</v>
      </c>
      <c r="R39" t="s">
        <v>1170</v>
      </c>
      <c r="S39" t="s">
        <v>1169</v>
      </c>
      <c r="U39">
        <f>SUMPRODUCT(AA5:AA15,J5:J15,H5:H15)/1000</f>
        <v>16.310786881426441</v>
      </c>
      <c r="V39" s="836"/>
      <c r="W39" s="836"/>
      <c r="X39" s="879" t="s">
        <v>1154</v>
      </c>
      <c r="Y39" s="879"/>
      <c r="Z39" s="879"/>
      <c r="AA39" s="836"/>
      <c r="AB39" s="836"/>
      <c r="AD39" s="836"/>
      <c r="AE39" s="836"/>
      <c r="AF39" s="836"/>
    </row>
    <row r="40" spans="2:39">
      <c r="C40" s="878"/>
      <c r="D40" s="878"/>
      <c r="E40" s="878"/>
      <c r="L40" s="266"/>
      <c r="M40" s="266"/>
      <c r="N40" s="266"/>
      <c r="O40" s="266"/>
      <c r="P40" s="266"/>
      <c r="Q40" s="645" t="s">
        <v>1171</v>
      </c>
      <c r="R40" s="646">
        <f>'Prices+Quantities'!E36</f>
        <v>130.04826861604678</v>
      </c>
      <c r="S40" s="646">
        <f>'Prices+Quantities'!G36</f>
        <v>185.05177393035552</v>
      </c>
      <c r="V40" s="158"/>
      <c r="W40" s="158"/>
      <c r="X40" s="158">
        <f>P32/1000*T32</f>
        <v>9.4409495254518774</v>
      </c>
      <c r="Y40" s="158">
        <f>SUMPRODUCT(Y5:Y15,J5:J15,H5:H15)/1000</f>
        <v>46.319101603572939</v>
      </c>
      <c r="Z40" s="158">
        <f>SUMPRODUCT(Z16:Z31,G16:G31)/1000</f>
        <v>30.834721966533866</v>
      </c>
      <c r="AA40" s="158"/>
      <c r="AB40" s="158"/>
      <c r="AC40" s="158"/>
      <c r="AD40" s="158"/>
      <c r="AE40" s="158"/>
      <c r="AF40" s="158"/>
    </row>
    <row r="41" spans="2:39">
      <c r="C41" s="878"/>
      <c r="D41" s="878"/>
      <c r="E41" s="878"/>
      <c r="L41" s="647"/>
      <c r="M41" s="647"/>
      <c r="N41" s="647"/>
      <c r="O41" s="647"/>
      <c r="P41" s="647"/>
      <c r="Q41" s="648" t="s">
        <v>1142</v>
      </c>
      <c r="R41" s="649">
        <v>0.2</v>
      </c>
      <c r="V41" s="158"/>
      <c r="W41" s="158"/>
      <c r="X41" s="158">
        <f>T32*P32/1000</f>
        <v>9.4409495254518774</v>
      </c>
      <c r="Y41" s="158">
        <f>SUMPRODUCT(T5:T15,P5:P15)/1000</f>
        <v>16.310786881426438</v>
      </c>
      <c r="Z41" s="158">
        <f>SUMPRODUCT(T16:T31,P16:P31)/1000</f>
        <v>30.834721966533863</v>
      </c>
      <c r="AA41" s="158"/>
      <c r="AB41" s="158"/>
      <c r="AD41" s="158"/>
      <c r="AE41" s="158"/>
      <c r="AF41" s="158"/>
      <c r="AG41">
        <f>SUMPRODUCT(T16:T26,P16:P26)</f>
        <v>168.57148442431028</v>
      </c>
      <c r="AH41">
        <f>SUMPRODUCT(Z27:Z31,G27:G31)</f>
        <v>30666.150482109559</v>
      </c>
    </row>
    <row r="42" spans="2:39">
      <c r="I42">
        <f>7/100*0.44</f>
        <v>3.0800000000000004E-2</v>
      </c>
      <c r="J42">
        <f>SUMPRODUCT(I5:I15,S5:S15)/I35</f>
        <v>23.044749023822956</v>
      </c>
      <c r="N42">
        <v>2000</v>
      </c>
      <c r="AG42">
        <f>AG41/SUM(G16:G26)</f>
        <v>3.8532053206501891</v>
      </c>
      <c r="AH42">
        <f>AH41/SUM(G27:G31)</f>
        <v>10.898910671523423</v>
      </c>
      <c r="AI42" s="43"/>
    </row>
    <row r="43" spans="2:39">
      <c r="D43" s="43" t="s">
        <v>243</v>
      </c>
      <c r="E43" s="226">
        <v>0.1</v>
      </c>
      <c r="I43">
        <f>60*1000000000/(I35*1000)</f>
        <v>42163.422398170827</v>
      </c>
      <c r="N43">
        <v>8000</v>
      </c>
      <c r="O43">
        <f>N43*H35/1000000</f>
        <v>270.25714639668576</v>
      </c>
      <c r="V43" s="836"/>
      <c r="W43" s="836"/>
      <c r="X43" s="879" t="s">
        <v>1155</v>
      </c>
      <c r="Y43" s="879"/>
      <c r="Z43" s="879"/>
      <c r="AA43" s="836"/>
      <c r="AB43" s="836"/>
      <c r="AC43" s="836"/>
      <c r="AD43" s="836"/>
      <c r="AE43" s="836"/>
      <c r="AF43" s="836"/>
    </row>
    <row r="44" spans="2:39">
      <c r="D44" s="587" t="s">
        <v>245</v>
      </c>
      <c r="E44" s="572">
        <v>3.6</v>
      </c>
      <c r="I44">
        <f>SUMPRODUCT(I5:I15,S5:S15)/1000</f>
        <v>32.793470330087871</v>
      </c>
      <c r="K44" t="e">
        <f>'Prices+Quantities'!#REF!*1000000000/(SUM(DATASET_DEU!G16:G22)*1000000)</f>
        <v>#REF!</v>
      </c>
      <c r="L44" t="e">
        <f>K44/12</f>
        <v>#REF!</v>
      </c>
      <c r="N44">
        <v>60</v>
      </c>
      <c r="O44" s="276">
        <f>N44*G35/1000</f>
        <v>171.44627250700626</v>
      </c>
      <c r="P44" t="s">
        <v>1156</v>
      </c>
      <c r="Q44" t="s">
        <v>1157</v>
      </c>
      <c r="V44" s="225"/>
      <c r="W44" s="225"/>
      <c r="X44">
        <f>SUMPRODUCT(Q5:Q15,F5:F15)/1000</f>
        <v>0</v>
      </c>
      <c r="Y44" s="225">
        <f>SUMPRODUCT(R16:R31,G16:G31)/1000</f>
        <v>165.12011566786549</v>
      </c>
      <c r="Z44" s="225">
        <f>SUMPRODUCT(S5:S15,H5:H15)/1000</f>
        <v>723.11870180229801</v>
      </c>
      <c r="AA44" s="225">
        <f>(SUM(H5:H15)-SUM(I5:I15))*SUMPRODUCT(H5:H15,AD5:AD15)/SUM(H5:H15)/1000000</f>
        <v>203.49888828498101</v>
      </c>
      <c r="AB44" s="225"/>
      <c r="AC44" s="225"/>
      <c r="AD44" s="225"/>
      <c r="AE44" s="225"/>
      <c r="AF44" s="225"/>
    </row>
    <row r="45" spans="2:39">
      <c r="K45" t="e">
        <f>K44*0.7</f>
        <v>#REF!</v>
      </c>
      <c r="L45" t="e">
        <f>K45/12</f>
        <v>#REF!</v>
      </c>
      <c r="M45" s="276">
        <f>N45*SUM(G16:G22)/1000</f>
        <v>1.6375674846012045</v>
      </c>
      <c r="N45">
        <v>90</v>
      </c>
      <c r="O45" s="276">
        <f>N45*G35/1000</f>
        <v>257.16940876050933</v>
      </c>
      <c r="V45" s="262"/>
      <c r="W45" s="262"/>
      <c r="Y45" s="262">
        <f>Y44/Y41</f>
        <v>10.123369085025107</v>
      </c>
      <c r="Z45" s="262">
        <f>Z44/Z41</f>
        <v>23.451442260031634</v>
      </c>
      <c r="AA45" s="262"/>
      <c r="AB45" s="262"/>
      <c r="AC45" s="262"/>
      <c r="AD45" s="262"/>
      <c r="AE45" s="262"/>
      <c r="AF45" s="262"/>
    </row>
    <row r="46" spans="2:39" s="329" customFormat="1">
      <c r="B46" s="329" t="s">
        <v>1109</v>
      </c>
    </row>
    <row r="47" spans="2:39">
      <c r="G47" s="644" t="e">
        <f>SUM(G5:G32)-SUM(#REF!)-SUM(#REF!)</f>
        <v>#REF!</v>
      </c>
      <c r="H47" s="644" t="e">
        <f>SUM(H5:H32)-SUM(#REF!)-SUM(#REF!)</f>
        <v>#REF!</v>
      </c>
      <c r="I47" s="644" t="e">
        <f>SUM(I5:I32)-SUM(#REF!)-SUM(#REF!)</f>
        <v>#REF!</v>
      </c>
      <c r="J47" s="644"/>
      <c r="K47" s="644"/>
      <c r="L47" s="644"/>
      <c r="M47" s="644"/>
      <c r="N47" s="644"/>
      <c r="O47" s="644"/>
      <c r="P47" s="644" t="e">
        <f>SUM(P5:P32)-SUM(#REF!)-SUM(#REF!)</f>
        <v>#REF!</v>
      </c>
      <c r="Q47" s="644" t="e">
        <f>SUM(Q5:Q32)-SUM(#REF!)-SUM(#REF!)</f>
        <v>#REF!</v>
      </c>
    </row>
    <row r="48" spans="2:39">
      <c r="C48" s="271"/>
      <c r="D48" s="27" t="s">
        <v>1107</v>
      </c>
      <c r="E48" s="2"/>
      <c r="AM48" t="s">
        <v>1217</v>
      </c>
    </row>
    <row r="49" spans="2:39">
      <c r="B49" s="274" t="s">
        <v>171</v>
      </c>
      <c r="C49" s="280" t="s">
        <v>1098</v>
      </c>
      <c r="D49" s="218">
        <f>'[3]PKW-Daten'!$T$77/1000000</f>
        <v>0</v>
      </c>
      <c r="X49">
        <f>'Prices+Quantities'!E47/SUM(DATASET_DEU!G16:G26)*1000</f>
        <v>77.534302389761493</v>
      </c>
    </row>
    <row r="50" spans="2:39">
      <c r="B50" s="274" t="s">
        <v>171</v>
      </c>
      <c r="C50" s="280" t="s">
        <v>1099</v>
      </c>
      <c r="D50" s="218">
        <f>buildings_data!$K$209</f>
        <v>3773.6129999999998</v>
      </c>
      <c r="X50" t="e">
        <f>'Prices+Quantities'!#REF!/SUM(DATASET_DEU!G16:G26)*1000</f>
        <v>#REF!</v>
      </c>
      <c r="AK50" s="161" t="str">
        <f t="array" ref="AK50:AL60">(E5:F15)</f>
        <v>large</v>
      </c>
      <c r="AL50" s="161" t="str">
        <v>ben</v>
      </c>
      <c r="AM50">
        <f t="array" ref="AM50:AM60">AO5:AO15</f>
        <v>0.7912053075214206</v>
      </c>
    </row>
    <row r="51" spans="2:39">
      <c r="AK51" s="161" t="str">
        <v>large</v>
      </c>
      <c r="AL51" s="161" t="str">
        <v>die</v>
      </c>
      <c r="AM51">
        <v>0.66580408599296925</v>
      </c>
    </row>
    <row r="52" spans="2:39" ht="15.75">
      <c r="I52" s="43" t="s">
        <v>1161</v>
      </c>
      <c r="J52" s="44" t="s">
        <v>1160</v>
      </c>
      <c r="AK52" s="161" t="str">
        <v>large</v>
      </c>
      <c r="AL52" s="161" t="str">
        <v>phe</v>
      </c>
      <c r="AM52">
        <v>0.77000897571477867</v>
      </c>
    </row>
    <row r="53" spans="2:39">
      <c r="X53" s="679" t="e">
        <f>SUMPRODUCT(X5:X14,J5:J15,I5:I15)/I35/J35</f>
        <v>#VALUE!</v>
      </c>
      <c r="Y53" s="679">
        <f>SUMPRODUCT(Y5:Y15,I5:I15)/I35</f>
        <v>9.3085116661502168E-2</v>
      </c>
      <c r="AK53" s="724" t="str">
        <v>middl</v>
      </c>
      <c r="AL53" s="724" t="str">
        <v>ben</v>
      </c>
      <c r="AM53">
        <v>0.53458541766000534</v>
      </c>
    </row>
    <row r="54" spans="2:39">
      <c r="AK54" s="724" t="str">
        <v>middl</v>
      </c>
      <c r="AL54" s="724" t="str">
        <v>die</v>
      </c>
      <c r="AM54">
        <v>0.53860800398262942</v>
      </c>
    </row>
    <row r="55" spans="2:39">
      <c r="AK55" s="724" t="str">
        <v>middl</v>
      </c>
      <c r="AL55" s="724" t="str">
        <v>gas</v>
      </c>
      <c r="AM55">
        <v>0.47765708880426067</v>
      </c>
    </row>
    <row r="56" spans="2:39">
      <c r="Y56" s="158">
        <f>SUMPRODUCT(Y5:Y15,J5:J15,I5:I15)/1000</f>
        <v>1.9176428738282449</v>
      </c>
      <c r="AK56" s="724" t="str">
        <v>middl</v>
      </c>
      <c r="AL56" s="724" t="str">
        <v>phe</v>
      </c>
      <c r="AM56">
        <v>0.52967136372393886</v>
      </c>
    </row>
    <row r="57" spans="2:39">
      <c r="AK57" s="161" t="str">
        <v>small</v>
      </c>
      <c r="AL57" s="161" t="str">
        <v>ben</v>
      </c>
      <c r="AM57">
        <v>0.44561874069174257</v>
      </c>
    </row>
    <row r="58" spans="2:39">
      <c r="AK58" s="161" t="str">
        <v>small</v>
      </c>
      <c r="AL58" s="161" t="str">
        <v>die</v>
      </c>
      <c r="AM58">
        <v>0.46840893927541105</v>
      </c>
    </row>
    <row r="59" spans="2:39">
      <c r="AK59" s="161" t="str">
        <v>small</v>
      </c>
      <c r="AL59" s="161" t="str">
        <v>ele</v>
      </c>
      <c r="AM59">
        <v>0.5794849090430344</v>
      </c>
    </row>
    <row r="60" spans="2:39">
      <c r="AK60" s="161" t="str">
        <v>small</v>
      </c>
      <c r="AL60" s="161" t="str">
        <v>gas</v>
      </c>
      <c r="AM60">
        <v>0.38479258690643026</v>
      </c>
    </row>
  </sheetData>
  <autoFilter ref="A4:AP4">
    <sortState ref="A5:AP32">
      <sortCondition ref="C4"/>
    </sortState>
  </autoFilter>
  <mergeCells count="5">
    <mergeCell ref="T1:U1"/>
    <mergeCell ref="P34:Q34"/>
    <mergeCell ref="C37:E41"/>
    <mergeCell ref="X39:Z39"/>
    <mergeCell ref="X43:Z43"/>
  </mergeCells>
  <conditionalFormatting sqref="Q36">
    <cfRule type="cellIs" dxfId="167" priority="58" operator="equal">
      <formula>0</formula>
    </cfRule>
  </conditionalFormatting>
  <conditionalFormatting sqref="J35:O35 Z23:AA31 V16:Y32 AB16:AF32 X5:Y15 R33:W33 G47:Q47 G5:U32">
    <cfRule type="cellIs" dxfId="166" priority="57" operator="equal">
      <formula>0</formula>
    </cfRule>
  </conditionalFormatting>
  <conditionalFormatting sqref="R35">
    <cfRule type="cellIs" dxfId="165" priority="56" operator="between">
      <formula>0.000000001</formula>
      <formula>0.2</formula>
    </cfRule>
  </conditionalFormatting>
  <conditionalFormatting sqref="R35">
    <cfRule type="cellIs" dxfId="164" priority="55" operator="equal">
      <formula>0</formula>
    </cfRule>
  </conditionalFormatting>
  <conditionalFormatting sqref="S35">
    <cfRule type="cellIs" dxfId="163" priority="54" operator="between">
      <formula>0.000000001</formula>
      <formula>0.2</formula>
    </cfRule>
  </conditionalFormatting>
  <conditionalFormatting sqref="S35">
    <cfRule type="cellIs" dxfId="162" priority="53" operator="equal">
      <formula>0</formula>
    </cfRule>
  </conditionalFormatting>
  <conditionalFormatting sqref="R37:R38">
    <cfRule type="cellIs" dxfId="161" priority="52" operator="equal">
      <formula>0</formula>
    </cfRule>
  </conditionalFormatting>
  <conditionalFormatting sqref="AC33:AF33 X33:AA33">
    <cfRule type="cellIs" dxfId="160" priority="51" operator="between">
      <formula>0.000000001</formula>
      <formula>0.2</formula>
    </cfRule>
  </conditionalFormatting>
  <conditionalFormatting sqref="AC33:AF33 X33:AA33">
    <cfRule type="cellIs" dxfId="159" priority="50" operator="equal">
      <formula>0</formula>
    </cfRule>
  </conditionalFormatting>
  <conditionalFormatting sqref="AC35:AF35 X35:AA35 T35:U35">
    <cfRule type="cellIs" dxfId="158" priority="49" operator="between">
      <formula>0.000000001</formula>
      <formula>0.2</formula>
    </cfRule>
  </conditionalFormatting>
  <conditionalFormatting sqref="AC35:AF35 X35:AA35 T35:U35">
    <cfRule type="cellIs" dxfId="157" priority="48" operator="equal">
      <formula>0</formula>
    </cfRule>
  </conditionalFormatting>
  <conditionalFormatting sqref="Z32:AA32">
    <cfRule type="cellIs" dxfId="156" priority="47" operator="equal">
      <formula>0</formula>
    </cfRule>
  </conditionalFormatting>
  <conditionalFormatting sqref="Z16:AA22">
    <cfRule type="cellIs" dxfId="155" priority="46" operator="between">
      <formula>0.000000001</formula>
      <formula>0.2</formula>
    </cfRule>
  </conditionalFormatting>
  <conditionalFormatting sqref="Z16:AA22">
    <cfRule type="cellIs" dxfId="154" priority="45" operator="equal">
      <formula>0</formula>
    </cfRule>
  </conditionalFormatting>
  <conditionalFormatting sqref="Z5:Z15 V5:V15 AC5:AF15">
    <cfRule type="cellIs" dxfId="153" priority="44" operator="between">
      <formula>0.000000001</formula>
      <formula>0.2</formula>
    </cfRule>
  </conditionalFormatting>
  <conditionalFormatting sqref="Z5:Z15 V5:V15 AC5:AF15">
    <cfRule type="cellIs" dxfId="152" priority="43" operator="equal">
      <formula>0</formula>
    </cfRule>
  </conditionalFormatting>
  <conditionalFormatting sqref="X53:Y53">
    <cfRule type="cellIs" dxfId="151" priority="42" operator="between">
      <formula>0.000000001</formula>
      <formula>0.2</formula>
    </cfRule>
  </conditionalFormatting>
  <conditionalFormatting sqref="X53:Y53">
    <cfRule type="cellIs" dxfId="150" priority="41" operator="equal">
      <formula>0</formula>
    </cfRule>
  </conditionalFormatting>
  <conditionalFormatting sqref="AC5:AC15">
    <cfRule type="colorScale" priority="40">
      <colorScale>
        <cfvo type="min"/>
        <cfvo type="percentile" val="50"/>
        <cfvo type="max"/>
        <color rgb="FF63BE7B"/>
        <color rgb="FFFFEB84"/>
        <color rgb="FFF8696B"/>
      </colorScale>
    </cfRule>
  </conditionalFormatting>
  <conditionalFormatting sqref="AD5:AD8">
    <cfRule type="colorScale" priority="39">
      <colorScale>
        <cfvo type="min"/>
        <cfvo type="percentile" val="50"/>
        <cfvo type="max"/>
        <color rgb="FF63BE7B"/>
        <color rgb="FFFFEB84"/>
        <color rgb="FFF8696B"/>
      </colorScale>
    </cfRule>
  </conditionalFormatting>
  <conditionalFormatting sqref="AE5:AF7 AF8:AF15">
    <cfRule type="colorScale" priority="38">
      <colorScale>
        <cfvo type="min"/>
        <cfvo type="percentile" val="50"/>
        <cfvo type="max"/>
        <color rgb="FF63BE7B"/>
        <color rgb="FFFFEB84"/>
        <color rgb="FFF8696B"/>
      </colorScale>
    </cfRule>
  </conditionalFormatting>
  <conditionalFormatting sqref="AC8:AC11">
    <cfRule type="colorScale" priority="13">
      <colorScale>
        <cfvo type="min"/>
        <cfvo type="percentile" val="50"/>
        <cfvo type="max"/>
        <color rgb="FF63BE7B"/>
        <color rgb="FFFFEB84"/>
        <color rgb="FFF8696B"/>
      </colorScale>
    </cfRule>
  </conditionalFormatting>
  <conditionalFormatting sqref="AD8:AD11">
    <cfRule type="colorScale" priority="37">
      <colorScale>
        <cfvo type="min"/>
        <cfvo type="percentile" val="50"/>
        <cfvo type="max"/>
        <color rgb="FF63BE7B"/>
        <color rgb="FFFFEB84"/>
        <color rgb="FFF8696B"/>
      </colorScale>
    </cfRule>
  </conditionalFormatting>
  <conditionalFormatting sqref="AE8:AF8">
    <cfRule type="colorScale" priority="36">
      <colorScale>
        <cfvo type="min"/>
        <cfvo type="percentile" val="50"/>
        <cfvo type="max"/>
        <color rgb="FF63BE7B"/>
        <color rgb="FFFFEB84"/>
        <color rgb="FFF8696B"/>
      </colorScale>
    </cfRule>
  </conditionalFormatting>
  <conditionalFormatting sqref="AE8:AF11">
    <cfRule type="colorScale" priority="35">
      <colorScale>
        <cfvo type="min"/>
        <cfvo type="percentile" val="50"/>
        <cfvo type="max"/>
        <color rgb="FF63BE7B"/>
        <color rgb="FFFFEB84"/>
        <color rgb="FFF8696B"/>
      </colorScale>
    </cfRule>
  </conditionalFormatting>
  <conditionalFormatting sqref="AC12">
    <cfRule type="colorScale" priority="34">
      <colorScale>
        <cfvo type="min"/>
        <cfvo type="percentile" val="50"/>
        <cfvo type="max"/>
        <color rgb="FF63BE7B"/>
        <color rgb="FFFFEB84"/>
        <color rgb="FFF8696B"/>
      </colorScale>
    </cfRule>
  </conditionalFormatting>
  <conditionalFormatting sqref="AC12:AC15">
    <cfRule type="colorScale" priority="33">
      <colorScale>
        <cfvo type="min"/>
        <cfvo type="percentile" val="50"/>
        <cfvo type="max"/>
        <color rgb="FF63BE7B"/>
        <color rgb="FFFFEB84"/>
        <color rgb="FFF8696B"/>
      </colorScale>
    </cfRule>
  </conditionalFormatting>
  <conditionalFormatting sqref="AD12">
    <cfRule type="colorScale" priority="32">
      <colorScale>
        <cfvo type="min"/>
        <cfvo type="percentile" val="50"/>
        <cfvo type="max"/>
        <color rgb="FF63BE7B"/>
        <color rgb="FFFFEB84"/>
        <color rgb="FFF8696B"/>
      </colorScale>
    </cfRule>
  </conditionalFormatting>
  <conditionalFormatting sqref="AD12:AD15">
    <cfRule type="colorScale" priority="31">
      <colorScale>
        <cfvo type="min"/>
        <cfvo type="percentile" val="50"/>
        <cfvo type="max"/>
        <color rgb="FF63BE7B"/>
        <color rgb="FFFFEB84"/>
        <color rgb="FFF8696B"/>
      </colorScale>
    </cfRule>
  </conditionalFormatting>
  <conditionalFormatting sqref="AE12:AF12">
    <cfRule type="colorScale" priority="30">
      <colorScale>
        <cfvo type="min"/>
        <cfvo type="percentile" val="50"/>
        <cfvo type="max"/>
        <color rgb="FF63BE7B"/>
        <color rgb="FFFFEB84"/>
        <color rgb="FFF8696B"/>
      </colorScale>
    </cfRule>
  </conditionalFormatting>
  <conditionalFormatting sqref="AE12:AF15">
    <cfRule type="colorScale" priority="29">
      <colorScale>
        <cfvo type="min"/>
        <cfvo type="percentile" val="50"/>
        <cfvo type="max"/>
        <color rgb="FF63BE7B"/>
        <color rgb="FFFFEB84"/>
        <color rgb="FFF8696B"/>
      </colorScale>
    </cfRule>
  </conditionalFormatting>
  <conditionalFormatting sqref="V5:V15">
    <cfRule type="colorScale" priority="28">
      <colorScale>
        <cfvo type="min"/>
        <cfvo type="percentile" val="50"/>
        <cfvo type="max"/>
        <color rgb="FF63BE7B"/>
        <color rgb="FFFFEB84"/>
        <color rgb="FFF8696B"/>
      </colorScale>
    </cfRule>
  </conditionalFormatting>
  <conditionalFormatting sqref="W35">
    <cfRule type="cellIs" dxfId="149" priority="27" operator="between">
      <formula>0.000000001</formula>
      <formula>0.2</formula>
    </cfRule>
  </conditionalFormatting>
  <conditionalFormatting sqref="W35">
    <cfRule type="cellIs" dxfId="148" priority="26" operator="equal">
      <formula>0</formula>
    </cfRule>
  </conditionalFormatting>
  <conditionalFormatting sqref="W5:W15">
    <cfRule type="cellIs" dxfId="147" priority="25" operator="between">
      <formula>0.000000001</formula>
      <formula>0.2</formula>
    </cfRule>
  </conditionalFormatting>
  <conditionalFormatting sqref="W5:W15">
    <cfRule type="cellIs" dxfId="146" priority="24" operator="equal">
      <formula>0</formula>
    </cfRule>
  </conditionalFormatting>
  <conditionalFormatting sqref="W5:W15">
    <cfRule type="colorScale" priority="23">
      <colorScale>
        <cfvo type="min"/>
        <cfvo type="percentile" val="50"/>
        <cfvo type="max"/>
        <color rgb="FF63BE7B"/>
        <color rgb="FFFFEB84"/>
        <color rgb="FFF8696B"/>
      </colorScale>
    </cfRule>
  </conditionalFormatting>
  <conditionalFormatting sqref="AB33">
    <cfRule type="cellIs" dxfId="145" priority="22" operator="between">
      <formula>0.000000001</formula>
      <formula>0.2</formula>
    </cfRule>
  </conditionalFormatting>
  <conditionalFormatting sqref="AB33">
    <cfRule type="cellIs" dxfId="144" priority="21" operator="equal">
      <formula>0</formula>
    </cfRule>
  </conditionalFormatting>
  <conditionalFormatting sqref="AB35">
    <cfRule type="cellIs" dxfId="143" priority="20" operator="between">
      <formula>0.000000001</formula>
      <formula>0.2</formula>
    </cfRule>
  </conditionalFormatting>
  <conditionalFormatting sqref="AB35">
    <cfRule type="cellIs" dxfId="142" priority="19" operator="equal">
      <formula>0</formula>
    </cfRule>
  </conditionalFormatting>
  <conditionalFormatting sqref="AA5:AA15">
    <cfRule type="cellIs" dxfId="141" priority="18" operator="equal">
      <formula>0</formula>
    </cfRule>
  </conditionalFormatting>
  <conditionalFormatting sqref="V35">
    <cfRule type="cellIs" dxfId="140" priority="17" operator="between">
      <formula>0.000000001</formula>
      <formula>0.2</formula>
    </cfRule>
  </conditionalFormatting>
  <conditionalFormatting sqref="V35">
    <cfRule type="cellIs" dxfId="139" priority="16" operator="equal">
      <formula>0</formula>
    </cfRule>
  </conditionalFormatting>
  <conditionalFormatting sqref="AE5:AE15">
    <cfRule type="colorScale" priority="15">
      <colorScale>
        <cfvo type="min"/>
        <cfvo type="percentile" val="50"/>
        <cfvo type="max"/>
        <color rgb="FF63BE7B"/>
        <color rgb="FFFFEB84"/>
        <color rgb="FFF8696B"/>
      </colorScale>
    </cfRule>
  </conditionalFormatting>
  <conditionalFormatting sqref="W16:W31">
    <cfRule type="colorScale" priority="14">
      <colorScale>
        <cfvo type="min"/>
        <cfvo type="percentile" val="50"/>
        <cfvo type="max"/>
        <color rgb="FFF8696B"/>
        <color rgb="FFFFEB84"/>
        <color rgb="FF63BE7B"/>
      </colorScale>
    </cfRule>
  </conditionalFormatting>
  <conditionalFormatting sqref="AC5:AC7">
    <cfRule type="colorScale" priority="12">
      <colorScale>
        <cfvo type="min"/>
        <cfvo type="percentile" val="50"/>
        <cfvo type="max"/>
        <color rgb="FF63BE7B"/>
        <color rgb="FFFFEB84"/>
        <color rgb="FFF8696B"/>
      </colorScale>
    </cfRule>
  </conditionalFormatting>
  <conditionalFormatting sqref="AB5:AB15">
    <cfRule type="cellIs" dxfId="138" priority="11" operator="between">
      <formula>0.000000001</formula>
      <formula>0.2</formula>
    </cfRule>
  </conditionalFormatting>
  <conditionalFormatting sqref="AB5:AB15">
    <cfRule type="cellIs" dxfId="137" priority="10" operator="equal">
      <formula>0</formula>
    </cfRule>
  </conditionalFormatting>
  <conditionalFormatting sqref="AB5:AB15">
    <cfRule type="colorScale" priority="9">
      <colorScale>
        <cfvo type="min"/>
        <cfvo type="percentile" val="50"/>
        <cfvo type="max"/>
        <color rgb="FF63BE7B"/>
        <color rgb="FFFFEB84"/>
        <color rgb="FFF8696B"/>
      </colorScale>
    </cfRule>
  </conditionalFormatting>
  <conditionalFormatting sqref="AB8:AB11">
    <cfRule type="colorScale" priority="6">
      <colorScale>
        <cfvo type="min"/>
        <cfvo type="percentile" val="50"/>
        <cfvo type="max"/>
        <color rgb="FF63BE7B"/>
        <color rgb="FFFFEB84"/>
        <color rgb="FFF8696B"/>
      </colorScale>
    </cfRule>
  </conditionalFormatting>
  <conditionalFormatting sqref="AB12">
    <cfRule type="colorScale" priority="8">
      <colorScale>
        <cfvo type="min"/>
        <cfvo type="percentile" val="50"/>
        <cfvo type="max"/>
        <color rgb="FF63BE7B"/>
        <color rgb="FFFFEB84"/>
        <color rgb="FFF8696B"/>
      </colorScale>
    </cfRule>
  </conditionalFormatting>
  <conditionalFormatting sqref="AB12:AB15">
    <cfRule type="colorScale" priority="7">
      <colorScale>
        <cfvo type="min"/>
        <cfvo type="percentile" val="50"/>
        <cfvo type="max"/>
        <color rgb="FF63BE7B"/>
        <color rgb="FFFFEB84"/>
        <color rgb="FFF8696B"/>
      </colorScale>
    </cfRule>
  </conditionalFormatting>
  <conditionalFormatting sqref="AB5:AB7">
    <cfRule type="colorScale" priority="5">
      <colorScale>
        <cfvo type="min"/>
        <cfvo type="percentile" val="50"/>
        <cfvo type="max"/>
        <color rgb="FF63BE7B"/>
        <color rgb="FFFFEB84"/>
        <color rgb="FFF8696B"/>
      </colorScale>
    </cfRule>
  </conditionalFormatting>
  <conditionalFormatting sqref="AO5:AO15">
    <cfRule type="colorScale" priority="4">
      <colorScale>
        <cfvo type="min"/>
        <cfvo type="percentile" val="50"/>
        <cfvo type="max"/>
        <color rgb="FF63BE7B"/>
        <color rgb="FFFFEB84"/>
        <color rgb="FFF8696B"/>
      </colorScale>
    </cfRule>
  </conditionalFormatting>
  <conditionalFormatting sqref="AM50:AM60">
    <cfRule type="colorScale" priority="3">
      <colorScale>
        <cfvo type="min"/>
        <cfvo type="percentile" val="50"/>
        <cfvo type="max"/>
        <color rgb="FF63BE7B"/>
        <color rgb="FFFFEB84"/>
        <color rgb="FFF8696B"/>
      </colorScale>
    </cfRule>
  </conditionalFormatting>
  <conditionalFormatting sqref="AP5:AP15">
    <cfRule type="colorScale" priority="2">
      <colorScale>
        <cfvo type="min"/>
        <cfvo type="percentile" val="50"/>
        <cfvo type="max"/>
        <color rgb="FF63BE7B"/>
        <color rgb="FFFFEB84"/>
        <color rgb="FFF8696B"/>
      </colorScale>
    </cfRule>
  </conditionalFormatting>
  <conditionalFormatting sqref="P16:Q31">
    <cfRule type="cellIs" dxfId="136" priority="1" operator="lessThan">
      <formula>0.01</formula>
    </cfRule>
  </conditionalFormatting>
  <hyperlinks>
    <hyperlink ref="J52" r:id="rId1"/>
  </hyperlinks>
  <pageMargins left="0.7" right="0.7" top="0.78740157499999996" bottom="0.78740157499999996"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8"/>
  <sheetViews>
    <sheetView zoomScale="85" zoomScaleNormal="85" workbookViewId="0">
      <pane xSplit="6" topLeftCell="G1" activePane="topRight" state="frozen"/>
      <selection pane="topRight" activeCell="R67" sqref="R67"/>
    </sheetView>
  </sheetViews>
  <sheetFormatPr baseColWidth="10" defaultRowHeight="15"/>
  <cols>
    <col min="1" max="1" width="5.7109375" customWidth="1"/>
    <col min="2" max="2" width="7" customWidth="1"/>
    <col min="3" max="3" width="11.85546875" bestFit="1" customWidth="1"/>
    <col min="4" max="6" width="8.42578125" customWidth="1"/>
    <col min="7" max="8" width="13" customWidth="1"/>
    <col min="9" max="9" width="10.85546875" customWidth="1"/>
    <col min="10" max="11" width="13" customWidth="1"/>
    <col min="12" max="12" width="10.140625" customWidth="1"/>
    <col min="13" max="13" width="12.140625" customWidth="1"/>
    <col min="14" max="14" width="11.85546875" customWidth="1"/>
    <col min="15" max="15" width="13" customWidth="1"/>
    <col min="16" max="16" width="12.7109375" customWidth="1"/>
    <col min="17" max="17" width="13.7109375" customWidth="1"/>
    <col min="18" max="19" width="10.28515625" customWidth="1"/>
    <col min="20" max="32" width="12.140625" customWidth="1"/>
    <col min="33" max="33" width="32.85546875" customWidth="1"/>
    <col min="34" max="34" width="13.28515625" customWidth="1"/>
    <col min="35" max="35" width="16.7109375" bestFit="1" customWidth="1"/>
  </cols>
  <sheetData>
    <row r="1" spans="1:42">
      <c r="T1" s="879" t="s">
        <v>1101</v>
      </c>
      <c r="U1" s="879"/>
      <c r="W1" s="732">
        <f>SUMPRODUCT(W33:W43,G33:G43)/G63</f>
        <v>0</v>
      </c>
    </row>
    <row r="2" spans="1:42" s="224" customFormat="1" ht="15.75" thickBot="1">
      <c r="A2" s="224" t="s">
        <v>1131</v>
      </c>
      <c r="P2" s="735" t="s">
        <v>1184</v>
      </c>
      <c r="Q2" s="735" t="s">
        <v>1184</v>
      </c>
      <c r="R2" s="224" t="s">
        <v>1192</v>
      </c>
      <c r="T2" s="734" t="s">
        <v>1168</v>
      </c>
      <c r="U2" s="735" t="s">
        <v>1169</v>
      </c>
      <c r="X2" s="736"/>
      <c r="Y2" s="736" t="s">
        <v>1169</v>
      </c>
      <c r="AA2" s="736" t="s">
        <v>1170</v>
      </c>
    </row>
    <row r="3" spans="1:42">
      <c r="D3" s="684" t="s">
        <v>1132</v>
      </c>
      <c r="E3" s="685"/>
      <c r="F3" s="685"/>
      <c r="G3" s="685"/>
      <c r="H3" s="685"/>
      <c r="I3" s="685"/>
      <c r="J3" s="685"/>
      <c r="K3" s="685"/>
      <c r="L3" s="685"/>
      <c r="M3" s="685"/>
      <c r="N3" s="685"/>
      <c r="O3" s="685"/>
      <c r="P3" s="685"/>
      <c r="Q3" s="685"/>
      <c r="R3" s="685"/>
      <c r="S3" s="685"/>
      <c r="T3" s="685"/>
      <c r="U3" s="685"/>
      <c r="V3" s="685"/>
      <c r="W3" s="686"/>
      <c r="AH3" t="s">
        <v>235</v>
      </c>
      <c r="AI3" t="s">
        <v>234</v>
      </c>
    </row>
    <row r="4" spans="1:42">
      <c r="B4" s="221" t="s">
        <v>229</v>
      </c>
      <c r="C4" s="221" t="s">
        <v>228</v>
      </c>
      <c r="D4" s="689"/>
      <c r="E4" s="687"/>
      <c r="F4" s="687"/>
      <c r="G4" s="688" t="s">
        <v>1180</v>
      </c>
      <c r="H4" s="688" t="s">
        <v>1181</v>
      </c>
      <c r="I4" s="688" t="s">
        <v>1182</v>
      </c>
      <c r="J4" s="688" t="s">
        <v>1150</v>
      </c>
      <c r="K4" s="688" t="s">
        <v>1126</v>
      </c>
      <c r="L4" s="688" t="s">
        <v>1125</v>
      </c>
      <c r="M4" s="688" t="s">
        <v>1127</v>
      </c>
      <c r="N4" s="688" t="s">
        <v>236</v>
      </c>
      <c r="O4" s="688" t="s">
        <v>237</v>
      </c>
      <c r="P4" s="846" t="s">
        <v>238</v>
      </c>
      <c r="Q4" s="846" t="s">
        <v>50</v>
      </c>
      <c r="R4" s="688" t="s">
        <v>1151</v>
      </c>
      <c r="S4" s="688" t="s">
        <v>1133</v>
      </c>
      <c r="T4" s="688" t="s">
        <v>1172</v>
      </c>
      <c r="U4" s="688" t="s">
        <v>1173</v>
      </c>
      <c r="V4" s="688" t="s">
        <v>1175</v>
      </c>
      <c r="W4" s="690" t="s">
        <v>1174</v>
      </c>
      <c r="X4" s="744" t="s">
        <v>1152</v>
      </c>
      <c r="Y4" s="688" t="s">
        <v>1178</v>
      </c>
      <c r="Z4" s="688" t="s">
        <v>1153</v>
      </c>
      <c r="AA4" s="688" t="s">
        <v>1183</v>
      </c>
      <c r="AB4" s="688" t="s">
        <v>1176</v>
      </c>
      <c r="AC4" s="688" t="s">
        <v>1177</v>
      </c>
      <c r="AD4" s="688" t="s">
        <v>1179</v>
      </c>
      <c r="AE4" s="688" t="s">
        <v>144</v>
      </c>
      <c r="AF4" s="688" t="s">
        <v>1193</v>
      </c>
      <c r="AG4" s="640" t="s">
        <v>87</v>
      </c>
      <c r="AO4" t="s">
        <v>1217</v>
      </c>
      <c r="AP4" t="s">
        <v>1223</v>
      </c>
    </row>
    <row r="5" spans="1:42">
      <c r="A5">
        <f>DATASET_BAW!A5</f>
        <v>3</v>
      </c>
      <c r="B5" s="105">
        <f>DATASET_BAW!B5</f>
        <v>25</v>
      </c>
      <c r="C5" s="105" t="str">
        <f>DATASET_BAW!C5</f>
        <v>Verkehr</v>
      </c>
      <c r="D5" s="652" t="str">
        <f>DATASET_BAW!D5</f>
        <v>BAW</v>
      </c>
      <c r="E5" s="161" t="str">
        <f>DATASET_BAW!E5</f>
        <v>large</v>
      </c>
      <c r="F5" s="161" t="str">
        <f>DATASET_BAW!F5</f>
        <v>ben</v>
      </c>
      <c r="G5" s="371">
        <f>DATASET_BAW!G5</f>
        <v>0</v>
      </c>
      <c r="H5" s="863">
        <f>DATASET_BAW!H5</f>
        <v>516.66241363350275</v>
      </c>
      <c r="I5" s="863">
        <f>DATASET_BAW!I5</f>
        <v>23.980625711140267</v>
      </c>
      <c r="J5" s="653">
        <f>DATASET_BAW!J5</f>
        <v>17.567241443207507</v>
      </c>
      <c r="K5" s="557">
        <f>DATASET_BAW!K5</f>
        <v>223.12837041866581</v>
      </c>
      <c r="L5" s="557">
        <f>DATASET_BAW!L5</f>
        <v>2953.6723005165754</v>
      </c>
      <c r="M5" s="653">
        <f>DATASET_BAW!M5</f>
        <v>9.3237717100649036</v>
      </c>
      <c r="N5" s="371">
        <f>DATASET_BAW!N5</f>
        <v>0</v>
      </c>
      <c r="O5" s="670">
        <f>DATASET_BAW!O5</f>
        <v>0.98091000212075419</v>
      </c>
      <c r="P5" s="869">
        <f>DATASET_BAW!P5</f>
        <v>8.9030661802422451</v>
      </c>
      <c r="Q5" s="869">
        <f>DATASET_BAW!Q5</f>
        <v>32.051038248872082</v>
      </c>
      <c r="R5" s="371">
        <f>DATASET_BAW!R5</f>
        <v>0</v>
      </c>
      <c r="S5" s="670">
        <f>DATASET_BAW!S5</f>
        <v>38.421962092158864</v>
      </c>
      <c r="T5" s="654">
        <f>DATASET_BAW!T5</f>
        <v>49.337078651685374</v>
      </c>
      <c r="U5" s="654">
        <f>DATASET_BAW!U5</f>
        <v>146.22292134831457</v>
      </c>
      <c r="V5" s="718">
        <f>DATASET_BAW!V5</f>
        <v>5.1431759150884302</v>
      </c>
      <c r="W5" s="738">
        <f>DATASET_BAW!W5</f>
        <v>13.385073878087738</v>
      </c>
      <c r="X5" s="745">
        <f>DATASET_BAW!X5</f>
        <v>0.64777378143154263</v>
      </c>
      <c r="Y5" s="670">
        <f>DATASET_BAW!Y5</f>
        <v>0.14343152608987811</v>
      </c>
      <c r="Z5" s="371">
        <f>DATASET_BAW!Z5</f>
        <v>0</v>
      </c>
      <c r="AA5" s="670">
        <f>DATASET_BAW!AA5</f>
        <v>4.8395233924856521E-2</v>
      </c>
      <c r="AB5" s="720">
        <f>DATASET_BAW!AB5</f>
        <v>850.17075905846139</v>
      </c>
      <c r="AC5" s="720">
        <f>DATASET_BAW!AC5</f>
        <v>2519.6962493886053</v>
      </c>
      <c r="AD5" s="720">
        <f>DATASET_BAW!AD5</f>
        <v>11379.598418987436</v>
      </c>
      <c r="AE5" s="720">
        <f>DATASET_BAW!AE5</f>
        <v>13899.294668376042</v>
      </c>
      <c r="AF5" s="720">
        <f>DATASET_BAW!AF5</f>
        <v>7181243.1311664423</v>
      </c>
      <c r="AG5" s="106" t="str">
        <f>DATASET_BAW!AG5</f>
        <v>car_data.xlsx</v>
      </c>
      <c r="AH5">
        <f>DATASET_BAW!AH5</f>
        <v>1</v>
      </c>
      <c r="AI5">
        <f>DATASET_BAW!AI5</f>
        <v>1</v>
      </c>
      <c r="AJ5">
        <f>DATASET_BAW!AJ5</f>
        <v>4.688660390261969</v>
      </c>
      <c r="AK5">
        <f>DATASET_BAW!AK5</f>
        <v>0.23443301951309845</v>
      </c>
      <c r="AL5" s="158">
        <f>DATASET_BAW!AL5</f>
        <v>0.59069999999999989</v>
      </c>
      <c r="AM5">
        <f>DATASET_BAW!AM5</f>
        <v>0</v>
      </c>
      <c r="AN5">
        <f>DATASET_BAW!AN5</f>
        <v>0.64777378143154263</v>
      </c>
      <c r="AO5">
        <f>DATASET_BAW!AO5</f>
        <v>0.7912053075214206</v>
      </c>
      <c r="AP5">
        <f>DATASET_BAW!AP5</f>
        <v>4.5162580298115902</v>
      </c>
    </row>
    <row r="6" spans="1:42">
      <c r="A6">
        <f>DATASET_BAW!A6</f>
        <v>10</v>
      </c>
      <c r="B6" s="105">
        <f>DATASET_BAW!B6</f>
        <v>26</v>
      </c>
      <c r="C6" s="105" t="str">
        <f>DATASET_BAW!C6</f>
        <v>Verkehr</v>
      </c>
      <c r="D6" s="652" t="str">
        <f>DATASET_BAW!D6</f>
        <v>BAW</v>
      </c>
      <c r="E6" s="161" t="str">
        <f>DATASET_BAW!E6</f>
        <v>large</v>
      </c>
      <c r="F6" s="161" t="str">
        <f>DATASET_BAW!F6</f>
        <v>die</v>
      </c>
      <c r="G6" s="371">
        <f>DATASET_BAW!G6</f>
        <v>0</v>
      </c>
      <c r="H6" s="863">
        <f>DATASET_BAW!H6</f>
        <v>450.18529545871769</v>
      </c>
      <c r="I6" s="863">
        <f>DATASET_BAW!I6</f>
        <v>26.993408351363399</v>
      </c>
      <c r="J6" s="653">
        <f>DATASET_BAW!J6</f>
        <v>17.567241443207507</v>
      </c>
      <c r="K6" s="557">
        <f>DATASET_BAW!K6</f>
        <v>183.16367157926916</v>
      </c>
      <c r="L6" s="557">
        <f>DATASET_BAW!L6</f>
        <v>2595.2249599373326</v>
      </c>
      <c r="M6" s="653">
        <f>DATASET_BAW!M6</f>
        <v>6.918904086033832</v>
      </c>
      <c r="N6" s="371">
        <f>DATASET_BAW!N6</f>
        <v>0</v>
      </c>
      <c r="O6" s="670">
        <f>DATASET_BAW!O6</f>
        <v>0.80052339009534645</v>
      </c>
      <c r="P6" s="869">
        <f>DATASET_BAW!P6</f>
        <v>6.3309502613851043</v>
      </c>
      <c r="Q6" s="869">
        <f>DATASET_BAW!Q6</f>
        <v>22.791420940986377</v>
      </c>
      <c r="R6" s="371">
        <f>DATASET_BAW!R6</f>
        <v>0</v>
      </c>
      <c r="S6" s="670">
        <f>DATASET_BAW!S6</f>
        <v>40.15866610129148</v>
      </c>
      <c r="T6" s="654">
        <f>DATASET_BAW!T6</f>
        <v>47.428571428571416</v>
      </c>
      <c r="U6" s="654">
        <f>DATASET_BAW!U6</f>
        <v>113.55999999999997</v>
      </c>
      <c r="V6" s="721">
        <f>DATASET_BAW!V6</f>
        <v>7.2236243908107607</v>
      </c>
      <c r="W6" s="739">
        <f>DATASET_BAW!W6</f>
        <v>15.141737337953003</v>
      </c>
      <c r="X6" s="745">
        <f>DATASET_BAW!X6</f>
        <v>0.57489664981374167</v>
      </c>
      <c r="Y6" s="670">
        <f>DATASET_BAW!Y6</f>
        <v>9.0907436179227516E-2</v>
      </c>
      <c r="Z6" s="371">
        <f>DATASET_BAW!Z6</f>
        <v>0</v>
      </c>
      <c r="AA6" s="670">
        <f>DATASET_BAW!AA6</f>
        <v>3.7967680787379277E-2</v>
      </c>
      <c r="AB6" s="720">
        <f>DATASET_BAW!AB6</f>
        <v>666.98741543052267</v>
      </c>
      <c r="AC6" s="720">
        <f>DATASET_BAW!AC6</f>
        <v>1596.9928803434673</v>
      </c>
      <c r="AD6" s="720">
        <f>DATASET_BAW!AD6</f>
        <v>10099.348252169117</v>
      </c>
      <c r="AE6" s="720">
        <f>DATASET_BAW!AE6</f>
        <v>11696.341132512583</v>
      </c>
      <c r="AF6" s="720">
        <f>DATASET_BAW!AF6</f>
        <v>5265520.7885261299</v>
      </c>
      <c r="AG6" s="106" t="str">
        <f>DATASET_BAW!AG6</f>
        <v>car_data.xlsx</v>
      </c>
      <c r="AH6">
        <f>DATASET_BAW!AH6</f>
        <v>1</v>
      </c>
      <c r="AI6">
        <f>DATASET_BAW!AI6</f>
        <v>2</v>
      </c>
      <c r="AJ6">
        <f>DATASET_BAW!AJ6</f>
        <v>6.3239782571836116</v>
      </c>
      <c r="AK6">
        <f>DATASET_BAW!AK6</f>
        <v>0.31619891285918056</v>
      </c>
      <c r="AL6" s="158">
        <f>DATASET_BAW!AL6</f>
        <v>0.50496741260845568</v>
      </c>
      <c r="AM6">
        <f>DATASET_BAW!AM6</f>
        <v>0</v>
      </c>
      <c r="AN6">
        <f>DATASET_BAW!AN6</f>
        <v>0.57489664981374167</v>
      </c>
      <c r="AO6">
        <f>DATASET_BAW!AO6</f>
        <v>0.66580408599296925</v>
      </c>
      <c r="AP6">
        <f>DATASET_BAW!AP6</f>
        <v>6.3239782571836116</v>
      </c>
    </row>
    <row r="7" spans="1:42">
      <c r="A7">
        <f>DATASET_BAW!A7</f>
        <v>22</v>
      </c>
      <c r="B7" s="105">
        <f>DATASET_BAW!B7</f>
        <v>27</v>
      </c>
      <c r="C7" s="105" t="str">
        <f>DATASET_BAW!C7</f>
        <v>Verkehr</v>
      </c>
      <c r="D7" s="652" t="str">
        <f>DATASET_BAW!D7</f>
        <v>BAW</v>
      </c>
      <c r="E7" s="161" t="str">
        <f>DATASET_BAW!E7</f>
        <v>large</v>
      </c>
      <c r="F7" s="161" t="str">
        <f>DATASET_BAW!F7</f>
        <v>phe</v>
      </c>
      <c r="G7" s="371">
        <f>DATASET_BAW!G7</f>
        <v>0</v>
      </c>
      <c r="H7" s="863">
        <f>DATASET_BAW!H7</f>
        <v>4.2242439617388161</v>
      </c>
      <c r="I7" s="864">
        <f>DATASET_BAW!I7</f>
        <v>0.99140979939074669</v>
      </c>
      <c r="J7" s="653">
        <f>DATASET_BAW!J7</f>
        <v>17.567241443207507</v>
      </c>
      <c r="K7" s="557">
        <f>DATASET_BAW!K7</f>
        <v>61.5</v>
      </c>
      <c r="L7" s="557">
        <f>DATASET_BAW!L7</f>
        <v>2496.5</v>
      </c>
      <c r="M7" s="653">
        <f>DATASET_BAW!M7</f>
        <v>2.65</v>
      </c>
      <c r="N7" s="371">
        <f>DATASET_BAW!N7</f>
        <v>0</v>
      </c>
      <c r="O7" s="670">
        <f>DATASET_BAW!O7</f>
        <v>0.63321052631578933</v>
      </c>
      <c r="P7" s="869">
        <f>DATASET_BAW!P7</f>
        <v>4.6989485305886487E-2</v>
      </c>
      <c r="Q7" s="869">
        <f>DATASET_BAW!Q7</f>
        <v>0.16916214710119135</v>
      </c>
      <c r="R7" s="371">
        <f>DATASET_BAW!R7</f>
        <v>0</v>
      </c>
      <c r="S7" s="670">
        <f>DATASET_BAW!S7</f>
        <v>61.038499999999999</v>
      </c>
      <c r="T7" s="654">
        <f>DATASET_BAW!T7</f>
        <v>65.479316644557656</v>
      </c>
      <c r="U7" s="654">
        <f>DATASET_BAW!U7</f>
        <v>153.98869186472277</v>
      </c>
      <c r="V7" s="718">
        <f>DATASET_BAW!V7</f>
        <v>6.7429984802049239</v>
      </c>
      <c r="W7" s="738">
        <f>DATASET_BAW!W7</f>
        <v>16.219637063223679</v>
      </c>
      <c r="X7" s="745">
        <f>DATASET_BAW!X7</f>
        <v>0.67250171509243772</v>
      </c>
      <c r="Y7" s="670">
        <f>DATASET_BAW!Y7</f>
        <v>9.750726062234101E-2</v>
      </c>
      <c r="Z7" s="371">
        <f>DATASET_BAW!Z7</f>
        <v>0</v>
      </c>
      <c r="AA7" s="670">
        <f>DATASET_BAW!AA7</f>
        <v>4.146219255529858E-2</v>
      </c>
      <c r="AB7" s="720">
        <f>DATASET_BAW!AB7</f>
        <v>728.37634738369093</v>
      </c>
      <c r="AC7" s="720">
        <f>DATASET_BAW!AC7</f>
        <v>1712.9335898184243</v>
      </c>
      <c r="AD7" s="720">
        <f>DATASET_BAW!AD7</f>
        <v>11814</v>
      </c>
      <c r="AE7" s="720">
        <f>DATASET_BAW!AE7</f>
        <v>13526.933589818424</v>
      </c>
      <c r="AF7" s="720">
        <f>DATASET_BAW!AF7</f>
        <v>57141.067537632443</v>
      </c>
      <c r="AG7" s="106" t="str">
        <f>DATASET_BAW!AG7</f>
        <v>car_data.xlsx</v>
      </c>
      <c r="AH7">
        <f>DATASET_BAW!AH7</f>
        <v>1</v>
      </c>
      <c r="AI7">
        <f>DATASET_BAW!AI7</f>
        <v>3</v>
      </c>
      <c r="AJ7">
        <f>DATASET_BAW!AJ7</f>
        <v>6.6433389400657994</v>
      </c>
      <c r="AK7">
        <f>DATASET_BAW!AK7</f>
        <v>0.33216694700328997</v>
      </c>
      <c r="AL7" s="158">
        <f>DATASET_BAW!AL7</f>
        <v>0.56897992094937178</v>
      </c>
      <c r="AM7">
        <f>DATASET_BAW!AM7</f>
        <v>0</v>
      </c>
      <c r="AN7">
        <f>DATASET_BAW!AN7</f>
        <v>0.67250171509243772</v>
      </c>
      <c r="AO7">
        <f>DATASET_BAW!AO7</f>
        <v>0.77000897571477867</v>
      </c>
      <c r="AP7">
        <f>DATASET_BAW!AP7</f>
        <v>6.8969398873498164</v>
      </c>
    </row>
    <row r="8" spans="1:42">
      <c r="A8">
        <f>DATASET_BAW!A8</f>
        <v>2</v>
      </c>
      <c r="B8" s="105">
        <f>DATASET_BAW!B8</f>
        <v>21</v>
      </c>
      <c r="C8" s="105" t="str">
        <f>DATASET_BAW!C8</f>
        <v>Verkehr</v>
      </c>
      <c r="D8" s="723" t="str">
        <f>DATASET_BAW!D8</f>
        <v>BAW</v>
      </c>
      <c r="E8" s="724" t="str">
        <f>DATASET_BAW!E8</f>
        <v>middl</v>
      </c>
      <c r="F8" s="724" t="str">
        <f>DATASET_BAW!F8</f>
        <v>ben</v>
      </c>
      <c r="G8" s="725">
        <f>DATASET_BAW!G8</f>
        <v>0</v>
      </c>
      <c r="H8" s="863">
        <f>DATASET_BAW!H8</f>
        <v>2094.4033941781981</v>
      </c>
      <c r="I8" s="863">
        <f>DATASET_BAW!I8</f>
        <v>66.280373891961816</v>
      </c>
      <c r="J8" s="727">
        <f>DATASET_BAW!J8</f>
        <v>14.96015910554566</v>
      </c>
      <c r="K8" s="726">
        <f>DATASET_BAW!K8</f>
        <v>174.69086142496189</v>
      </c>
      <c r="L8" s="726">
        <f>DATASET_BAW!L8</f>
        <v>1660.946065843922</v>
      </c>
      <c r="M8" s="727">
        <f>DATASET_BAW!M8</f>
        <v>7.2953418219688553</v>
      </c>
      <c r="N8" s="725">
        <f>DATASET_BAW!N8</f>
        <v>0</v>
      </c>
      <c r="O8" s="728">
        <f>DATASET_BAW!O8</f>
        <v>0.73907814785144565</v>
      </c>
      <c r="P8" s="869">
        <f>DATASET_BAW!P8</f>
        <v>23.157245893982441</v>
      </c>
      <c r="Q8" s="870">
        <f>DATASET_BAW!Q8</f>
        <v>83.366085218336792</v>
      </c>
      <c r="R8" s="725">
        <f>DATASET_BAW!R8</f>
        <v>0</v>
      </c>
      <c r="S8" s="728">
        <f>DATASET_BAW!S8</f>
        <v>21.409781476801236</v>
      </c>
      <c r="T8" s="730">
        <f>DATASET_BAW!T8</f>
        <v>49.337078651685374</v>
      </c>
      <c r="U8" s="730">
        <f>DATASET_BAW!U8</f>
        <v>146.22292134831457</v>
      </c>
      <c r="V8" s="731">
        <f>DATASET_BAW!V8</f>
        <v>4.4863691617599608</v>
      </c>
      <c r="W8" s="740">
        <f>DATASET_BAW!W8</f>
        <v>11.696899904889341</v>
      </c>
      <c r="X8" s="746">
        <f>DATASET_BAW!X8</f>
        <v>0.42651525177646527</v>
      </c>
      <c r="Y8" s="728">
        <f>DATASET_BAW!Y8</f>
        <v>0.10807016588353995</v>
      </c>
      <c r="Z8" s="790">
        <f>DATASET_BAW!Z8</f>
        <v>0</v>
      </c>
      <c r="AA8" s="791">
        <f>DATASET_BAW!AA8</f>
        <v>3.6463956710288729E-2</v>
      </c>
      <c r="AB8" s="792">
        <f>DATASET_BAW!AB8</f>
        <v>545.50659400364873</v>
      </c>
      <c r="AC8" s="792">
        <f>DATASET_BAW!AC8</f>
        <v>1616.7468761804701</v>
      </c>
      <c r="AD8" s="792">
        <f>DATASET_BAW!AD8</f>
        <v>6380.7360275177871</v>
      </c>
      <c r="AE8" s="792">
        <f>DATASET_BAW!AE8</f>
        <v>7997.4829036982574</v>
      </c>
      <c r="AF8" s="720">
        <f>DATASET_BAW!AF8</f>
        <v>16749955.338387743</v>
      </c>
      <c r="AG8" s="793" t="str">
        <f>DATASET_BAW!AG8</f>
        <v>car_data.xlsx</v>
      </c>
      <c r="AH8">
        <f>DATASET_BAW!AH8</f>
        <v>2</v>
      </c>
      <c r="AI8">
        <f>DATASET_BAW!AI8</f>
        <v>4</v>
      </c>
      <c r="AJ8">
        <f>DATASET_BAW!AJ8</f>
        <v>4.3913526540355106</v>
      </c>
      <c r="AK8">
        <f>DATASET_BAW!AK8</f>
        <v>0.21956763270177554</v>
      </c>
      <c r="AL8" s="158">
        <f>DATASET_BAW!AL8</f>
        <v>0.35498528428093645</v>
      </c>
      <c r="AM8">
        <f>DATASET_BAW!AM8</f>
        <v>0</v>
      </c>
      <c r="AN8">
        <f>DATASET_BAW!AN8</f>
        <v>0.42651525177646527</v>
      </c>
      <c r="AO8">
        <f>DATASET_BAW!AO8</f>
        <v>0.53458541766000534</v>
      </c>
      <c r="AP8">
        <f>DATASET_BAW!AP8</f>
        <v>3.9466512176551345</v>
      </c>
    </row>
    <row r="9" spans="1:42">
      <c r="A9">
        <f>DATASET_BAW!A9</f>
        <v>9</v>
      </c>
      <c r="B9" s="105">
        <f>DATASET_BAW!B9</f>
        <v>22</v>
      </c>
      <c r="C9" s="105" t="str">
        <f>DATASET_BAW!C9</f>
        <v>Verkehr</v>
      </c>
      <c r="D9" s="723" t="str">
        <f>DATASET_BAW!D9</f>
        <v>BAW</v>
      </c>
      <c r="E9" s="724" t="str">
        <f>DATASET_BAW!E9</f>
        <v>middl</v>
      </c>
      <c r="F9" s="724" t="str">
        <f>DATASET_BAW!F9</f>
        <v>die</v>
      </c>
      <c r="G9" s="725">
        <f>DATASET_BAW!G9</f>
        <v>0</v>
      </c>
      <c r="H9" s="863">
        <f>DATASET_BAW!H9</f>
        <v>818.54259754866507</v>
      </c>
      <c r="I9" s="863">
        <f>DATASET_BAW!I9</f>
        <v>46.999448335903296</v>
      </c>
      <c r="J9" s="727">
        <f>DATASET_BAW!J9</f>
        <v>14.96015910554566</v>
      </c>
      <c r="K9" s="726">
        <f>DATASET_BAW!K9</f>
        <v>134.42577118755679</v>
      </c>
      <c r="L9" s="726">
        <f>DATASET_BAW!L9</f>
        <v>1906.5165363710917</v>
      </c>
      <c r="M9" s="727">
        <f>DATASET_BAW!M9</f>
        <v>5.3907167750710796</v>
      </c>
      <c r="N9" s="725">
        <f>DATASET_BAW!N9</f>
        <v>0</v>
      </c>
      <c r="O9" s="728">
        <f>DATASET_BAW!O9</f>
        <v>0.60452433880523837</v>
      </c>
      <c r="P9" s="869">
        <f>DATASET_BAW!P9</f>
        <v>7.4027194116284889</v>
      </c>
      <c r="Q9" s="870">
        <f>DATASET_BAW!Q9</f>
        <v>26.64978988186256</v>
      </c>
      <c r="R9" s="725">
        <f>DATASET_BAW!R9</f>
        <v>0</v>
      </c>
      <c r="S9" s="728">
        <f>DATASET_BAW!S9</f>
        <v>24.543356200544292</v>
      </c>
      <c r="T9" s="730">
        <f>DATASET_BAW!T9</f>
        <v>47.428571428571416</v>
      </c>
      <c r="U9" s="730">
        <f>DATASET_BAW!U9</f>
        <v>113.55999999999997</v>
      </c>
      <c r="V9" s="731">
        <f>DATASET_BAW!V9</f>
        <v>7.0995142277558703</v>
      </c>
      <c r="W9" s="740">
        <f>DATASET_BAW!W9</f>
        <v>16.39099870092495</v>
      </c>
      <c r="X9" s="746">
        <f>DATASET_BAW!X9</f>
        <v>0.46995822006790661</v>
      </c>
      <c r="Y9" s="728">
        <f>DATASET_BAW!Y9</f>
        <v>6.8649783914722859E-2</v>
      </c>
      <c r="Z9" s="790">
        <f>DATASET_BAW!Z9</f>
        <v>0</v>
      </c>
      <c r="AA9" s="791">
        <f>DATASET_BAW!AA9</f>
        <v>2.8671725783334157E-2</v>
      </c>
      <c r="AB9" s="792">
        <f>DATASET_BAW!AB9</f>
        <v>428.93357954925477</v>
      </c>
      <c r="AC9" s="792">
        <f>DATASET_BAW!AC9</f>
        <v>1027.0116899255831</v>
      </c>
      <c r="AD9" s="792">
        <f>DATASET_BAW!AD9</f>
        <v>7030.6497451749237</v>
      </c>
      <c r="AE9" s="792">
        <f>DATASET_BAW!AE9</f>
        <v>8057.6614351005064</v>
      </c>
      <c r="AF9" s="720">
        <f>DATASET_BAW!AF9</f>
        <v>6595539.1212548725</v>
      </c>
      <c r="AG9" s="793" t="str">
        <f>DATASET_BAW!AG9</f>
        <v>car_data.xlsx</v>
      </c>
      <c r="AH9">
        <f>DATASET_BAW!AH9</f>
        <v>2</v>
      </c>
      <c r="AI9">
        <f>DATASET_BAW!AI9</f>
        <v>5</v>
      </c>
      <c r="AJ9">
        <f>DATASET_BAW!AJ9</f>
        <v>6.4322539507594794</v>
      </c>
      <c r="AK9">
        <f>DATASET_BAW!AK9</f>
        <v>0.32161269753797395</v>
      </c>
      <c r="AL9" s="158">
        <f>DATASET_BAW!AL9</f>
        <v>0.33030000000000009</v>
      </c>
      <c r="AM9">
        <f>DATASET_BAW!AM9</f>
        <v>0</v>
      </c>
      <c r="AN9">
        <f>DATASET_BAW!AN9</f>
        <v>0.46995822006790655</v>
      </c>
      <c r="AO9">
        <f>DATASET_BAW!AO9</f>
        <v>0.53860800398262942</v>
      </c>
      <c r="AP9">
        <f>DATASET_BAW!AP9</f>
        <v>6.845734877355059</v>
      </c>
    </row>
    <row r="10" spans="1:42">
      <c r="A10">
        <f>DATASET_BAW!A10</f>
        <v>16</v>
      </c>
      <c r="B10" s="105">
        <f>DATASET_BAW!B10</f>
        <v>24</v>
      </c>
      <c r="C10" s="105" t="str">
        <f>DATASET_BAW!C10</f>
        <v>Verkehr</v>
      </c>
      <c r="D10" s="723" t="str">
        <f>DATASET_BAW!D10</f>
        <v>BAW</v>
      </c>
      <c r="E10" s="724" t="str">
        <f>DATASET_BAW!E10</f>
        <v>middl</v>
      </c>
      <c r="F10" s="724" t="str">
        <f>DATASET_BAW!F10</f>
        <v>gas</v>
      </c>
      <c r="G10" s="725">
        <f>DATASET_BAW!G10</f>
        <v>0</v>
      </c>
      <c r="H10" s="863">
        <f>DATASET_BAW!H10</f>
        <v>7.5835093303672299</v>
      </c>
      <c r="I10" s="864">
        <f>DATASET_BAW!I10</f>
        <v>0.61947750881717289</v>
      </c>
      <c r="J10" s="727">
        <f>DATASET_BAW!J10</f>
        <v>14.96015910554566</v>
      </c>
      <c r="K10" s="726">
        <f>DATASET_BAW!K10</f>
        <v>131</v>
      </c>
      <c r="L10" s="726">
        <f>DATASET_BAW!L10</f>
        <v>1794.5</v>
      </c>
      <c r="M10" s="727">
        <f>DATASET_BAW!M10</f>
        <v>0</v>
      </c>
      <c r="N10" s="725">
        <f>DATASET_BAW!N10</f>
        <v>0</v>
      </c>
      <c r="O10" s="728">
        <f>DATASET_BAW!O10</f>
        <v>0.58865000000000012</v>
      </c>
      <c r="P10" s="869">
        <f>DATASET_BAW!P10</f>
        <v>6.6782640451486533E-2</v>
      </c>
      <c r="Q10" s="870">
        <f>DATASET_BAW!Q10</f>
        <v>0.24041750562535152</v>
      </c>
      <c r="R10" s="725">
        <f>DATASET_BAW!R10</f>
        <v>0</v>
      </c>
      <c r="S10" s="728">
        <f>DATASET_BAW!S10</f>
        <v>24.881499999999999</v>
      </c>
      <c r="T10" s="730">
        <f>DATASET_BAW!T10</f>
        <v>46.012605042016808</v>
      </c>
      <c r="U10" s="730">
        <f>DATASET_BAW!U10</f>
        <v>61.3</v>
      </c>
      <c r="V10" s="731">
        <f>DATASET_BAW!V10</f>
        <v>8.3420562431535394</v>
      </c>
      <c r="W10" s="740">
        <f>DATASET_BAW!W10</f>
        <v>16.303032214102025</v>
      </c>
      <c r="X10" s="746">
        <f>DATASET_BAW!X10</f>
        <v>0.44157284380426065</v>
      </c>
      <c r="Y10" s="728">
        <f>DATASET_BAW!Y10</f>
        <v>3.6084245000000001E-2</v>
      </c>
      <c r="Z10" s="790">
        <f>DATASET_BAW!Z10</f>
        <v>0</v>
      </c>
      <c r="AA10" s="791">
        <f>DATASET_BAW!AA10</f>
        <v>2.70853199579832E-2</v>
      </c>
      <c r="AB10" s="792">
        <f>DATASET_BAW!AB10</f>
        <v>405.20069599604</v>
      </c>
      <c r="AC10" s="792">
        <f>DATASET_BAW!AC10</f>
        <v>539.82604640349052</v>
      </c>
      <c r="AD10" s="792">
        <f>DATASET_BAW!AD10</f>
        <v>6606.0000000000018</v>
      </c>
      <c r="AE10" s="792">
        <f>DATASET_BAW!AE10</f>
        <v>7145.826046403492</v>
      </c>
      <c r="AF10" s="720">
        <f>DATASET_BAW!AF10</f>
        <v>54190.438496082053</v>
      </c>
      <c r="AG10" s="793" t="str">
        <f>DATASET_BAW!AG10</f>
        <v>car_data.xlsx</v>
      </c>
      <c r="AH10">
        <f>DATASET_BAW!AH10</f>
        <v>2</v>
      </c>
      <c r="AI10">
        <f>DATASET_BAW!AI10</f>
        <v>6</v>
      </c>
      <c r="AJ10">
        <f>DATASET_BAW!AJ10</f>
        <v>13.023917226698428</v>
      </c>
      <c r="AK10">
        <f>DATASET_BAW!AK10</f>
        <v>0.65119586133492136</v>
      </c>
      <c r="AL10" s="158">
        <f>DATASET_BAW!AL10</f>
        <v>0.35153248725874625</v>
      </c>
      <c r="AM10">
        <f>DATASET_BAW!AM10</f>
        <v>0</v>
      </c>
      <c r="AN10">
        <f>DATASET_BAW!AN10</f>
        <v>0.44157284380426071</v>
      </c>
      <c r="AO10">
        <f>DATASET_BAW!AO10</f>
        <v>0.47765708880426067</v>
      </c>
      <c r="AP10">
        <f>DATASET_BAW!AP10</f>
        <v>12.237275403829583</v>
      </c>
    </row>
    <row r="11" spans="1:42">
      <c r="A11">
        <f>DATASET_BAW!A11</f>
        <v>21</v>
      </c>
      <c r="B11" s="105">
        <f>DATASET_BAW!B11</f>
        <v>23</v>
      </c>
      <c r="C11" s="105" t="str">
        <f>DATASET_BAW!C11</f>
        <v>Verkehr</v>
      </c>
      <c r="D11" s="723" t="str">
        <f>DATASET_BAW!D11</f>
        <v>BAW</v>
      </c>
      <c r="E11" s="724" t="str">
        <f>DATASET_BAW!E11</f>
        <v>middl</v>
      </c>
      <c r="F11" s="724" t="str">
        <f>DATASET_BAW!F11</f>
        <v>phe</v>
      </c>
      <c r="G11" s="725">
        <f>DATASET_BAW!G11</f>
        <v>0</v>
      </c>
      <c r="H11" s="863">
        <f>DATASET_BAW!H11</f>
        <v>5.9389428796228492</v>
      </c>
      <c r="I11" s="864">
        <f>DATASET_BAW!I11</f>
        <v>1.143210436818981</v>
      </c>
      <c r="J11" s="727">
        <f>DATASET_BAW!J11</f>
        <v>14.96015910554566</v>
      </c>
      <c r="K11" s="726">
        <f>DATASET_BAW!K11</f>
        <v>49</v>
      </c>
      <c r="L11" s="726">
        <f>DATASET_BAW!L11</f>
        <v>1798</v>
      </c>
      <c r="M11" s="727">
        <f>DATASET_BAW!M11</f>
        <v>2.1</v>
      </c>
      <c r="N11" s="725">
        <f>DATASET_BAW!N11</f>
        <v>0</v>
      </c>
      <c r="O11" s="728">
        <f>DATASET_BAW!O11</f>
        <v>0.35780000000000001</v>
      </c>
      <c r="P11" s="869">
        <f>DATASET_BAW!P11</f>
        <v>3.178964637637053E-2</v>
      </c>
      <c r="Q11" s="870">
        <f>DATASET_BAW!Q11</f>
        <v>0.1144427269549339</v>
      </c>
      <c r="R11" s="725">
        <f>DATASET_BAW!R11</f>
        <v>0</v>
      </c>
      <c r="S11" s="728">
        <f>DATASET_BAW!S11</f>
        <v>36.200000000000003</v>
      </c>
      <c r="T11" s="730">
        <f>DATASET_BAW!T11</f>
        <v>65.479316644557656</v>
      </c>
      <c r="U11" s="730">
        <f>DATASET_BAW!U11</f>
        <v>153.98869186472277</v>
      </c>
      <c r="V11" s="731">
        <f>DATASET_BAW!V11</f>
        <v>7.3998057657184155</v>
      </c>
      <c r="W11" s="740">
        <f>DATASET_BAW!W11</f>
        <v>20.256278464075752</v>
      </c>
      <c r="X11" s="746">
        <f>DATASET_BAW!X11</f>
        <v>0.47457420977474102</v>
      </c>
      <c r="Y11" s="728">
        <f>DATASET_BAW!Y11</f>
        <v>5.5097153949197814E-2</v>
      </c>
      <c r="Z11" s="790">
        <f>DATASET_BAW!Z11</f>
        <v>0</v>
      </c>
      <c r="AA11" s="791">
        <f>DATASET_BAW!AA11</f>
        <v>2.3428499495422729E-2</v>
      </c>
      <c r="AB11" s="792">
        <f>DATASET_BAW!AB11</f>
        <v>350.49408005572025</v>
      </c>
      <c r="AC11" s="792">
        <f>DATASET_BAW!AC11</f>
        <v>824.26218934274266</v>
      </c>
      <c r="AD11" s="792">
        <f>DATASET_BAW!AD11</f>
        <v>7099.7056856187282</v>
      </c>
      <c r="AE11" s="792">
        <f>DATASET_BAW!AE11</f>
        <v>7923.9678749614704</v>
      </c>
      <c r="AF11" s="720">
        <f>DATASET_BAW!AF11</f>
        <v>47059.99258936262</v>
      </c>
      <c r="AG11" s="793" t="str">
        <f>DATASET_BAW!AG11</f>
        <v>car_data.xlsx</v>
      </c>
      <c r="AH11">
        <f>DATASET_BAW!AH11</f>
        <v>2</v>
      </c>
      <c r="AI11">
        <f>DATASET_BAW!AI11</f>
        <v>7</v>
      </c>
      <c r="AJ11">
        <f>DATASET_BAW!AJ11</f>
        <v>7.7411485204795252</v>
      </c>
      <c r="AK11">
        <f>DATASET_BAW!AK11</f>
        <v>0.38705742602397625</v>
      </c>
      <c r="AL11" s="158">
        <f>DATASET_BAW!AL11</f>
        <v>0.31903680137588936</v>
      </c>
      <c r="AM11">
        <f>DATASET_BAW!AM11</f>
        <v>0</v>
      </c>
      <c r="AN11">
        <f>DATASET_BAW!AN11</f>
        <v>0.47457420977474102</v>
      </c>
      <c r="AO11">
        <f>DATASET_BAW!AO11</f>
        <v>0.52967136372393886</v>
      </c>
      <c r="AP11">
        <f>DATASET_BAW!AP11</f>
        <v>8.6134069685762888</v>
      </c>
    </row>
    <row r="12" spans="1:42">
      <c r="A12">
        <f>DATASET_BAW!A12</f>
        <v>1</v>
      </c>
      <c r="B12" s="105">
        <f>DATASET_BAW!B12</f>
        <v>17</v>
      </c>
      <c r="C12" s="105" t="str">
        <f>DATASET_BAW!C12</f>
        <v>Verkehr</v>
      </c>
      <c r="D12" s="652" t="str">
        <f>DATASET_BAW!D12</f>
        <v>BAW</v>
      </c>
      <c r="E12" s="161" t="str">
        <f>DATASET_BAW!E12</f>
        <v>small</v>
      </c>
      <c r="F12" s="161" t="str">
        <f>DATASET_BAW!F12</f>
        <v>ben</v>
      </c>
      <c r="G12" s="371">
        <f>DATASET_BAW!G12</f>
        <v>0</v>
      </c>
      <c r="H12" s="863">
        <f>DATASET_BAW!H12</f>
        <v>1371.1613259024248</v>
      </c>
      <c r="I12" s="863">
        <f>DATASET_BAW!I12</f>
        <v>44.894291833075933</v>
      </c>
      <c r="J12" s="653">
        <f>DATASET_BAW!J12</f>
        <v>10.430368541702347</v>
      </c>
      <c r="K12" s="557">
        <f>DATASET_BAW!K12</f>
        <v>137.36919799207197</v>
      </c>
      <c r="L12" s="557">
        <f>DATASET_BAW!L12</f>
        <v>1187.6969005371757</v>
      </c>
      <c r="M12" s="653">
        <f>DATASET_BAW!M12</f>
        <v>5.7789732664023994</v>
      </c>
      <c r="N12" s="371">
        <f>DATASET_BAW!N12</f>
        <v>0</v>
      </c>
      <c r="O12" s="670">
        <f>DATASET_BAW!O12</f>
        <v>0.57523603461378803</v>
      </c>
      <c r="P12" s="869">
        <f>DATASET_BAW!P12</f>
        <v>8.2268635270676569</v>
      </c>
      <c r="Q12" s="869">
        <f>DATASET_BAW!Q12</f>
        <v>29.616708697443567</v>
      </c>
      <c r="R12" s="371">
        <f>DATASET_BAW!R12</f>
        <v>0</v>
      </c>
      <c r="S12" s="670">
        <f>DATASET_BAW!S12</f>
        <v>11.766139096432392</v>
      </c>
      <c r="T12" s="654">
        <f>DATASET_BAW!T12</f>
        <v>49.337078651685374</v>
      </c>
      <c r="U12" s="654">
        <f>DATASET_BAW!U12</f>
        <v>146.22292134831457</v>
      </c>
      <c r="V12" s="718">
        <f>DATASET_BAW!V12</f>
        <v>3.9712067906104336</v>
      </c>
      <c r="W12" s="738">
        <f>DATASET_BAW!W12</f>
        <v>12.737847709437011</v>
      </c>
      <c r="X12" s="745">
        <f>DATASET_BAW!X12</f>
        <v>0.36150604724569435</v>
      </c>
      <c r="Y12" s="670">
        <f>DATASET_BAW!Y12</f>
        <v>8.4112693446048284E-2</v>
      </c>
      <c r="Z12" s="371">
        <f>DATASET_BAW!Z12</f>
        <v>0</v>
      </c>
      <c r="AA12" s="670">
        <f>DATASET_BAW!AA12</f>
        <v>2.8380465483024073E-2</v>
      </c>
      <c r="AB12" s="720">
        <f>DATASET_BAW!AB12</f>
        <v>296.0187143730036</v>
      </c>
      <c r="AC12" s="720">
        <f>DATASET_BAW!AC12</f>
        <v>877.32639167751518</v>
      </c>
      <c r="AD12" s="720">
        <f>DATASET_BAW!AD12</f>
        <v>3770.6413028266525</v>
      </c>
      <c r="AE12" s="720">
        <f>DATASET_BAW!AE12</f>
        <v>4647.9676945041674</v>
      </c>
      <c r="AF12" s="720">
        <f>DATASET_BAW!AF12</f>
        <v>6373113.5467479704</v>
      </c>
      <c r="AG12" s="106" t="str">
        <f>DATASET_BAW!AG12</f>
        <v>car_data.xlsx</v>
      </c>
      <c r="AH12">
        <f>DATASET_BAW!AH12</f>
        <v>3</v>
      </c>
      <c r="AI12">
        <f>DATASET_BAW!AI12</f>
        <v>8</v>
      </c>
      <c r="AJ12">
        <f>DATASET_BAW!AJ12</f>
        <v>4.2264772098215584</v>
      </c>
      <c r="AK12">
        <f>DATASET_BAW!AK12</f>
        <v>0.21132386049107793</v>
      </c>
      <c r="AL12" s="158">
        <f>DATASET_BAW!AL12</f>
        <v>0.18540000000000001</v>
      </c>
      <c r="AM12">
        <f>DATASET_BAW!AM12</f>
        <v>0</v>
      </c>
      <c r="AN12">
        <f>DATASET_BAW!AN12</f>
        <v>0.36150604724569435</v>
      </c>
      <c r="AO12">
        <f>DATASET_BAW!AO12</f>
        <v>0.44561874069174257</v>
      </c>
      <c r="AP12">
        <f>DATASET_BAW!AP12</f>
        <v>4.2978774360325556</v>
      </c>
    </row>
    <row r="13" spans="1:42">
      <c r="A13">
        <f>DATASET_BAW!A13</f>
        <v>8</v>
      </c>
      <c r="B13" s="105">
        <f>DATASET_BAW!B13</f>
        <v>18</v>
      </c>
      <c r="C13" s="105" t="str">
        <f>DATASET_BAW!C13</f>
        <v>Verkehr</v>
      </c>
      <c r="D13" s="652" t="str">
        <f>DATASET_BAW!D13</f>
        <v>BAW</v>
      </c>
      <c r="E13" s="161" t="str">
        <f>DATASET_BAW!E13</f>
        <v>small</v>
      </c>
      <c r="F13" s="161" t="str">
        <f>DATASET_BAW!F13</f>
        <v>die</v>
      </c>
      <c r="G13" s="371">
        <f>DATASET_BAW!G13</f>
        <v>0</v>
      </c>
      <c r="H13" s="863">
        <f>DATASET_BAW!H13</f>
        <v>33.737038893981456</v>
      </c>
      <c r="I13" s="863">
        <f>DATASET_BAW!I13</f>
        <v>2.0498221103379981</v>
      </c>
      <c r="J13" s="653">
        <f>DATASET_BAW!J13</f>
        <v>10.430368541702347</v>
      </c>
      <c r="K13" s="557">
        <f>DATASET_BAW!K13</f>
        <v>124</v>
      </c>
      <c r="L13" s="557">
        <f>DATASET_BAW!L13</f>
        <v>1248</v>
      </c>
      <c r="M13" s="653">
        <f>DATASET_BAW!M13</f>
        <v>4.5999999999999996</v>
      </c>
      <c r="N13" s="371">
        <f>DATASET_BAW!N13</f>
        <v>0</v>
      </c>
      <c r="O13" s="670">
        <f>DATASET_BAW!O13</f>
        <v>0.49784000000000006</v>
      </c>
      <c r="P13" s="869">
        <f>DATASET_BAW!P13</f>
        <v>0.17518479272677925</v>
      </c>
      <c r="Q13" s="869">
        <f>DATASET_BAW!Q13</f>
        <v>0.63066525381640537</v>
      </c>
      <c r="R13" s="371">
        <f>DATASET_BAW!R13</f>
        <v>0</v>
      </c>
      <c r="S13" s="670">
        <f>DATASET_BAW!S13</f>
        <v>15.111000000000001</v>
      </c>
      <c r="T13" s="654">
        <f>DATASET_BAW!T13</f>
        <v>47.428571428571416</v>
      </c>
      <c r="U13" s="654">
        <f>DATASET_BAW!U13</f>
        <v>113.55999999999997</v>
      </c>
      <c r="V13" s="718">
        <f>DATASET_BAW!V13</f>
        <v>7.6651531428426392</v>
      </c>
      <c r="W13" s="738">
        <f>DATASET_BAW!W13</f>
        <v>17.443546495123254</v>
      </c>
      <c r="X13" s="745">
        <f>DATASET_BAW!X13</f>
        <v>0.41187422887541109</v>
      </c>
      <c r="Y13" s="670">
        <f>DATASET_BAW!Y13</f>
        <v>5.6534710399999993E-2</v>
      </c>
      <c r="Z13" s="371">
        <f>DATASET_BAW!Z13</f>
        <v>0</v>
      </c>
      <c r="AA13" s="670">
        <f>DATASET_BAW!AA13</f>
        <v>2.3611839999999999E-2</v>
      </c>
      <c r="AB13" s="720">
        <f>DATASET_BAW!AB13</f>
        <v>246.28019314770913</v>
      </c>
      <c r="AC13" s="720">
        <f>DATASET_BAW!AC13</f>
        <v>589.67786487041235</v>
      </c>
      <c r="AD13" s="720">
        <f>DATASET_BAW!AD13</f>
        <v>4296</v>
      </c>
      <c r="AE13" s="720">
        <f>DATASET_BAW!AE13</f>
        <v>4885.6778648704121</v>
      </c>
      <c r="AF13" s="720">
        <f>DATASET_BAW!AF13</f>
        <v>164828.30415059737</v>
      </c>
      <c r="AG13" s="106" t="str">
        <f>DATASET_BAW!AG13</f>
        <v>car_data.xlsx</v>
      </c>
      <c r="AH13">
        <f>DATASET_BAW!AH13</f>
        <v>3</v>
      </c>
      <c r="AI13">
        <f>DATASET_BAW!AI13</f>
        <v>9</v>
      </c>
      <c r="AJ13">
        <f>DATASET_BAW!AJ13</f>
        <v>9.6052443841430613</v>
      </c>
      <c r="AK13">
        <f>DATASET_BAW!AK13</f>
        <v>0.48026221920715306</v>
      </c>
      <c r="AL13" s="158">
        <f>DATASET_BAW!AL13</f>
        <v>0.28320000000000001</v>
      </c>
      <c r="AM13">
        <f>DATASET_BAW!AM13</f>
        <v>0</v>
      </c>
      <c r="AN13">
        <f>DATASET_BAW!AN13</f>
        <v>0.41187422887541109</v>
      </c>
      <c r="AO13">
        <f>DATASET_BAW!AO13</f>
        <v>0.46840893927541105</v>
      </c>
      <c r="AP13">
        <f>DATASET_BAW!AP13</f>
        <v>7.2853336642441029</v>
      </c>
    </row>
    <row r="14" spans="1:42">
      <c r="A14">
        <f>DATASET_BAW!A14</f>
        <v>27</v>
      </c>
      <c r="B14" s="105">
        <f>DATASET_BAW!B14</f>
        <v>19</v>
      </c>
      <c r="C14" s="105" t="str">
        <f>DATASET_BAW!C14</f>
        <v>Verkehr</v>
      </c>
      <c r="D14" s="652" t="str">
        <f>DATASET_BAW!D14</f>
        <v>BAW</v>
      </c>
      <c r="E14" s="161" t="str">
        <f>DATASET_BAW!E14</f>
        <v>small</v>
      </c>
      <c r="F14" s="161" t="str">
        <f>DATASET_BAW!F14</f>
        <v>ele</v>
      </c>
      <c r="G14" s="371">
        <f>DATASET_BAW!G14</f>
        <v>0</v>
      </c>
      <c r="H14" s="864">
        <f>DATASET_BAW!H14</f>
        <v>1.6916069678165155</v>
      </c>
      <c r="I14" s="865">
        <f>DATASET_BAW!I14</f>
        <v>6.5212769399007435E-3</v>
      </c>
      <c r="J14" s="653">
        <f>DATASET_BAW!J14</f>
        <v>10.430368541702347</v>
      </c>
      <c r="K14" s="557">
        <f>DATASET_BAW!K14</f>
        <v>0</v>
      </c>
      <c r="L14" s="557">
        <f>DATASET_BAW!L14</f>
        <v>0</v>
      </c>
      <c r="M14" s="653">
        <f>DATASET_BAW!M14</f>
        <v>0</v>
      </c>
      <c r="N14" s="371">
        <f>DATASET_BAW!N14</f>
        <v>0</v>
      </c>
      <c r="O14" s="670">
        <f>DATASET_BAW!O14</f>
        <v>0.19699999999999998</v>
      </c>
      <c r="P14" s="869">
        <f>DATASET_BAW!P14</f>
        <v>3.4758845681014611E-3</v>
      </c>
      <c r="Q14" s="869">
        <f>DATASET_BAW!Q14</f>
        <v>1.2513184445165261E-2</v>
      </c>
      <c r="R14" s="371">
        <f>DATASET_BAW!R14</f>
        <v>0</v>
      </c>
      <c r="S14" s="670">
        <f>DATASET_BAW!S14</f>
        <v>21.7</v>
      </c>
      <c r="T14" s="654">
        <f>DATASET_BAW!T14</f>
        <v>130.04826861604678</v>
      </c>
      <c r="U14" s="654">
        <f>DATASET_BAW!U14</f>
        <v>185.05177393035552</v>
      </c>
      <c r="V14" s="737">
        <f>DATASET_BAW!V14</f>
        <v>14.391246720285007</v>
      </c>
      <c r="W14" s="741">
        <f>DATASET_BAW!W14</f>
        <v>21.195945298185126</v>
      </c>
      <c r="X14" s="745">
        <f>DATASET_BAW!X14</f>
        <v>0.54302970957875429</v>
      </c>
      <c r="Y14" s="670">
        <f>DATASET_BAW!Y14</f>
        <v>3.6455199464280039E-2</v>
      </c>
      <c r="Z14" s="371">
        <f>DATASET_BAW!Z14</f>
        <v>0</v>
      </c>
      <c r="AA14" s="670">
        <f>DATASET_BAW!AA14</f>
        <v>2.5619508917361214E-2</v>
      </c>
      <c r="AB14" s="720">
        <f>DATASET_BAW!AB14</f>
        <v>267.22091986550714</v>
      </c>
      <c r="AC14" s="720">
        <f>DATASET_BAW!AC14</f>
        <v>380.24116567371073</v>
      </c>
      <c r="AD14" s="720">
        <f>DATASET_BAW!AD14</f>
        <v>5664.0000000000009</v>
      </c>
      <c r="AE14" s="720">
        <f>DATASET_BAW!AE14</f>
        <v>6044.2411656737113</v>
      </c>
      <c r="AF14" s="720">
        <f>DATASET_BAW!AF14</f>
        <v>10224.480471017068</v>
      </c>
      <c r="AG14" s="106" t="str">
        <f>DATASET_BAW!AG14</f>
        <v>car_data.xlsx</v>
      </c>
      <c r="AH14">
        <f>DATASET_BAW!AH14</f>
        <v>3</v>
      </c>
      <c r="AI14">
        <f>DATASET_BAW!AI14</f>
        <v>10</v>
      </c>
      <c r="AJ14">
        <f>DATASET_BAW!AJ14</f>
        <v>11.298092862692426</v>
      </c>
      <c r="AK14">
        <f>DATASET_BAW!AK14</f>
        <v>0.5649046431346213</v>
      </c>
      <c r="AL14" s="158">
        <f>DATASET_BAW!AL14</f>
        <v>0.21479999999999999</v>
      </c>
      <c r="AM14">
        <f>DATASET_BAW!AM14</f>
        <v>0</v>
      </c>
      <c r="AN14">
        <f>DATASET_BAW!AN14</f>
        <v>0.5430297095787544</v>
      </c>
      <c r="AO14">
        <f>DATASET_BAW!AO14</f>
        <v>0.5794849090430344</v>
      </c>
      <c r="AP14">
        <f>DATASET_BAW!AP14</f>
        <v>14.895809584331918</v>
      </c>
    </row>
    <row r="15" spans="1:42">
      <c r="A15">
        <f>DATASET_BAW!A15</f>
        <v>15</v>
      </c>
      <c r="B15" s="105">
        <f>DATASET_BAW!B15</f>
        <v>20</v>
      </c>
      <c r="C15" s="105" t="str">
        <f>DATASET_BAW!C15</f>
        <v>Verkehr</v>
      </c>
      <c r="D15" s="652" t="str">
        <f>DATASET_BAW!D15</f>
        <v>BAW</v>
      </c>
      <c r="E15" s="161" t="str">
        <f>DATASET_BAW!E15</f>
        <v>small</v>
      </c>
      <c r="F15" s="161" t="str">
        <f>DATASET_BAW!F15</f>
        <v>gas</v>
      </c>
      <c r="G15" s="371">
        <f>DATASET_BAW!G15</f>
        <v>0</v>
      </c>
      <c r="H15" s="863">
        <f>DATASET_BAW!H15</f>
        <v>5.2397982832489021</v>
      </c>
      <c r="I15" s="864">
        <f>DATASET_BAW!I15</f>
        <v>0.58142946305996324</v>
      </c>
      <c r="J15" s="653">
        <f>DATASET_BAW!J15</f>
        <v>10.430368541702347</v>
      </c>
      <c r="K15" s="557">
        <f>DATASET_BAW!K15</f>
        <v>98.5</v>
      </c>
      <c r="L15" s="557">
        <f>DATASET_BAW!L15</f>
        <v>1198.5</v>
      </c>
      <c r="M15" s="653">
        <f>DATASET_BAW!M15</f>
        <v>0</v>
      </c>
      <c r="N15" s="371">
        <f>DATASET_BAW!N15</f>
        <v>0</v>
      </c>
      <c r="O15" s="670">
        <f>DATASET_BAW!O15</f>
        <v>0.47785000000000005</v>
      </c>
      <c r="P15" s="869">
        <f>DATASET_BAW!P15</f>
        <v>2.6115949037229649E-2</v>
      </c>
      <c r="Q15" s="869">
        <f>DATASET_BAW!Q15</f>
        <v>9.4017416534026746E-2</v>
      </c>
      <c r="R15" s="371">
        <f>DATASET_BAW!R15</f>
        <v>0</v>
      </c>
      <c r="S15" s="670">
        <f>DATASET_BAW!S15</f>
        <v>16.2075</v>
      </c>
      <c r="T15" s="654">
        <f>DATASET_BAW!T15</f>
        <v>46.012605042016808</v>
      </c>
      <c r="U15" s="654">
        <f>DATASET_BAW!U15</f>
        <v>61.3</v>
      </c>
      <c r="V15" s="718">
        <f>DATASET_BAW!V15</f>
        <v>8.280288398441698</v>
      </c>
      <c r="W15" s="738">
        <f>DATASET_BAW!W15</f>
        <v>16.168571792833326</v>
      </c>
      <c r="X15" s="745">
        <f>DATASET_BAW!X15</f>
        <v>0.35550038190643024</v>
      </c>
      <c r="Y15" s="670">
        <f>DATASET_BAW!Y15</f>
        <v>2.9292205000000002E-2</v>
      </c>
      <c r="Z15" s="371">
        <f>DATASET_BAW!Z15</f>
        <v>0</v>
      </c>
      <c r="AA15" s="670">
        <f>DATASET_BAW!AA15</f>
        <v>2.1987123319327732E-2</v>
      </c>
      <c r="AB15" s="720">
        <f>DATASET_BAW!AB15</f>
        <v>229.33379939244605</v>
      </c>
      <c r="AC15" s="720">
        <f>DATASET_BAW!AC15</f>
        <v>305.5284935490962</v>
      </c>
      <c r="AD15" s="720">
        <f>DATASET_BAW!AD15</f>
        <v>3708</v>
      </c>
      <c r="AE15" s="720">
        <f>DATASET_BAW!AE15</f>
        <v>4013.5284935490963</v>
      </c>
      <c r="AF15" s="720">
        <f>DATASET_BAW!AF15</f>
        <v>21030.079710269107</v>
      </c>
      <c r="AG15" s="106" t="str">
        <f>DATASET_BAW!AG15</f>
        <v>car_data.xlsx</v>
      </c>
      <c r="AH15">
        <f>DATASET_BAW!AH15</f>
        <v>3</v>
      </c>
      <c r="AI15">
        <f>DATASET_BAW!AI15</f>
        <v>11</v>
      </c>
      <c r="AJ15">
        <f>DATASET_BAW!AJ15</f>
        <v>12.34137366052485</v>
      </c>
      <c r="AK15">
        <f>DATASET_BAW!AK15</f>
        <v>0.61706868302624251</v>
      </c>
      <c r="AL15" s="158">
        <f>DATASET_BAW!AL15</f>
        <v>0.18853206514133261</v>
      </c>
      <c r="AM15">
        <f>DATASET_BAW!AM15</f>
        <v>0</v>
      </c>
      <c r="AN15">
        <f>DATASET_BAW!AN15</f>
        <v>0.35550038190643024</v>
      </c>
      <c r="AO15">
        <f>DATASET_BAW!AO15</f>
        <v>0.38479258690643026</v>
      </c>
      <c r="AP15">
        <f>DATASET_BAW!AP15</f>
        <v>12.136347601910822</v>
      </c>
    </row>
    <row r="16" spans="1:42">
      <c r="A16">
        <f>DATASET_BAW!A16</f>
        <v>6</v>
      </c>
      <c r="B16" s="12">
        <f>DATASET_BAW!B16</f>
        <v>13</v>
      </c>
      <c r="C16" s="12" t="str">
        <f>DATASET_BAW!C16</f>
        <v>Wohnen</v>
      </c>
      <c r="D16" s="656" t="str">
        <f>DATASET_BAW!D16</f>
        <v>BAW</v>
      </c>
      <c r="E16" s="657" t="str">
        <f>DATASET_BAW!E16</f>
        <v>new_e</v>
      </c>
      <c r="F16" s="657" t="str">
        <f>DATASET_BAW!F16</f>
        <v>bio</v>
      </c>
      <c r="G16" s="862">
        <f>DATASET_BAW!G16</f>
        <v>0.20858745697114028</v>
      </c>
      <c r="H16" s="659">
        <f>DATASET_BAW!H16</f>
        <v>0</v>
      </c>
      <c r="I16" s="659">
        <f>DATASET_BAW!I16</f>
        <v>0</v>
      </c>
      <c r="J16" s="659">
        <f>DATASET_BAW!J16</f>
        <v>0</v>
      </c>
      <c r="K16" s="660">
        <f>DATASET_BAW!K16</f>
        <v>0</v>
      </c>
      <c r="L16" s="660">
        <f>DATASET_BAW!L16</f>
        <v>0</v>
      </c>
      <c r="M16" s="660">
        <f>DATASET_BAW!M16</f>
        <v>0</v>
      </c>
      <c r="N16" s="661">
        <f>DATASET_BAW!N16</f>
        <v>65</v>
      </c>
      <c r="O16" s="659">
        <f>DATASET_BAW!O16</f>
        <v>0</v>
      </c>
      <c r="P16" s="871">
        <f>DATASET_BAW!P16</f>
        <v>1.3558184703124117E-2</v>
      </c>
      <c r="Q16" s="871">
        <f>DATASET_BAW!Q16</f>
        <v>4.880946493124682E-2</v>
      </c>
      <c r="R16" s="680">
        <f>DATASET_BAW!R16</f>
        <v>80.729212827988377</v>
      </c>
      <c r="S16" s="660">
        <f>DATASET_BAW!S16</f>
        <v>0</v>
      </c>
      <c r="T16" s="680">
        <f>DATASET_BAW!T16</f>
        <v>33.613445378151269</v>
      </c>
      <c r="U16" s="680">
        <f>DATASET_BAW!U16</f>
        <v>40.000000000000007</v>
      </c>
      <c r="V16" s="660">
        <f>DATASET_BAW!V16</f>
        <v>0</v>
      </c>
      <c r="W16" s="742">
        <f>DATASET_BAW!W16</f>
        <v>36.949139717425446</v>
      </c>
      <c r="X16" s="747">
        <f>DATASET_BAW!X16</f>
        <v>0</v>
      </c>
      <c r="Y16" s="660">
        <f>DATASET_BAW!Y16</f>
        <v>0</v>
      </c>
      <c r="Z16" s="680">
        <f>DATASET_BAW!Z16</f>
        <v>2.1848739495798322</v>
      </c>
      <c r="AA16" s="680">
        <f>DATASET_BAW!AA16</f>
        <v>0</v>
      </c>
      <c r="AB16" s="660">
        <f>DATASET_BAW!AB16</f>
        <v>0</v>
      </c>
      <c r="AC16" s="660">
        <f>DATASET_BAW!AC16</f>
        <v>0</v>
      </c>
      <c r="AD16" s="660">
        <f>DATASET_BAW!AD16</f>
        <v>0</v>
      </c>
      <c r="AE16" s="660">
        <f>DATASET_BAW!AE16</f>
        <v>0</v>
      </c>
      <c r="AF16" s="680">
        <f>DATASET_BAW!AF16</f>
        <v>16.839101207072051</v>
      </c>
      <c r="AG16" s="641" t="str">
        <f>DATASET_BAW!AG16</f>
        <v>WS 'buildings_data'</v>
      </c>
      <c r="AH16">
        <f>DATASET_BAW!AH16</f>
        <v>4</v>
      </c>
      <c r="AI16">
        <f>DATASET_BAW!AI16</f>
        <v>12</v>
      </c>
      <c r="AJ16">
        <f>DATASET_BAW!AJ16</f>
        <v>0</v>
      </c>
      <c r="AK16">
        <f>DATASET_BAW!AK16</f>
        <v>0.10936163393873848</v>
      </c>
      <c r="AL16" s="158">
        <f>DATASET_BAW!AL16</f>
        <v>0.10171528083782787</v>
      </c>
      <c r="AM16">
        <f>DATASET_BAW!AM16</f>
        <v>7.1467116141055729E-3</v>
      </c>
      <c r="AN16">
        <f>DATASET_BAW!AN16</f>
        <v>0</v>
      </c>
      <c r="AO16">
        <f>DATASET_BAW!AO16</f>
        <v>0</v>
      </c>
      <c r="AP16">
        <f>DATASET_BAW!AP16</f>
        <v>0</v>
      </c>
    </row>
    <row r="17" spans="1:42">
      <c r="A17">
        <f>DATASET_BAW!A17</f>
        <v>25</v>
      </c>
      <c r="B17" s="12">
        <f>DATASET_BAW!B17</f>
        <v>10</v>
      </c>
      <c r="C17" s="12" t="str">
        <f>DATASET_BAW!C17</f>
        <v>Wohnen</v>
      </c>
      <c r="D17" s="656" t="str">
        <f>DATASET_BAW!D17</f>
        <v>BAW</v>
      </c>
      <c r="E17" s="657" t="str">
        <f>DATASET_BAW!E17</f>
        <v>new_e</v>
      </c>
      <c r="F17" s="657" t="str">
        <f>DATASET_BAW!F17</f>
        <v>ele</v>
      </c>
      <c r="G17" s="862">
        <f>DATASET_BAW!G17</f>
        <v>0.59539449114850485</v>
      </c>
      <c r="H17" s="659">
        <f>DATASET_BAW!H17</f>
        <v>0</v>
      </c>
      <c r="I17" s="659">
        <f>DATASET_BAW!I17</f>
        <v>0</v>
      </c>
      <c r="J17" s="659">
        <f>DATASET_BAW!J17</f>
        <v>0</v>
      </c>
      <c r="K17" s="660">
        <f>DATASET_BAW!K17</f>
        <v>0</v>
      </c>
      <c r="L17" s="660">
        <f>DATASET_BAW!L17</f>
        <v>0</v>
      </c>
      <c r="M17" s="660">
        <f>DATASET_BAW!M17</f>
        <v>0</v>
      </c>
      <c r="N17" s="661">
        <f>DATASET_BAW!N17</f>
        <v>65</v>
      </c>
      <c r="O17" s="659">
        <f>DATASET_BAW!O17</f>
        <v>0</v>
      </c>
      <c r="P17" s="871">
        <f>DATASET_BAW!P17</f>
        <v>3.8700641924652814E-2</v>
      </c>
      <c r="Q17" s="871">
        <f>DATASET_BAW!Q17</f>
        <v>0.13932231092875014</v>
      </c>
      <c r="R17" s="680">
        <f>DATASET_BAW!R17</f>
        <v>80.729212827988377</v>
      </c>
      <c r="S17" s="660">
        <f>DATASET_BAW!S17</f>
        <v>0</v>
      </c>
      <c r="T17" s="680">
        <f>DATASET_BAW!T17</f>
        <v>130.04826861604678</v>
      </c>
      <c r="U17" s="680">
        <f>DATASET_BAW!U17</f>
        <v>185.05177393035552</v>
      </c>
      <c r="V17" s="660">
        <f>DATASET_BAW!V17</f>
        <v>0</v>
      </c>
      <c r="W17" s="742">
        <f>DATASET_BAW!W17</f>
        <v>9.5502070337298548</v>
      </c>
      <c r="X17" s="747">
        <f>DATASET_BAW!X17</f>
        <v>0</v>
      </c>
      <c r="Y17" s="660">
        <f>DATASET_BAW!Y17</f>
        <v>0</v>
      </c>
      <c r="Z17" s="680">
        <f>DATASET_BAW!Z17</f>
        <v>8.4531374600430418</v>
      </c>
      <c r="AA17" s="680">
        <f>DATASET_BAW!AA17</f>
        <v>0</v>
      </c>
      <c r="AB17" s="660">
        <f>DATASET_BAW!AB17</f>
        <v>0</v>
      </c>
      <c r="AC17" s="660">
        <f>DATASET_BAW!AC17</f>
        <v>0</v>
      </c>
      <c r="AD17" s="660">
        <f>DATASET_BAW!AD17</f>
        <v>0</v>
      </c>
      <c r="AE17" s="660">
        <f>DATASET_BAW!AE17</f>
        <v>0</v>
      </c>
      <c r="AF17" s="680">
        <f>DATASET_BAW!AF17</f>
        <v>48.065728592539493</v>
      </c>
      <c r="AG17" s="641" t="str">
        <f>DATASET_BAW!AG17</f>
        <v>WS 'buildings_data'</v>
      </c>
      <c r="AH17">
        <f>DATASET_BAW!AH17</f>
        <v>4</v>
      </c>
      <c r="AI17">
        <f>DATASET_BAW!AI17</f>
        <v>13</v>
      </c>
      <c r="AJ17">
        <f>DATASET_BAW!AJ17</f>
        <v>0</v>
      </c>
      <c r="AK17">
        <f>DATASET_BAW!AK17</f>
        <v>0</v>
      </c>
      <c r="AL17">
        <f>DATASET_BAW!AL17</f>
        <v>0</v>
      </c>
      <c r="AM17">
        <f>DATASET_BAW!AM17</f>
        <v>7.3531156885020182E-2</v>
      </c>
      <c r="AN17">
        <f>DATASET_BAW!AN17</f>
        <v>0</v>
      </c>
      <c r="AO17">
        <f>DATASET_BAW!AO17</f>
        <v>0</v>
      </c>
      <c r="AP17">
        <f>DATASET_BAW!AP17</f>
        <v>0</v>
      </c>
    </row>
    <row r="18" spans="1:42">
      <c r="A18">
        <f>DATASET_BAW!A18</f>
        <v>13</v>
      </c>
      <c r="B18" s="12">
        <f>DATASET_BAW!B18</f>
        <v>12</v>
      </c>
      <c r="C18" s="12" t="str">
        <f>DATASET_BAW!C18</f>
        <v>Wohnen</v>
      </c>
      <c r="D18" s="656" t="str">
        <f>DATASET_BAW!D18</f>
        <v>BAW</v>
      </c>
      <c r="E18" s="657" t="str">
        <f>DATASET_BAW!E18</f>
        <v>new_e</v>
      </c>
      <c r="F18" s="657" t="str">
        <f>DATASET_BAW!F18</f>
        <v>gas</v>
      </c>
      <c r="G18" s="862">
        <f>DATASET_BAW!G18</f>
        <v>2.0440037051870488</v>
      </c>
      <c r="H18" s="659">
        <f>DATASET_BAW!H18</f>
        <v>0</v>
      </c>
      <c r="I18" s="659">
        <f>DATASET_BAW!I18</f>
        <v>0</v>
      </c>
      <c r="J18" s="659">
        <f>DATASET_BAW!J18</f>
        <v>0</v>
      </c>
      <c r="K18" s="660">
        <f>DATASET_BAW!K18</f>
        <v>0</v>
      </c>
      <c r="L18" s="660">
        <f>DATASET_BAW!L18</f>
        <v>0</v>
      </c>
      <c r="M18" s="660">
        <f>DATASET_BAW!M18</f>
        <v>0</v>
      </c>
      <c r="N18" s="661">
        <f>DATASET_BAW!N18</f>
        <v>65</v>
      </c>
      <c r="O18" s="659">
        <f>DATASET_BAW!O18</f>
        <v>0</v>
      </c>
      <c r="P18" s="871">
        <f>DATASET_BAW!P18</f>
        <v>0.13286024083715817</v>
      </c>
      <c r="Q18" s="871">
        <f>DATASET_BAW!Q18</f>
        <v>0.47829686701376939</v>
      </c>
      <c r="R18" s="680">
        <f>DATASET_BAW!R18</f>
        <v>80.729212827988377</v>
      </c>
      <c r="S18" s="660">
        <f>DATASET_BAW!S18</f>
        <v>0</v>
      </c>
      <c r="T18" s="680">
        <f>DATASET_BAW!T18</f>
        <v>46.012605042016808</v>
      </c>
      <c r="U18" s="680">
        <f>DATASET_BAW!U18</f>
        <v>61.3</v>
      </c>
      <c r="V18" s="660">
        <f>DATASET_BAW!V18</f>
        <v>0</v>
      </c>
      <c r="W18" s="742">
        <f>DATASET_BAW!W18</f>
        <v>26.992340219103607</v>
      </c>
      <c r="X18" s="747">
        <f>DATASET_BAW!X18</f>
        <v>0</v>
      </c>
      <c r="Y18" s="660">
        <f>DATASET_BAW!Y18</f>
        <v>0</v>
      </c>
      <c r="Z18" s="680">
        <f>DATASET_BAW!Z18</f>
        <v>2.9908193277310926</v>
      </c>
      <c r="AA18" s="680">
        <f>DATASET_BAW!AA18</f>
        <v>0</v>
      </c>
      <c r="AB18" s="660">
        <f>DATASET_BAW!AB18</f>
        <v>0</v>
      </c>
      <c r="AC18" s="660">
        <f>DATASET_BAW!AC18</f>
        <v>0</v>
      </c>
      <c r="AD18" s="660">
        <f>DATASET_BAW!AD18</f>
        <v>0</v>
      </c>
      <c r="AE18" s="660">
        <f>DATASET_BAW!AE18</f>
        <v>0</v>
      </c>
      <c r="AF18" s="680">
        <f>DATASET_BAW!AF18</f>
        <v>165.01081013724206</v>
      </c>
      <c r="AG18" s="641" t="str">
        <f>DATASET_BAW!AG18</f>
        <v>WS 'buildings_data'</v>
      </c>
      <c r="AH18">
        <f>DATASET_BAW!AH18</f>
        <v>4</v>
      </c>
      <c r="AI18">
        <f>DATASET_BAW!AI18</f>
        <v>14</v>
      </c>
      <c r="AJ18">
        <f>DATASET_BAW!AJ18</f>
        <v>0</v>
      </c>
      <c r="AK18">
        <f>DATASET_BAW!AK18</f>
        <v>0</v>
      </c>
      <c r="AL18">
        <f>DATASET_BAW!AL18</f>
        <v>0</v>
      </c>
      <c r="AM18">
        <f>DATASET_BAW!AM18</f>
        <v>0</v>
      </c>
      <c r="AN18">
        <f>DATASET_BAW!AN18</f>
        <v>0</v>
      </c>
      <c r="AO18">
        <f>DATASET_BAW!AO18</f>
        <v>0</v>
      </c>
      <c r="AP18">
        <f>DATASET_BAW!AP18</f>
        <v>0</v>
      </c>
    </row>
    <row r="19" spans="1:42">
      <c r="A19">
        <f>DATASET_BAW!A19</f>
        <v>19</v>
      </c>
      <c r="B19" s="12">
        <f>DATASET_BAW!B19</f>
        <v>11</v>
      </c>
      <c r="C19" s="12" t="str">
        <f>DATASET_BAW!C19</f>
        <v>Wohnen</v>
      </c>
      <c r="D19" s="656" t="str">
        <f>DATASET_BAW!D19</f>
        <v>BAW</v>
      </c>
      <c r="E19" s="657" t="str">
        <f>DATASET_BAW!E19</f>
        <v>new_e</v>
      </c>
      <c r="F19" s="657" t="str">
        <f>DATASET_BAW!F19</f>
        <v>hoi</v>
      </c>
      <c r="G19" s="862">
        <f>DATASET_BAW!G19</f>
        <v>0.21773872040198197</v>
      </c>
      <c r="H19" s="659">
        <f>DATASET_BAW!H19</f>
        <v>0</v>
      </c>
      <c r="I19" s="659">
        <f>DATASET_BAW!I19</f>
        <v>0</v>
      </c>
      <c r="J19" s="659">
        <f>DATASET_BAW!J19</f>
        <v>0</v>
      </c>
      <c r="K19" s="660">
        <f>DATASET_BAW!K19</f>
        <v>0</v>
      </c>
      <c r="L19" s="660">
        <f>DATASET_BAW!L19</f>
        <v>0</v>
      </c>
      <c r="M19" s="660">
        <f>DATASET_BAW!M19</f>
        <v>0</v>
      </c>
      <c r="N19" s="661">
        <f>DATASET_BAW!N19</f>
        <v>65</v>
      </c>
      <c r="O19" s="659">
        <f>DATASET_BAW!O19</f>
        <v>0</v>
      </c>
      <c r="P19" s="871">
        <f>DATASET_BAW!P19</f>
        <v>1.4153016826128828E-2</v>
      </c>
      <c r="Q19" s="871">
        <f>DATASET_BAW!Q19</f>
        <v>5.0950860574063783E-2</v>
      </c>
      <c r="R19" s="680">
        <f>DATASET_BAW!R19</f>
        <v>80.729212827988377</v>
      </c>
      <c r="S19" s="660">
        <f>DATASET_BAW!S19</f>
        <v>0</v>
      </c>
      <c r="T19" s="680">
        <f>DATASET_BAW!T19</f>
        <v>42.094999999999992</v>
      </c>
      <c r="U19" s="680">
        <f>DATASET_BAW!U19</f>
        <v>59.178699999999992</v>
      </c>
      <c r="V19" s="660">
        <f>DATASET_BAW!V19</f>
        <v>0</v>
      </c>
      <c r="W19" s="742">
        <f>DATASET_BAW!W19</f>
        <v>29.5044040779513</v>
      </c>
      <c r="X19" s="747">
        <f>DATASET_BAW!X19</f>
        <v>0</v>
      </c>
      <c r="Y19" s="660">
        <f>DATASET_BAW!Y19</f>
        <v>0</v>
      </c>
      <c r="Z19" s="680">
        <f>DATASET_BAW!Z19</f>
        <v>2.7361749999999994</v>
      </c>
      <c r="AA19" s="680">
        <f>DATASET_BAW!AA19</f>
        <v>0</v>
      </c>
      <c r="AB19" s="660">
        <f>DATASET_BAW!AB19</f>
        <v>0</v>
      </c>
      <c r="AC19" s="660">
        <f>DATASET_BAW!AC19</f>
        <v>0</v>
      </c>
      <c r="AD19" s="660">
        <f>DATASET_BAW!AD19</f>
        <v>0</v>
      </c>
      <c r="AE19" s="660">
        <f>DATASET_BAW!AE19</f>
        <v>0</v>
      </c>
      <c r="AF19" s="680">
        <f>DATASET_BAW!AF19</f>
        <v>17.577875500225456</v>
      </c>
      <c r="AG19" s="641" t="str">
        <f>DATASET_BAW!AG19</f>
        <v>WS 'buildings_data'</v>
      </c>
      <c r="AH19">
        <f>DATASET_BAW!AH19</f>
        <v>4</v>
      </c>
      <c r="AI19">
        <f>DATASET_BAW!AI19</f>
        <v>15</v>
      </c>
      <c r="AJ19">
        <f>DATASET_BAW!AJ19</f>
        <v>0</v>
      </c>
      <c r="AK19">
        <f>DATASET_BAW!AK19</f>
        <v>0</v>
      </c>
      <c r="AL19">
        <f>DATASET_BAW!AL19</f>
        <v>0</v>
      </c>
      <c r="AM19">
        <f>DATASET_BAW!AM19</f>
        <v>0</v>
      </c>
      <c r="AN19">
        <f>DATASET_BAW!AN19</f>
        <v>0</v>
      </c>
      <c r="AO19">
        <f>DATASET_BAW!AO19</f>
        <v>0</v>
      </c>
      <c r="AP19">
        <f>DATASET_BAW!AP19</f>
        <v>0</v>
      </c>
    </row>
    <row r="20" spans="1:42">
      <c r="A20">
        <f>DATASET_BAW!A20</f>
        <v>7</v>
      </c>
      <c r="B20" s="12">
        <f>DATASET_BAW!B20</f>
        <v>16</v>
      </c>
      <c r="C20" s="12" t="str">
        <f>DATASET_BAW!C20</f>
        <v>Wohnen</v>
      </c>
      <c r="D20" s="656" t="str">
        <f>DATASET_BAW!D20</f>
        <v>BAW</v>
      </c>
      <c r="E20" s="657" t="str">
        <f>DATASET_BAW!E20</f>
        <v>new_p</v>
      </c>
      <c r="F20" s="657" t="str">
        <f>DATASET_BAW!F20</f>
        <v>bio</v>
      </c>
      <c r="G20" s="862">
        <f>DATASET_BAW!G20</f>
        <v>3.5272979685792363E-2</v>
      </c>
      <c r="H20" s="659">
        <f>DATASET_BAW!H20</f>
        <v>0</v>
      </c>
      <c r="I20" s="659">
        <f>DATASET_BAW!I20</f>
        <v>0</v>
      </c>
      <c r="J20" s="659">
        <f>DATASET_BAW!J20</f>
        <v>0</v>
      </c>
      <c r="K20" s="660">
        <f>DATASET_BAW!K20</f>
        <v>0</v>
      </c>
      <c r="L20" s="660">
        <f>DATASET_BAW!L20</f>
        <v>0</v>
      </c>
      <c r="M20" s="660">
        <f>DATASET_BAW!M20</f>
        <v>0</v>
      </c>
      <c r="N20" s="661">
        <f>DATASET_BAW!N20</f>
        <v>15</v>
      </c>
      <c r="O20" s="659">
        <f>DATASET_BAW!O20</f>
        <v>0</v>
      </c>
      <c r="P20" s="872">
        <f>DATASET_BAW!P20</f>
        <v>5.2909469528688549E-4</v>
      </c>
      <c r="Q20" s="872">
        <f>DATASET_BAW!Q20</f>
        <v>1.9047409030327879E-3</v>
      </c>
      <c r="R20" s="680">
        <f>DATASET_BAW!R20</f>
        <v>96.875055393586052</v>
      </c>
      <c r="S20" s="660">
        <f>DATASET_BAW!S20</f>
        <v>0</v>
      </c>
      <c r="T20" s="680">
        <f>DATASET_BAW!T20</f>
        <v>33.613445378151269</v>
      </c>
      <c r="U20" s="680">
        <f>DATASET_BAW!U20</f>
        <v>40.000000000000007</v>
      </c>
      <c r="V20" s="660">
        <f>DATASET_BAW!V20</f>
        <v>0</v>
      </c>
      <c r="W20" s="742">
        <f>DATASET_BAW!W20</f>
        <v>192.13552653061231</v>
      </c>
      <c r="X20" s="747">
        <f>DATASET_BAW!X20</f>
        <v>0</v>
      </c>
      <c r="Y20" s="660">
        <f>DATASET_BAW!Y20</f>
        <v>0</v>
      </c>
      <c r="Z20" s="680">
        <f>DATASET_BAW!Z20</f>
        <v>0.504201680672269</v>
      </c>
      <c r="AA20" s="680">
        <f>DATASET_BAW!AA20</f>
        <v>0</v>
      </c>
      <c r="AB20" s="660">
        <f>DATASET_BAW!AB20</f>
        <v>0</v>
      </c>
      <c r="AC20" s="660">
        <f>DATASET_BAW!AC20</f>
        <v>0</v>
      </c>
      <c r="AD20" s="660">
        <f>DATASET_BAW!AD20</f>
        <v>0</v>
      </c>
      <c r="AE20" s="660">
        <f>DATASET_BAW!AE20</f>
        <v>0</v>
      </c>
      <c r="AF20" s="680">
        <f>DATASET_BAW!AF20</f>
        <v>3.4170718609579707</v>
      </c>
      <c r="AG20" s="641" t="str">
        <f>DATASET_BAW!AG20</f>
        <v>WS 'buildings_data'</v>
      </c>
      <c r="AH20">
        <f>DATASET_BAW!AH20</f>
        <v>5</v>
      </c>
      <c r="AI20">
        <f>DATASET_BAW!AI20</f>
        <v>16</v>
      </c>
      <c r="AJ20">
        <f>DATASET_BAW!AJ20</f>
        <v>0</v>
      </c>
      <c r="AK20">
        <f>DATASET_BAW!AK20</f>
        <v>0</v>
      </c>
      <c r="AL20">
        <f>DATASET_BAW!AL20</f>
        <v>0</v>
      </c>
      <c r="AM20">
        <f>DATASET_BAW!AM20</f>
        <v>0</v>
      </c>
      <c r="AN20">
        <f>DATASET_BAW!AN20</f>
        <v>0</v>
      </c>
      <c r="AO20">
        <f>DATASET_BAW!AO20</f>
        <v>0</v>
      </c>
      <c r="AP20">
        <f>DATASET_BAW!AP20</f>
        <v>0</v>
      </c>
    </row>
    <row r="21" spans="1:42">
      <c r="A21">
        <f>DATASET_BAW!A21</f>
        <v>26</v>
      </c>
      <c r="B21" s="12">
        <f>DATASET_BAW!B21</f>
        <v>14</v>
      </c>
      <c r="C21" s="12" t="str">
        <f>DATASET_BAW!C21</f>
        <v>Wohnen</v>
      </c>
      <c r="D21" s="656" t="str">
        <f>DATASET_BAW!D21</f>
        <v>BAW</v>
      </c>
      <c r="E21" s="657" t="str">
        <f>DATASET_BAW!E21</f>
        <v>new_p</v>
      </c>
      <c r="F21" s="657" t="str">
        <f>DATASET_BAW!F21</f>
        <v>ele</v>
      </c>
      <c r="G21" s="862">
        <f>DATASET_BAW!G21</f>
        <v>7.8251539038832862E-2</v>
      </c>
      <c r="H21" s="659">
        <f>DATASET_BAW!H21</f>
        <v>0</v>
      </c>
      <c r="I21" s="659">
        <f>DATASET_BAW!I21</f>
        <v>0</v>
      </c>
      <c r="J21" s="659">
        <f>DATASET_BAW!J21</f>
        <v>0</v>
      </c>
      <c r="K21" s="660">
        <f>DATASET_BAW!K21</f>
        <v>0</v>
      </c>
      <c r="L21" s="660">
        <f>DATASET_BAW!L21</f>
        <v>0</v>
      </c>
      <c r="M21" s="660">
        <f>DATASET_BAW!M21</f>
        <v>0</v>
      </c>
      <c r="N21" s="661">
        <f>DATASET_BAW!N21</f>
        <v>15</v>
      </c>
      <c r="O21" s="659">
        <f>DATASET_BAW!O21</f>
        <v>0</v>
      </c>
      <c r="P21" s="872">
        <f>DATASET_BAW!P21</f>
        <v>1.1737730855824928E-3</v>
      </c>
      <c r="Q21" s="873">
        <f>DATASET_BAW!Q21</f>
        <v>4.2255831080969747E-3</v>
      </c>
      <c r="R21" s="680">
        <f>DATASET_BAW!R21</f>
        <v>96.875055393586052</v>
      </c>
      <c r="S21" s="660">
        <f>DATASET_BAW!S21</f>
        <v>0</v>
      </c>
      <c r="T21" s="680">
        <f>DATASET_BAW!T21</f>
        <v>130.04826861604678</v>
      </c>
      <c r="U21" s="680">
        <f>DATASET_BAW!U21</f>
        <v>185.05177393035552</v>
      </c>
      <c r="V21" s="660">
        <f>DATASET_BAW!V21</f>
        <v>0</v>
      </c>
      <c r="W21" s="742">
        <f>DATASET_BAW!W21</f>
        <v>49.661076575395242</v>
      </c>
      <c r="X21" s="747">
        <f>DATASET_BAW!X21</f>
        <v>0</v>
      </c>
      <c r="Y21" s="660">
        <f>DATASET_BAW!Y21</f>
        <v>0</v>
      </c>
      <c r="Z21" s="680">
        <f>DATASET_BAW!Z21</f>
        <v>1.950724029240702</v>
      </c>
      <c r="AA21" s="680">
        <f>DATASET_BAW!AA21</f>
        <v>0</v>
      </c>
      <c r="AB21" s="660">
        <f>DATASET_BAW!AB21</f>
        <v>0</v>
      </c>
      <c r="AC21" s="660">
        <f>DATASET_BAW!AC21</f>
        <v>0</v>
      </c>
      <c r="AD21" s="660">
        <f>DATASET_BAW!AD21</f>
        <v>0</v>
      </c>
      <c r="AE21" s="660">
        <f>DATASET_BAW!AE21</f>
        <v>0</v>
      </c>
      <c r="AF21" s="680">
        <f>DATASET_BAW!AF21</f>
        <v>7.5806221790202954</v>
      </c>
      <c r="AG21" s="641" t="str">
        <f>DATASET_BAW!AG21</f>
        <v>WS 'buildings_data'</v>
      </c>
      <c r="AH21">
        <f>DATASET_BAW!AH21</f>
        <v>5</v>
      </c>
      <c r="AI21">
        <f>DATASET_BAW!AI21</f>
        <v>17</v>
      </c>
      <c r="AJ21">
        <f>DATASET_BAW!AJ21</f>
        <v>0</v>
      </c>
      <c r="AK21">
        <f>DATASET_BAW!AK21</f>
        <v>0</v>
      </c>
      <c r="AL21">
        <f>DATASET_BAW!AL21</f>
        <v>0</v>
      </c>
      <c r="AM21">
        <f>DATASET_BAW!AM21</f>
        <v>0</v>
      </c>
      <c r="AN21">
        <f>DATASET_BAW!AN21</f>
        <v>0</v>
      </c>
      <c r="AO21">
        <f>DATASET_BAW!AO21</f>
        <v>0</v>
      </c>
      <c r="AP21">
        <f>DATASET_BAW!AP21</f>
        <v>0</v>
      </c>
    </row>
    <row r="22" spans="1:42">
      <c r="A22">
        <f>DATASET_BAW!A22</f>
        <v>14</v>
      </c>
      <c r="B22" s="12">
        <f>DATASET_BAW!B22</f>
        <v>15</v>
      </c>
      <c r="C22" s="12" t="str">
        <f>DATASET_BAW!C22</f>
        <v>Wohnen</v>
      </c>
      <c r="D22" s="656" t="str">
        <f>DATASET_BAW!D22</f>
        <v>BAW</v>
      </c>
      <c r="E22" s="657" t="str">
        <f>DATASET_BAW!E22</f>
        <v>new_p</v>
      </c>
      <c r="F22" s="657" t="str">
        <f>DATASET_BAW!F22</f>
        <v>gas</v>
      </c>
      <c r="G22" s="862">
        <f>DATASET_BAW!G22</f>
        <v>0.22711152279856098</v>
      </c>
      <c r="H22" s="659">
        <f>DATASET_BAW!H22</f>
        <v>0</v>
      </c>
      <c r="I22" s="659">
        <f>DATASET_BAW!I22</f>
        <v>0</v>
      </c>
      <c r="J22" s="659">
        <f>DATASET_BAW!J22</f>
        <v>0</v>
      </c>
      <c r="K22" s="660">
        <f>DATASET_BAW!K22</f>
        <v>0</v>
      </c>
      <c r="L22" s="660">
        <f>DATASET_BAW!L22</f>
        <v>0</v>
      </c>
      <c r="M22" s="660">
        <f>DATASET_BAW!M22</f>
        <v>0</v>
      </c>
      <c r="N22" s="661">
        <f>DATASET_BAW!N22</f>
        <v>15</v>
      </c>
      <c r="O22" s="659">
        <f>DATASET_BAW!O22</f>
        <v>0</v>
      </c>
      <c r="P22" s="872">
        <f>DATASET_BAW!P22</f>
        <v>3.4066728419784144E-3</v>
      </c>
      <c r="Q22" s="873">
        <f>DATASET_BAW!Q22</f>
        <v>1.2264022231122293E-2</v>
      </c>
      <c r="R22" s="680">
        <f>DATASET_BAW!R22</f>
        <v>96.875055393586052</v>
      </c>
      <c r="S22" s="660">
        <f>DATASET_BAW!S22</f>
        <v>0</v>
      </c>
      <c r="T22" s="680">
        <f>DATASET_BAW!T22</f>
        <v>46.012605042016808</v>
      </c>
      <c r="U22" s="680">
        <f>DATASET_BAW!U22</f>
        <v>61.3</v>
      </c>
      <c r="V22" s="660">
        <f>DATASET_BAW!V22</f>
        <v>0</v>
      </c>
      <c r="W22" s="742">
        <f>DATASET_BAW!W22</f>
        <v>140.36016913933872</v>
      </c>
      <c r="X22" s="747">
        <f>DATASET_BAW!X22</f>
        <v>0</v>
      </c>
      <c r="Y22" s="660">
        <f>DATASET_BAW!Y22</f>
        <v>0</v>
      </c>
      <c r="Z22" s="680">
        <f>DATASET_BAW!Z22</f>
        <v>0.69018907563025222</v>
      </c>
      <c r="AA22" s="680">
        <f>DATASET_BAW!AA22</f>
        <v>0</v>
      </c>
      <c r="AB22" s="660">
        <f>DATASET_BAW!AB22</f>
        <v>0</v>
      </c>
      <c r="AC22" s="660">
        <f>DATASET_BAW!AC22</f>
        <v>0</v>
      </c>
      <c r="AD22" s="660">
        <f>DATASET_BAW!AD22</f>
        <v>0</v>
      </c>
      <c r="AE22" s="660">
        <f>DATASET_BAW!AE22</f>
        <v>0</v>
      </c>
      <c r="AF22" s="680">
        <f>DATASET_BAW!AF22</f>
        <v>22.001441351632277</v>
      </c>
      <c r="AG22" s="641" t="str">
        <f>DATASET_BAW!AG22</f>
        <v>WS 'buildings_data'</v>
      </c>
      <c r="AH22">
        <f>DATASET_BAW!AH22</f>
        <v>5</v>
      </c>
      <c r="AI22">
        <f>DATASET_BAW!AI22</f>
        <v>18</v>
      </c>
      <c r="AJ22">
        <f>DATASET_BAW!AJ22</f>
        <v>0</v>
      </c>
      <c r="AK22">
        <f>DATASET_BAW!AK22</f>
        <v>0</v>
      </c>
      <c r="AL22">
        <f>DATASET_BAW!AL22</f>
        <v>0</v>
      </c>
      <c r="AM22">
        <f>DATASET_BAW!AM22</f>
        <v>0</v>
      </c>
      <c r="AN22">
        <f>DATASET_BAW!AN22</f>
        <v>0</v>
      </c>
      <c r="AO22">
        <f>DATASET_BAW!AO22</f>
        <v>0</v>
      </c>
      <c r="AP22">
        <f>DATASET_BAW!AP22</f>
        <v>0</v>
      </c>
    </row>
    <row r="23" spans="1:42">
      <c r="A23">
        <f>DATASET_BAW!A23</f>
        <v>5</v>
      </c>
      <c r="B23" s="12">
        <f>DATASET_BAW!B23</f>
        <v>9</v>
      </c>
      <c r="C23" s="12" t="str">
        <f>DATASET_BAW!C23</f>
        <v>Wohnen</v>
      </c>
      <c r="D23" s="656" t="str">
        <f>DATASET_BAW!D23</f>
        <v>BAW</v>
      </c>
      <c r="E23" s="657" t="str">
        <f>DATASET_BAW!E23</f>
        <v>old_r</v>
      </c>
      <c r="F23" s="657" t="str">
        <f>DATASET_BAW!F23</f>
        <v>bio</v>
      </c>
      <c r="G23" s="862">
        <f>DATASET_BAW!G23</f>
        <v>0.26008501683359242</v>
      </c>
      <c r="H23" s="659">
        <f>DATASET_BAW!H23</f>
        <v>0</v>
      </c>
      <c r="I23" s="659">
        <f>DATASET_BAW!I23</f>
        <v>0</v>
      </c>
      <c r="J23" s="659">
        <f>DATASET_BAW!J23</f>
        <v>0</v>
      </c>
      <c r="K23" s="660">
        <f>DATASET_BAW!K23</f>
        <v>0</v>
      </c>
      <c r="L23" s="660">
        <f>DATASET_BAW!L23</f>
        <v>0</v>
      </c>
      <c r="M23" s="660">
        <f>DATASET_BAW!M23</f>
        <v>0</v>
      </c>
      <c r="N23" s="661">
        <f>DATASET_BAW!N23</f>
        <v>65</v>
      </c>
      <c r="O23" s="659">
        <f>DATASET_BAW!O23</f>
        <v>0</v>
      </c>
      <c r="P23" s="871">
        <f>DATASET_BAW!P23</f>
        <v>1.6905526094183509E-2</v>
      </c>
      <c r="Q23" s="871">
        <f>DATASET_BAW!Q23</f>
        <v>6.0859893939060633E-2</v>
      </c>
      <c r="R23" s="680">
        <f>DATASET_BAW!R23</f>
        <v>72.104516129032277</v>
      </c>
      <c r="S23" s="660">
        <f>DATASET_BAW!S23</f>
        <v>0</v>
      </c>
      <c r="T23" s="680">
        <f>DATASET_BAW!T23</f>
        <v>33.613445378151269</v>
      </c>
      <c r="U23" s="680">
        <f>DATASET_BAW!U23</f>
        <v>40.000000000000007</v>
      </c>
      <c r="V23" s="660">
        <f>DATASET_BAW!V23</f>
        <v>0</v>
      </c>
      <c r="W23" s="742">
        <f>DATASET_BAW!W23</f>
        <v>33.001682382134</v>
      </c>
      <c r="X23" s="747">
        <f>DATASET_BAW!X23</f>
        <v>0</v>
      </c>
      <c r="Y23" s="660">
        <f>DATASET_BAW!Y23</f>
        <v>0</v>
      </c>
      <c r="Z23" s="680">
        <f>DATASET_BAW!Z23</f>
        <v>2.1848739495798322</v>
      </c>
      <c r="AA23" s="680">
        <f>DATASET_BAW!AA23</f>
        <v>0</v>
      </c>
      <c r="AB23" s="660">
        <f>DATASET_BAW!AB23</f>
        <v>0</v>
      </c>
      <c r="AC23" s="660">
        <f>DATASET_BAW!AC23</f>
        <v>0</v>
      </c>
      <c r="AD23" s="660">
        <f>DATASET_BAW!AD23</f>
        <v>0</v>
      </c>
      <c r="AE23" s="660">
        <f>DATASET_BAW!AE23</f>
        <v>0</v>
      </c>
      <c r="AF23" s="680">
        <f>DATASET_BAW!AF23</f>
        <v>18.753304291197395</v>
      </c>
      <c r="AG23" s="641" t="str">
        <f>DATASET_BAW!AG23</f>
        <v>WS 'buildings_data'</v>
      </c>
      <c r="AH23">
        <f>DATASET_BAW!AH23</f>
        <v>6</v>
      </c>
      <c r="AI23">
        <f>DATASET_BAW!AI23</f>
        <v>19</v>
      </c>
      <c r="AJ23">
        <f>DATASET_BAW!AJ23</f>
        <v>0</v>
      </c>
      <c r="AK23">
        <f>DATASET_BAW!AK23</f>
        <v>0</v>
      </c>
      <c r="AL23">
        <f>DATASET_BAW!AL23</f>
        <v>0</v>
      </c>
      <c r="AM23">
        <f>DATASET_BAW!AM23</f>
        <v>0</v>
      </c>
      <c r="AN23">
        <f>DATASET_BAW!AN23</f>
        <v>0</v>
      </c>
      <c r="AO23">
        <f>DATASET_BAW!AO23</f>
        <v>0</v>
      </c>
      <c r="AP23">
        <f>DATASET_BAW!AP23</f>
        <v>0</v>
      </c>
    </row>
    <row r="24" spans="1:42">
      <c r="A24">
        <f>DATASET_BAW!A24</f>
        <v>24</v>
      </c>
      <c r="B24" s="12">
        <f>DATASET_BAW!B24</f>
        <v>6</v>
      </c>
      <c r="C24" s="12" t="str">
        <f>DATASET_BAW!C24</f>
        <v>Wohnen</v>
      </c>
      <c r="D24" s="656" t="str">
        <f>DATASET_BAW!D24</f>
        <v>BAW</v>
      </c>
      <c r="E24" s="657" t="str">
        <f>DATASET_BAW!E24</f>
        <v>old_r</v>
      </c>
      <c r="F24" s="657" t="str">
        <f>DATASET_BAW!F24</f>
        <v>ele</v>
      </c>
      <c r="G24" s="862">
        <f>DATASET_BAW!G24</f>
        <v>0.74238973187353352</v>
      </c>
      <c r="H24" s="659">
        <f>DATASET_BAW!H24</f>
        <v>0</v>
      </c>
      <c r="I24" s="659">
        <f>DATASET_BAW!I24</f>
        <v>0</v>
      </c>
      <c r="J24" s="659">
        <f>DATASET_BAW!J24</f>
        <v>0</v>
      </c>
      <c r="K24" s="660">
        <f>DATASET_BAW!K24</f>
        <v>0</v>
      </c>
      <c r="L24" s="660">
        <f>DATASET_BAW!L24</f>
        <v>0</v>
      </c>
      <c r="M24" s="660">
        <f>DATASET_BAW!M24</f>
        <v>0</v>
      </c>
      <c r="N24" s="661">
        <f>DATASET_BAW!N24</f>
        <v>65</v>
      </c>
      <c r="O24" s="659">
        <f>DATASET_BAW!O24</f>
        <v>0</v>
      </c>
      <c r="P24" s="871">
        <f>DATASET_BAW!P24</f>
        <v>4.8255332571779677E-2</v>
      </c>
      <c r="Q24" s="871">
        <f>DATASET_BAW!Q24</f>
        <v>0.17371919725840684</v>
      </c>
      <c r="R24" s="680">
        <f>DATASET_BAW!R24</f>
        <v>72.104516129032277</v>
      </c>
      <c r="S24" s="660">
        <f>DATASET_BAW!S24</f>
        <v>0</v>
      </c>
      <c r="T24" s="680">
        <f>DATASET_BAW!T24</f>
        <v>130.04826861604678</v>
      </c>
      <c r="U24" s="680">
        <f>DATASET_BAW!U24</f>
        <v>185.05177393035552</v>
      </c>
      <c r="V24" s="660">
        <f>DATASET_BAW!V24</f>
        <v>0</v>
      </c>
      <c r="W24" s="742">
        <f>DATASET_BAW!W24</f>
        <v>8.5299117008166032</v>
      </c>
      <c r="X24" s="747">
        <f>DATASET_BAW!X24</f>
        <v>0</v>
      </c>
      <c r="Y24" s="660">
        <f>DATASET_BAW!Y24</f>
        <v>0</v>
      </c>
      <c r="Z24" s="680">
        <f>DATASET_BAW!Z24</f>
        <v>8.4531374600430418</v>
      </c>
      <c r="AA24" s="680">
        <f>DATASET_BAW!AA24</f>
        <v>0</v>
      </c>
      <c r="AB24" s="660">
        <f>DATASET_BAW!AB24</f>
        <v>0</v>
      </c>
      <c r="AC24" s="660">
        <f>DATASET_BAW!AC24</f>
        <v>0</v>
      </c>
      <c r="AD24" s="660">
        <f>DATASET_BAW!AD24</f>
        <v>0</v>
      </c>
      <c r="AE24" s="660">
        <f>DATASET_BAW!AE24</f>
        <v>0</v>
      </c>
      <c r="AF24" s="680">
        <f>DATASET_BAW!AF24</f>
        <v>53.529652395903142</v>
      </c>
      <c r="AG24" s="641" t="str">
        <f>DATASET_BAW!AG24</f>
        <v>WS 'buildings_data'</v>
      </c>
      <c r="AH24">
        <f>DATASET_BAW!AH24</f>
        <v>6</v>
      </c>
      <c r="AI24">
        <f>DATASET_BAW!AI24</f>
        <v>20</v>
      </c>
      <c r="AJ24">
        <f>DATASET_BAW!AJ24</f>
        <v>0</v>
      </c>
      <c r="AK24">
        <f>DATASET_BAW!AK24</f>
        <v>0</v>
      </c>
      <c r="AL24">
        <f>DATASET_BAW!AL24</f>
        <v>0</v>
      </c>
      <c r="AM24">
        <f>DATASET_BAW!AM24</f>
        <v>0</v>
      </c>
      <c r="AN24">
        <f>DATASET_BAW!AN24</f>
        <v>0</v>
      </c>
      <c r="AO24">
        <f>DATASET_BAW!AO24</f>
        <v>0</v>
      </c>
      <c r="AP24">
        <f>DATASET_BAW!AP24</f>
        <v>0</v>
      </c>
    </row>
    <row r="25" spans="1:42">
      <c r="A25">
        <f>DATASET_BAW!A25</f>
        <v>12</v>
      </c>
      <c r="B25" s="12">
        <f>DATASET_BAW!B25</f>
        <v>8</v>
      </c>
      <c r="C25" s="12" t="str">
        <f>DATASET_BAW!C25</f>
        <v>Wohnen</v>
      </c>
      <c r="D25" s="656" t="str">
        <f>DATASET_BAW!D25</f>
        <v>BAW</v>
      </c>
      <c r="E25" s="657" t="str">
        <f>DATASET_BAW!E25</f>
        <v>old_r</v>
      </c>
      <c r="F25" s="657" t="str">
        <f>DATASET_BAW!F25</f>
        <v>gas</v>
      </c>
      <c r="G25" s="862">
        <f>DATASET_BAW!G25</f>
        <v>2.5486419259862392</v>
      </c>
      <c r="H25" s="659">
        <f>DATASET_BAW!H25</f>
        <v>0</v>
      </c>
      <c r="I25" s="659">
        <f>DATASET_BAW!I25</f>
        <v>0</v>
      </c>
      <c r="J25" s="659">
        <f>DATASET_BAW!J25</f>
        <v>0</v>
      </c>
      <c r="K25" s="660">
        <f>DATASET_BAW!K25</f>
        <v>0</v>
      </c>
      <c r="L25" s="660">
        <f>DATASET_BAW!L25</f>
        <v>0</v>
      </c>
      <c r="M25" s="660">
        <f>DATASET_BAW!M25</f>
        <v>0</v>
      </c>
      <c r="N25" s="661">
        <f>DATASET_BAW!N25</f>
        <v>65</v>
      </c>
      <c r="O25" s="659">
        <f>DATASET_BAW!O25</f>
        <v>0</v>
      </c>
      <c r="P25" s="871">
        <f>DATASET_BAW!P25</f>
        <v>0.16566172518910555</v>
      </c>
      <c r="Q25" s="871">
        <f>DATASET_BAW!Q25</f>
        <v>0.59638221068078001</v>
      </c>
      <c r="R25" s="680">
        <f>DATASET_BAW!R25</f>
        <v>72.104516129032277</v>
      </c>
      <c r="S25" s="660">
        <f>DATASET_BAW!S25</f>
        <v>0</v>
      </c>
      <c r="T25" s="680">
        <f>DATASET_BAW!T25</f>
        <v>46.012605042016808</v>
      </c>
      <c r="U25" s="680">
        <f>DATASET_BAW!U25</f>
        <v>61.3</v>
      </c>
      <c r="V25" s="660">
        <f>DATASET_BAW!V25</f>
        <v>0</v>
      </c>
      <c r="W25" s="742">
        <f>DATASET_BAW!W25</f>
        <v>24.108616478593007</v>
      </c>
      <c r="X25" s="747">
        <f>DATASET_BAW!X25</f>
        <v>0</v>
      </c>
      <c r="Y25" s="660">
        <f>DATASET_BAW!Y25</f>
        <v>0</v>
      </c>
      <c r="Z25" s="680">
        <f>DATASET_BAW!Z25</f>
        <v>2.9908193277310926</v>
      </c>
      <c r="AA25" s="680">
        <f>DATASET_BAW!AA25</f>
        <v>0</v>
      </c>
      <c r="AB25" s="660">
        <f>DATASET_BAW!AB25</f>
        <v>0</v>
      </c>
      <c r="AC25" s="660">
        <f>DATASET_BAW!AC25</f>
        <v>0</v>
      </c>
      <c r="AD25" s="660">
        <f>DATASET_BAW!AD25</f>
        <v>0</v>
      </c>
      <c r="AE25" s="660">
        <f>DATASET_BAW!AE25</f>
        <v>0</v>
      </c>
      <c r="AF25" s="680">
        <f>DATASET_BAW!AF25</f>
        <v>183.76859285940267</v>
      </c>
      <c r="AG25" s="641" t="str">
        <f>DATASET_BAW!AG25</f>
        <v>WS 'buildings_data'</v>
      </c>
      <c r="AH25">
        <f>DATASET_BAW!AH25</f>
        <v>6</v>
      </c>
      <c r="AI25">
        <f>DATASET_BAW!AI25</f>
        <v>21</v>
      </c>
      <c r="AJ25">
        <f>DATASET_BAW!AJ25</f>
        <v>0</v>
      </c>
      <c r="AK25">
        <f>DATASET_BAW!AK25</f>
        <v>0</v>
      </c>
      <c r="AL25">
        <f>DATASET_BAW!AL25</f>
        <v>0</v>
      </c>
      <c r="AM25">
        <f>DATASET_BAW!AM25</f>
        <v>0</v>
      </c>
      <c r="AN25">
        <f>DATASET_BAW!AN25</f>
        <v>0</v>
      </c>
      <c r="AO25">
        <f>DATASET_BAW!AO25</f>
        <v>0</v>
      </c>
      <c r="AP25">
        <f>DATASET_BAW!AP25</f>
        <v>0</v>
      </c>
    </row>
    <row r="26" spans="1:42">
      <c r="A26">
        <f>DATASET_BAW!A26</f>
        <v>18</v>
      </c>
      <c r="B26" s="12">
        <f>DATASET_BAW!B26</f>
        <v>7</v>
      </c>
      <c r="C26" s="12" t="str">
        <f>DATASET_BAW!C26</f>
        <v>Wohnen</v>
      </c>
      <c r="D26" s="656" t="str">
        <f>DATASET_BAW!D26</f>
        <v>BAW</v>
      </c>
      <c r="E26" s="657" t="str">
        <f>DATASET_BAW!E26</f>
        <v>old_r</v>
      </c>
      <c r="F26" s="657" t="str">
        <f>DATASET_BAW!F26</f>
        <v>hoi</v>
      </c>
      <c r="G26" s="862">
        <f>DATASET_BAW!G26</f>
        <v>0.27149560948388968</v>
      </c>
      <c r="H26" s="659">
        <f>DATASET_BAW!H26</f>
        <v>0</v>
      </c>
      <c r="I26" s="659">
        <f>DATASET_BAW!I26</f>
        <v>0</v>
      </c>
      <c r="J26" s="659">
        <f>DATASET_BAW!J26</f>
        <v>0</v>
      </c>
      <c r="K26" s="660">
        <f>DATASET_BAW!K26</f>
        <v>0</v>
      </c>
      <c r="L26" s="660">
        <f>DATASET_BAW!L26</f>
        <v>0</v>
      </c>
      <c r="M26" s="660">
        <f>DATASET_BAW!M26</f>
        <v>0</v>
      </c>
      <c r="N26" s="661">
        <f>DATASET_BAW!N26</f>
        <v>65</v>
      </c>
      <c r="O26" s="659">
        <f>DATASET_BAW!O26</f>
        <v>0</v>
      </c>
      <c r="P26" s="871">
        <f>DATASET_BAW!P26</f>
        <v>1.7647214616452828E-2</v>
      </c>
      <c r="Q26" s="871">
        <f>DATASET_BAW!Q26</f>
        <v>6.3529972619230185E-2</v>
      </c>
      <c r="R26" s="680">
        <f>DATASET_BAW!R26</f>
        <v>72.104516129032277</v>
      </c>
      <c r="S26" s="660">
        <f>DATASET_BAW!S26</f>
        <v>0</v>
      </c>
      <c r="T26" s="680">
        <f>DATASET_BAW!T26</f>
        <v>42.094999999999992</v>
      </c>
      <c r="U26" s="680">
        <f>DATASET_BAW!U26</f>
        <v>59.178699999999992</v>
      </c>
      <c r="V26" s="660">
        <f>DATASET_BAW!V26</f>
        <v>0</v>
      </c>
      <c r="W26" s="742">
        <f>DATASET_BAW!W26</f>
        <v>26.352304267465456</v>
      </c>
      <c r="X26" s="747">
        <f>DATASET_BAW!X26</f>
        <v>0</v>
      </c>
      <c r="Y26" s="660">
        <f>DATASET_BAW!Y26</f>
        <v>0</v>
      </c>
      <c r="Z26" s="680">
        <f>DATASET_BAW!Z26</f>
        <v>2.7361749999999994</v>
      </c>
      <c r="AA26" s="680">
        <f>DATASET_BAW!AA26</f>
        <v>0</v>
      </c>
      <c r="AB26" s="660">
        <f>DATASET_BAW!AB26</f>
        <v>0</v>
      </c>
      <c r="AC26" s="660">
        <f>DATASET_BAW!AC26</f>
        <v>0</v>
      </c>
      <c r="AD26" s="660">
        <f>DATASET_BAW!AD26</f>
        <v>0</v>
      </c>
      <c r="AE26" s="660">
        <f>DATASET_BAW!AE26</f>
        <v>0</v>
      </c>
      <c r="AF26" s="680">
        <f>DATASET_BAW!AF26</f>
        <v>19.576059552992572</v>
      </c>
      <c r="AG26" s="641" t="str">
        <f>DATASET_BAW!AG26</f>
        <v>WS 'buildings_data'</v>
      </c>
      <c r="AH26">
        <f>DATASET_BAW!AH26</f>
        <v>6</v>
      </c>
      <c r="AI26">
        <f>DATASET_BAW!AI26</f>
        <v>22</v>
      </c>
      <c r="AJ26">
        <f>DATASET_BAW!AJ26</f>
        <v>0</v>
      </c>
      <c r="AK26">
        <f>DATASET_BAW!AK26</f>
        <v>0</v>
      </c>
      <c r="AL26">
        <f>DATASET_BAW!AL26</f>
        <v>0</v>
      </c>
      <c r="AM26">
        <f>DATASET_BAW!AM26</f>
        <v>0</v>
      </c>
      <c r="AN26">
        <f>DATASET_BAW!AN26</f>
        <v>0</v>
      </c>
      <c r="AO26">
        <f>DATASET_BAW!AO26</f>
        <v>0</v>
      </c>
      <c r="AP26">
        <f>DATASET_BAW!AP26</f>
        <v>0</v>
      </c>
    </row>
    <row r="27" spans="1:42">
      <c r="A27">
        <f>DATASET_BAW!A27</f>
        <v>4</v>
      </c>
      <c r="B27" s="12">
        <f>DATASET_BAW!B27</f>
        <v>5</v>
      </c>
      <c r="C27" s="12" t="str">
        <f>DATASET_BAW!C27</f>
        <v>Wohnen</v>
      </c>
      <c r="D27" s="656" t="str">
        <f>DATASET_BAW!D27</f>
        <v>BAW</v>
      </c>
      <c r="E27" s="657" t="str">
        <f>DATASET_BAW!E27</f>
        <v>old_x</v>
      </c>
      <c r="F27" s="657" t="str">
        <f>DATASET_BAW!F27</f>
        <v>bio</v>
      </c>
      <c r="G27" s="862">
        <f>DATASET_BAW!G27</f>
        <v>22.615214599999998</v>
      </c>
      <c r="H27" s="659">
        <f>DATASET_BAW!H27</f>
        <v>0</v>
      </c>
      <c r="I27" s="659">
        <f>DATASET_BAW!I27</f>
        <v>0</v>
      </c>
      <c r="J27" s="659">
        <f>DATASET_BAW!J27</f>
        <v>0</v>
      </c>
      <c r="K27" s="660">
        <f>DATASET_BAW!K27</f>
        <v>0</v>
      </c>
      <c r="L27" s="660">
        <f>DATASET_BAW!L27</f>
        <v>0</v>
      </c>
      <c r="M27" s="660">
        <f>DATASET_BAW!M27</f>
        <v>0</v>
      </c>
      <c r="N27" s="866">
        <f>DATASET_BAW!N27</f>
        <v>-1.075881255238891</v>
      </c>
      <c r="O27" s="659">
        <f>DATASET_BAW!O27</f>
        <v>0</v>
      </c>
      <c r="P27" s="871">
        <f>DATASET_BAW!P27</f>
        <v>-2.4331285471344891E-2</v>
      </c>
      <c r="Q27" s="871">
        <f>DATASET_BAW!Q27</f>
        <v>-8.7592627696841605E-2</v>
      </c>
      <c r="R27" s="680">
        <f>DATASET_BAW!R27</f>
        <v>57.497230769230796</v>
      </c>
      <c r="S27" s="660">
        <f>DATASET_BAW!S27</f>
        <v>0</v>
      </c>
      <c r="T27" s="680">
        <f>DATASET_BAW!T27</f>
        <v>33.613445378151269</v>
      </c>
      <c r="U27" s="680">
        <f>DATASET_BAW!U27</f>
        <v>40.000000000000007</v>
      </c>
      <c r="V27" s="660">
        <f>DATASET_BAW!V27</f>
        <v>0</v>
      </c>
      <c r="W27" s="742">
        <f>DATASET_BAW!W27</f>
        <v>-1589.8990776680121</v>
      </c>
      <c r="X27" s="747">
        <f>DATASET_BAW!X27</f>
        <v>0</v>
      </c>
      <c r="Y27" s="660">
        <f>DATASET_BAW!Y27</f>
        <v>0</v>
      </c>
      <c r="Z27" s="680">
        <f>DATASET_BAW!Z27</f>
        <v>-3.6164075806349283E-2</v>
      </c>
      <c r="AA27" s="680">
        <f>DATASET_BAW!AA27</f>
        <v>0</v>
      </c>
      <c r="AB27" s="660">
        <f>DATASET_BAW!AB27</f>
        <v>0</v>
      </c>
      <c r="AC27" s="660">
        <f>DATASET_BAW!AC27</f>
        <v>0</v>
      </c>
      <c r="AD27" s="660">
        <f>DATASET_BAW!AD27</f>
        <v>0</v>
      </c>
      <c r="AE27" s="660">
        <f>DATASET_BAW!AE27</f>
        <v>0</v>
      </c>
      <c r="AF27" s="680">
        <f>DATASET_BAW!AF27</f>
        <v>1300.3122127518775</v>
      </c>
      <c r="AG27" s="641" t="str">
        <f>DATASET_BAW!AG27</f>
        <v>WS 'buildings_data'</v>
      </c>
      <c r="AH27">
        <f>DATASET_BAW!AH27</f>
        <v>7</v>
      </c>
      <c r="AI27">
        <f>DATASET_BAW!AI27</f>
        <v>23</v>
      </c>
      <c r="AJ27">
        <f>DATASET_BAW!AJ27</f>
        <v>0</v>
      </c>
      <c r="AK27">
        <f>DATASET_BAW!AK27</f>
        <v>0</v>
      </c>
      <c r="AL27">
        <f>DATASET_BAW!AL27</f>
        <v>0</v>
      </c>
      <c r="AM27">
        <f>DATASET_BAW!AM27</f>
        <v>0</v>
      </c>
      <c r="AN27">
        <f>DATASET_BAW!AN27</f>
        <v>0</v>
      </c>
      <c r="AO27">
        <f>DATASET_BAW!AO27</f>
        <v>0</v>
      </c>
      <c r="AP27">
        <f>DATASET_BAW!AP27</f>
        <v>0</v>
      </c>
    </row>
    <row r="28" spans="1:42">
      <c r="A28">
        <f>DATASET_BAW!A28</f>
        <v>20</v>
      </c>
      <c r="B28" s="12">
        <f>DATASET_BAW!B28</f>
        <v>4</v>
      </c>
      <c r="C28" s="12" t="str">
        <f>DATASET_BAW!C28</f>
        <v>Wohnen</v>
      </c>
      <c r="D28" s="656" t="str">
        <f>DATASET_BAW!D28</f>
        <v>BAW</v>
      </c>
      <c r="E28" s="657" t="str">
        <f>DATASET_BAW!E28</f>
        <v>old_x</v>
      </c>
      <c r="F28" s="657" t="str">
        <f>DATASET_BAW!F28</f>
        <v>col</v>
      </c>
      <c r="G28" s="862">
        <f>DATASET_BAW!G28</f>
        <v>0.84849245774000781</v>
      </c>
      <c r="H28" s="659">
        <f>DATASET_BAW!H28</f>
        <v>0</v>
      </c>
      <c r="I28" s="659">
        <f>DATASET_BAW!I28</f>
        <v>0</v>
      </c>
      <c r="J28" s="659">
        <f>DATASET_BAW!J28</f>
        <v>0</v>
      </c>
      <c r="K28" s="660">
        <f>DATASET_BAW!K28</f>
        <v>0</v>
      </c>
      <c r="L28" s="660">
        <f>DATASET_BAW!L28</f>
        <v>0</v>
      </c>
      <c r="M28" s="660">
        <f>DATASET_BAW!M28</f>
        <v>0</v>
      </c>
      <c r="N28" s="866">
        <f>DATASET_BAW!N28</f>
        <v>-1.075881255238891</v>
      </c>
      <c r="O28" s="659">
        <f>DATASET_BAW!O28</f>
        <v>0</v>
      </c>
      <c r="P28" s="871">
        <f>DATASET_BAW!P28</f>
        <v>-9.1287713049405131E-4</v>
      </c>
      <c r="Q28" s="871">
        <f>DATASET_BAW!Q28</f>
        <v>-3.2863576697785848E-3</v>
      </c>
      <c r="R28" s="680">
        <f>DATASET_BAW!R28</f>
        <v>57.497230769230796</v>
      </c>
      <c r="S28" s="660">
        <f>DATASET_BAW!S28</f>
        <v>0</v>
      </c>
      <c r="T28" s="680">
        <f>DATASET_BAW!T28</f>
        <v>8.3538083538083523</v>
      </c>
      <c r="U28" s="680">
        <f>DATASET_BAW!U28</f>
        <v>9.9410319410319392</v>
      </c>
      <c r="V28" s="660">
        <f>DATASET_BAW!V28</f>
        <v>0</v>
      </c>
      <c r="W28" s="742">
        <f>DATASET_BAW!W28</f>
        <v>-6397.3200653572039</v>
      </c>
      <c r="X28" s="747">
        <f>DATASET_BAW!X28</f>
        <v>0</v>
      </c>
      <c r="Y28" s="660">
        <f>DATASET_BAW!Y28</f>
        <v>0</v>
      </c>
      <c r="Z28" s="680">
        <f>DATASET_BAW!Z28</f>
        <v>-8.9877058177204629E-3</v>
      </c>
      <c r="AA28" s="680">
        <f>DATASET_BAW!AA28</f>
        <v>0</v>
      </c>
      <c r="AB28" s="660">
        <f>DATASET_BAW!AB28</f>
        <v>0</v>
      </c>
      <c r="AC28" s="660">
        <f>DATASET_BAW!AC28</f>
        <v>0</v>
      </c>
      <c r="AD28" s="660">
        <f>DATASET_BAW!AD28</f>
        <v>0</v>
      </c>
      <c r="AE28" s="660">
        <f>DATASET_BAW!AE28</f>
        <v>0</v>
      </c>
      <c r="AF28" s="680">
        <f>DATASET_BAW!AF28</f>
        <v>48.785966648629035</v>
      </c>
      <c r="AG28" s="641" t="str">
        <f>DATASET_BAW!AG28</f>
        <v>WS 'buildings_data'</v>
      </c>
      <c r="AH28">
        <f>DATASET_BAW!AH28</f>
        <v>7</v>
      </c>
      <c r="AI28">
        <f>DATASET_BAW!AI28</f>
        <v>24</v>
      </c>
      <c r="AJ28">
        <f>DATASET_BAW!AJ28</f>
        <v>0</v>
      </c>
      <c r="AK28">
        <f>DATASET_BAW!AK28</f>
        <v>0</v>
      </c>
      <c r="AL28">
        <f>DATASET_BAW!AL28</f>
        <v>0</v>
      </c>
      <c r="AM28">
        <f>DATASET_BAW!AM28</f>
        <v>0</v>
      </c>
      <c r="AN28">
        <f>DATASET_BAW!AN28</f>
        <v>0</v>
      </c>
      <c r="AO28">
        <f>DATASET_BAW!AO28</f>
        <v>0</v>
      </c>
      <c r="AP28">
        <f>DATASET_BAW!AP28</f>
        <v>0</v>
      </c>
    </row>
    <row r="29" spans="1:42">
      <c r="A29">
        <f>DATASET_BAW!A29</f>
        <v>23</v>
      </c>
      <c r="B29" s="12">
        <f>DATASET_BAW!B29</f>
        <v>1</v>
      </c>
      <c r="C29" s="12" t="str">
        <f>DATASET_BAW!C29</f>
        <v>Wohnen</v>
      </c>
      <c r="D29" s="656" t="str">
        <f>DATASET_BAW!D29</f>
        <v>BAW</v>
      </c>
      <c r="E29" s="657" t="str">
        <f>DATASET_BAW!E29</f>
        <v>old_x</v>
      </c>
      <c r="F29" s="657" t="str">
        <f>DATASET_BAW!F29</f>
        <v>ele</v>
      </c>
      <c r="G29" s="862">
        <f>DATASET_BAW!G29</f>
        <v>54.295205300000006</v>
      </c>
      <c r="H29" s="659">
        <f>DATASET_BAW!H29</f>
        <v>0</v>
      </c>
      <c r="I29" s="659">
        <f>DATASET_BAW!I29</f>
        <v>0</v>
      </c>
      <c r="J29" s="659">
        <f>DATASET_BAW!J29</f>
        <v>0</v>
      </c>
      <c r="K29" s="660">
        <f>DATASET_BAW!K29</f>
        <v>0</v>
      </c>
      <c r="L29" s="660">
        <f>DATASET_BAW!L29</f>
        <v>0</v>
      </c>
      <c r="M29" s="660">
        <f>DATASET_BAW!M29</f>
        <v>0</v>
      </c>
      <c r="N29" s="866">
        <f>DATASET_BAW!N29</f>
        <v>-1.075881255238891</v>
      </c>
      <c r="O29" s="659">
        <f>DATASET_BAW!O29</f>
        <v>0</v>
      </c>
      <c r="P29" s="871">
        <f>DATASET_BAW!P29</f>
        <v>-5.841519363161729E-2</v>
      </c>
      <c r="Q29" s="871">
        <f>DATASET_BAW!Q29</f>
        <v>-0.21029469707382226</v>
      </c>
      <c r="R29" s="680">
        <f>DATASET_BAW!R29</f>
        <v>57.497230769230796</v>
      </c>
      <c r="S29" s="660">
        <f>DATASET_BAW!S29</f>
        <v>0</v>
      </c>
      <c r="T29" s="680">
        <f>DATASET_BAW!T29</f>
        <v>130.04826861604678</v>
      </c>
      <c r="U29" s="680">
        <f>DATASET_BAW!U29</f>
        <v>185.05177393035552</v>
      </c>
      <c r="V29" s="660">
        <f>DATASET_BAW!V29</f>
        <v>0</v>
      </c>
      <c r="W29" s="742">
        <f>DATASET_BAW!W29</f>
        <v>-410.9396178256581</v>
      </c>
      <c r="X29" s="747">
        <f>DATASET_BAW!X29</f>
        <v>0</v>
      </c>
      <c r="Y29" s="660">
        <f>DATASET_BAW!Y29</f>
        <v>0</v>
      </c>
      <c r="Z29" s="680">
        <f>DATASET_BAW!Z29</f>
        <v>-0.1399164944802769</v>
      </c>
      <c r="AA29" s="680">
        <f>DATASET_BAW!AA29</f>
        <v>0</v>
      </c>
      <c r="AB29" s="660">
        <f>DATASET_BAW!AB29</f>
        <v>0</v>
      </c>
      <c r="AC29" s="660">
        <f>DATASET_BAW!AC29</f>
        <v>0</v>
      </c>
      <c r="AD29" s="660">
        <f>DATASET_BAW!AD29</f>
        <v>0</v>
      </c>
      <c r="AE29" s="660">
        <f>DATASET_BAW!AE29</f>
        <v>0</v>
      </c>
      <c r="AF29" s="680">
        <f>DATASET_BAW!AF29</f>
        <v>3121.8239487968635</v>
      </c>
      <c r="AG29" s="641" t="str">
        <f>DATASET_BAW!AG29</f>
        <v>WS 'buildings_data'</v>
      </c>
      <c r="AH29">
        <f>DATASET_BAW!AH29</f>
        <v>7</v>
      </c>
      <c r="AI29">
        <f>DATASET_BAW!AI29</f>
        <v>25</v>
      </c>
      <c r="AJ29">
        <f>DATASET_BAW!AJ29</f>
        <v>0</v>
      </c>
      <c r="AK29">
        <f>DATASET_BAW!AK29</f>
        <v>0</v>
      </c>
      <c r="AL29">
        <f>DATASET_BAW!AL29</f>
        <v>0</v>
      </c>
      <c r="AM29">
        <f>DATASET_BAW!AM29</f>
        <v>0</v>
      </c>
      <c r="AN29">
        <f>DATASET_BAW!AN29</f>
        <v>0</v>
      </c>
      <c r="AO29">
        <f>DATASET_BAW!AO29</f>
        <v>0</v>
      </c>
      <c r="AP29">
        <f>DATASET_BAW!AP29</f>
        <v>0</v>
      </c>
    </row>
    <row r="30" spans="1:42">
      <c r="A30">
        <f>DATASET_BAW!A30</f>
        <v>11</v>
      </c>
      <c r="B30" s="12">
        <f>DATASET_BAW!B30</f>
        <v>3</v>
      </c>
      <c r="C30" s="12" t="str">
        <f>DATASET_BAW!C30</f>
        <v>Wohnen</v>
      </c>
      <c r="D30" s="656" t="str">
        <f>DATASET_BAW!D30</f>
        <v>BAW</v>
      </c>
      <c r="E30" s="657" t="str">
        <f>DATASET_BAW!E30</f>
        <v>old_x</v>
      </c>
      <c r="F30" s="657" t="str">
        <f>DATASET_BAW!F30</f>
        <v>gas</v>
      </c>
      <c r="G30" s="862">
        <f>DATASET_BAW!G30</f>
        <v>160.4558821</v>
      </c>
      <c r="H30" s="659">
        <f>DATASET_BAW!H30</f>
        <v>0</v>
      </c>
      <c r="I30" s="659">
        <f>DATASET_BAW!I30</f>
        <v>0</v>
      </c>
      <c r="J30" s="659">
        <f>DATASET_BAW!J30</f>
        <v>0</v>
      </c>
      <c r="K30" s="660">
        <f>DATASET_BAW!K30</f>
        <v>0</v>
      </c>
      <c r="L30" s="660">
        <f>DATASET_BAW!L30</f>
        <v>0</v>
      </c>
      <c r="M30" s="660">
        <f>DATASET_BAW!M30</f>
        <v>0</v>
      </c>
      <c r="N30" s="866">
        <f>DATASET_BAW!N30</f>
        <v>-1.075881255238891</v>
      </c>
      <c r="O30" s="659">
        <f>DATASET_BAW!O30</f>
        <v>0</v>
      </c>
      <c r="P30" s="871">
        <f>DATASET_BAW!P30</f>
        <v>-0.17263147584421151</v>
      </c>
      <c r="Q30" s="871">
        <f>DATASET_BAW!Q30</f>
        <v>-0.62147331303916142</v>
      </c>
      <c r="R30" s="680">
        <f>DATASET_BAW!R30</f>
        <v>57.497230769230796</v>
      </c>
      <c r="S30" s="660">
        <f>DATASET_BAW!S30</f>
        <v>0</v>
      </c>
      <c r="T30" s="680">
        <f>DATASET_BAW!T30</f>
        <v>46.012605042016808</v>
      </c>
      <c r="U30" s="680">
        <f>DATASET_BAW!U30</f>
        <v>61.3</v>
      </c>
      <c r="V30" s="660">
        <f>DATASET_BAW!V30</f>
        <v>0</v>
      </c>
      <c r="W30" s="742">
        <f>DATASET_BAW!W30</f>
        <v>-1161.4640326311842</v>
      </c>
      <c r="X30" s="747">
        <f>DATASET_BAW!X30</f>
        <v>0</v>
      </c>
      <c r="Y30" s="660">
        <f>DATASET_BAW!Y30</f>
        <v>0</v>
      </c>
      <c r="Z30" s="680">
        <f>DATASET_BAW!Z30</f>
        <v>-4.9504099269416374E-2</v>
      </c>
      <c r="AA30" s="680">
        <f>DATASET_BAW!AA30</f>
        <v>0</v>
      </c>
      <c r="AB30" s="660">
        <f>DATASET_BAW!AB30</f>
        <v>0</v>
      </c>
      <c r="AC30" s="660">
        <f>DATASET_BAW!AC30</f>
        <v>0</v>
      </c>
      <c r="AD30" s="660">
        <f>DATASET_BAW!AD30</f>
        <v>0</v>
      </c>
      <c r="AE30" s="660">
        <f>DATASET_BAW!AE30</f>
        <v>0</v>
      </c>
      <c r="AF30" s="680">
        <f>DATASET_BAW!AF30</f>
        <v>9225.7688813841887</v>
      </c>
      <c r="AG30" s="641" t="str">
        <f>DATASET_BAW!AG30</f>
        <v>WS 'buildings_data'</v>
      </c>
      <c r="AH30">
        <f>DATASET_BAW!AH30</f>
        <v>7</v>
      </c>
      <c r="AI30">
        <f>DATASET_BAW!AI30</f>
        <v>26</v>
      </c>
      <c r="AJ30">
        <f>DATASET_BAW!AJ30</f>
        <v>0</v>
      </c>
      <c r="AK30">
        <f>DATASET_BAW!AK30</f>
        <v>0</v>
      </c>
      <c r="AL30">
        <f>DATASET_BAW!AL30</f>
        <v>0</v>
      </c>
      <c r="AM30">
        <f>DATASET_BAW!AM30</f>
        <v>0</v>
      </c>
      <c r="AN30">
        <f>DATASET_BAW!AN30</f>
        <v>0</v>
      </c>
      <c r="AO30">
        <f>DATASET_BAW!AO30</f>
        <v>0</v>
      </c>
      <c r="AP30">
        <f>DATASET_BAW!AP30</f>
        <v>0</v>
      </c>
    </row>
    <row r="31" spans="1:42">
      <c r="A31">
        <f>DATASET_BAW!A31</f>
        <v>17</v>
      </c>
      <c r="B31" s="12">
        <f>DATASET_BAW!B31</f>
        <v>2</v>
      </c>
      <c r="C31" s="12" t="str">
        <f>DATASET_BAW!C31</f>
        <v>Wohnen</v>
      </c>
      <c r="D31" s="656" t="str">
        <f>DATASET_BAW!D31</f>
        <v>BAW</v>
      </c>
      <c r="E31" s="657" t="str">
        <f>DATASET_BAW!E31</f>
        <v>old_x</v>
      </c>
      <c r="F31" s="657" t="str">
        <f>DATASET_BAW!F31</f>
        <v>hoi</v>
      </c>
      <c r="G31" s="862">
        <f>DATASET_BAW!G31</f>
        <v>182.69729150000001</v>
      </c>
      <c r="H31" s="659">
        <f>DATASET_BAW!H31</f>
        <v>0</v>
      </c>
      <c r="I31" s="659">
        <f>DATASET_BAW!I31</f>
        <v>0</v>
      </c>
      <c r="J31" s="659">
        <f>DATASET_BAW!J31</f>
        <v>0</v>
      </c>
      <c r="K31" s="660">
        <f>DATASET_BAW!K31</f>
        <v>0</v>
      </c>
      <c r="L31" s="660">
        <f>DATASET_BAW!L31</f>
        <v>0</v>
      </c>
      <c r="M31" s="660">
        <f>DATASET_BAW!M31</f>
        <v>0</v>
      </c>
      <c r="N31" s="866">
        <f>DATASET_BAW!N31</f>
        <v>-1.075881255238891</v>
      </c>
      <c r="O31" s="659">
        <f>DATASET_BAW!O31</f>
        <v>0</v>
      </c>
      <c r="P31" s="871">
        <f>DATASET_BAW!P31</f>
        <v>-0.19656059130776557</v>
      </c>
      <c r="Q31" s="871">
        <f>DATASET_BAW!Q31</f>
        <v>-0.70761812870795604</v>
      </c>
      <c r="R31" s="680">
        <f>DATASET_BAW!R31</f>
        <v>57.497230769230796</v>
      </c>
      <c r="S31" s="660">
        <f>DATASET_BAW!S31</f>
        <v>0</v>
      </c>
      <c r="T31" s="680">
        <f>DATASET_BAW!T31</f>
        <v>42.094999999999992</v>
      </c>
      <c r="U31" s="680">
        <f>DATASET_BAW!U31</f>
        <v>59.178699999999992</v>
      </c>
      <c r="V31" s="660">
        <f>DATASET_BAW!V31</f>
        <v>0</v>
      </c>
      <c r="W31" s="742">
        <f>DATASET_BAW!W31</f>
        <v>-1269.5566172696713</v>
      </c>
      <c r="X31" s="747">
        <f>DATASET_BAW!X31</f>
        <v>0</v>
      </c>
      <c r="Y31" s="660">
        <f>DATASET_BAW!Y31</f>
        <v>0</v>
      </c>
      <c r="Z31" s="680">
        <f>DATASET_BAW!Z31</f>
        <v>-4.5289221439281109E-2</v>
      </c>
      <c r="AA31" s="680">
        <f>DATASET_BAW!AA31</f>
        <v>0</v>
      </c>
      <c r="AB31" s="660">
        <f>DATASET_BAW!AB31</f>
        <v>0</v>
      </c>
      <c r="AC31" s="660">
        <f>DATASET_BAW!AC31</f>
        <v>0</v>
      </c>
      <c r="AD31" s="660">
        <f>DATASET_BAW!AD31</f>
        <v>0</v>
      </c>
      <c r="AE31" s="660">
        <f>DATASET_BAW!AE31</f>
        <v>0</v>
      </c>
      <c r="AF31" s="680">
        <f>DATASET_BAW!AF31</f>
        <v>10504.588330288929</v>
      </c>
      <c r="AG31" s="641" t="str">
        <f>DATASET_BAW!AG31</f>
        <v>WS 'buildings_data'</v>
      </c>
      <c r="AH31">
        <f>DATASET_BAW!AH31</f>
        <v>7</v>
      </c>
      <c r="AI31">
        <f>DATASET_BAW!AI31</f>
        <v>27</v>
      </c>
      <c r="AJ31">
        <f>DATASET_BAW!AJ31</f>
        <v>0</v>
      </c>
      <c r="AK31">
        <f>DATASET_BAW!AK31</f>
        <v>0</v>
      </c>
      <c r="AL31">
        <f>DATASET_BAW!AL31</f>
        <v>0</v>
      </c>
      <c r="AM31">
        <f>DATASET_BAW!AM31</f>
        <v>0</v>
      </c>
      <c r="AN31">
        <f>DATASET_BAW!AN31</f>
        <v>0</v>
      </c>
      <c r="AO31">
        <f>DATASET_BAW!AO31</f>
        <v>0</v>
      </c>
      <c r="AP31">
        <f>DATASET_BAW!AP31</f>
        <v>0</v>
      </c>
    </row>
    <row r="32" spans="1:42" ht="15.75" thickBot="1">
      <c r="A32">
        <f>DATASET_BAW!A32</f>
        <v>28</v>
      </c>
      <c r="B32" s="240">
        <f>DATASET_BAW!B32</f>
        <v>28</v>
      </c>
      <c r="C32" s="240" t="str">
        <f>DATASET_BAW!C32</f>
        <v>zSonstiges*</v>
      </c>
      <c r="D32" s="665" t="str">
        <f>DATASET_BAW!D32</f>
        <v>BAW</v>
      </c>
      <c r="E32" s="666" t="str">
        <f>DATASET_BAW!E32</f>
        <v>other</v>
      </c>
      <c r="F32" s="666" t="str">
        <f>DATASET_BAW!F32</f>
        <v>ele</v>
      </c>
      <c r="G32" s="667">
        <f>DATASET_BAW!G32</f>
        <v>0</v>
      </c>
      <c r="H32" s="667">
        <f>DATASET_BAW!H32</f>
        <v>0</v>
      </c>
      <c r="I32" s="667">
        <f>DATASET_BAW!I32</f>
        <v>0</v>
      </c>
      <c r="J32" s="667">
        <f>DATASET_BAW!J32</f>
        <v>0</v>
      </c>
      <c r="K32" s="667">
        <f>DATASET_BAW!K32</f>
        <v>0</v>
      </c>
      <c r="L32" s="667">
        <f>DATASET_BAW!L32</f>
        <v>0</v>
      </c>
      <c r="M32" s="667">
        <f>DATASET_BAW!M32</f>
        <v>0</v>
      </c>
      <c r="N32" s="667">
        <f>DATASET_BAW!N32</f>
        <v>0</v>
      </c>
      <c r="O32" s="667">
        <f>DATASET_BAW!O32</f>
        <v>0</v>
      </c>
      <c r="P32" s="874">
        <f>DATASET_BAW!P32</f>
        <v>10.877301904553299</v>
      </c>
      <c r="Q32" s="875">
        <f>DATASET_BAW!Q32</f>
        <v>39.158286856391875</v>
      </c>
      <c r="R32" s="667">
        <f>DATASET_BAW!R32</f>
        <v>0</v>
      </c>
      <c r="S32" s="667">
        <f>DATASET_BAW!S32</f>
        <v>0</v>
      </c>
      <c r="T32" s="669">
        <f>DATASET_BAW!T32</f>
        <v>130.04826861604678</v>
      </c>
      <c r="U32" s="669">
        <f>DATASET_BAW!U32</f>
        <v>185.05177393035552</v>
      </c>
      <c r="V32" s="667">
        <f>DATASET_BAW!V32</f>
        <v>0</v>
      </c>
      <c r="W32" s="743">
        <f>DATASET_BAW!W32</f>
        <v>0</v>
      </c>
      <c r="X32" s="748">
        <f>DATASET_BAW!X32</f>
        <v>0</v>
      </c>
      <c r="Y32" s="719">
        <f>DATASET_BAW!Y32</f>
        <v>0</v>
      </c>
      <c r="Z32" s="749">
        <f>DATASET_BAW!Z32</f>
        <v>0</v>
      </c>
      <c r="AA32" s="749">
        <f>DATASET_BAW!AA32</f>
        <v>0</v>
      </c>
      <c r="AB32" s="719">
        <f>DATASET_BAW!AB32</f>
        <v>0</v>
      </c>
      <c r="AC32" s="719">
        <f>DATASET_BAW!AC32</f>
        <v>0</v>
      </c>
      <c r="AD32" s="719">
        <f>DATASET_BAW!AD32</f>
        <v>0</v>
      </c>
      <c r="AE32" s="719">
        <f>DATASET_BAW!AE32</f>
        <v>0</v>
      </c>
      <c r="AF32" s="719">
        <f>DATASET_BAW!AF32</f>
        <v>0</v>
      </c>
      <c r="AG32" s="242" t="str">
        <f>DATASET_BAW!AG32</f>
        <v>Differenz aus Gesamtenergie - (Raumwärme, Warmwasser + Verkehr)</v>
      </c>
      <c r="AH32" t="str">
        <f>DATASET_BAW!AH32</f>
        <v>-</v>
      </c>
      <c r="AI32" t="str">
        <f>DATASET_BAW!AI32</f>
        <v>-</v>
      </c>
      <c r="AJ32">
        <f>DATASET_BAW!AJ32</f>
        <v>0.66399476102494381</v>
      </c>
      <c r="AK32">
        <f>DATASET_BAW!AK32</f>
        <v>0</v>
      </c>
      <c r="AL32">
        <f>DATASET_BAW!AL32</f>
        <v>0</v>
      </c>
      <c r="AM32">
        <f>DATASET_BAW!AM32</f>
        <v>0</v>
      </c>
      <c r="AN32">
        <f>DATASET_BAW!AN32</f>
        <v>0</v>
      </c>
      <c r="AO32">
        <f>DATASET_BAW!AO32</f>
        <v>0</v>
      </c>
      <c r="AP32">
        <f>DATASET_BAW!AP32</f>
        <v>0</v>
      </c>
    </row>
    <row r="33" spans="1:43">
      <c r="A33">
        <v>3</v>
      </c>
      <c r="B33" s="105">
        <v>25</v>
      </c>
      <c r="C33" s="105" t="s">
        <v>222</v>
      </c>
      <c r="D33" s="652" t="s">
        <v>171</v>
      </c>
      <c r="E33" s="161" t="s">
        <v>1097</v>
      </c>
      <c r="F33" s="161" t="s">
        <v>215</v>
      </c>
      <c r="G33" s="371">
        <f>DATASET!G5-DATASET_BAW!G5</f>
        <v>0</v>
      </c>
      <c r="H33" s="863">
        <f>DATASET!H5-DATASET_BAW!H5</f>
        <v>2774.0596303480834</v>
      </c>
      <c r="I33" s="863">
        <f>DATASET!I5-DATASET_BAW!I5</f>
        <v>121.17968476520603</v>
      </c>
      <c r="J33" s="653">
        <f>'[3]PKW-Daten'!$K$19</f>
        <v>17.567241443207507</v>
      </c>
      <c r="K33" s="557">
        <f>'[3]PKW-Daten'!$K$15</f>
        <v>223.12837041866581</v>
      </c>
      <c r="L33" s="557">
        <f>'[3]PKW-Daten'!$K$13</f>
        <v>2953.6723005165754</v>
      </c>
      <c r="M33" s="653">
        <f>'[3]PKW-Daten'!$K$16</f>
        <v>9.3237717100649036</v>
      </c>
      <c r="N33" s="371">
        <v>0</v>
      </c>
      <c r="O33" s="670">
        <f>'[3]PKW-Daten'!$K$18/100</f>
        <v>0.98091000212075419</v>
      </c>
      <c r="P33" s="869">
        <f t="shared" ref="P33:P43" si="0">H33*J33*O33/1000</f>
        <v>47.802270544972771</v>
      </c>
      <c r="Q33" s="869">
        <f t="shared" ref="Q33:Q59" si="1">P33*$E$72</f>
        <v>172.08817396190199</v>
      </c>
      <c r="R33" s="371">
        <v>0</v>
      </c>
      <c r="S33" s="670">
        <f>'[3]PKW-Daten'!$K$12/1000</f>
        <v>38.421962092158864</v>
      </c>
      <c r="T33" s="654">
        <f>'Prices+Quantities'!$E$31</f>
        <v>49.337078651685374</v>
      </c>
      <c r="U33" s="654">
        <f>'Prices+Quantities'!$G$31</f>
        <v>146.22292134831457</v>
      </c>
      <c r="V33" s="718">
        <f>'[3]PKW-Daten'!$K$76</f>
        <v>5.1431759150884302</v>
      </c>
      <c r="W33" s="738">
        <f t="shared" ref="W33:W43" si="2">AD33/AB33</f>
        <v>13.385073878087738</v>
      </c>
      <c r="X33" s="745">
        <f>[3]ADAC_Autokosten_2014!$U$43/100</f>
        <v>0.64777378143154263</v>
      </c>
      <c r="Y33" s="670">
        <f t="shared" ref="Y33:Y43" si="3">O33*U33/1000</f>
        <v>0.14343152608987811</v>
      </c>
      <c r="Z33" s="371">
        <v>0</v>
      </c>
      <c r="AA33" s="670">
        <f t="shared" ref="AA33:AA43" si="4">O33*T33/1000</f>
        <v>4.8395233924856521E-2</v>
      </c>
      <c r="AB33" s="720">
        <f t="shared" ref="AB33:AB43" si="5">AA33*J33*1000</f>
        <v>850.17075905846139</v>
      </c>
      <c r="AC33" s="720">
        <f t="shared" ref="AC33:AC43" si="6">Y33*J33*1000</f>
        <v>2519.6962493886053</v>
      </c>
      <c r="AD33" s="720">
        <f t="shared" ref="AD33:AD43" si="7">X33*J33*1000</f>
        <v>11379.598418987436</v>
      </c>
      <c r="AE33" s="720">
        <f t="shared" ref="AE33:AE43" si="8">AC33+AD33</f>
        <v>13899.294668376042</v>
      </c>
      <c r="AF33" s="720">
        <f t="shared" ref="AF33:AF43" si="9">AE33*H33</f>
        <v>38557472.22985433</v>
      </c>
      <c r="AG33" s="106" t="s">
        <v>244</v>
      </c>
      <c r="AH33">
        <f>IF(E33=E4,AH4,AH4+1)</f>
        <v>1</v>
      </c>
      <c r="AI33">
        <f>IF(F33=F4,AI4,AI4+1)</f>
        <v>1</v>
      </c>
      <c r="AJ33">
        <f>X35/Y33</f>
        <v>4.688660390261969</v>
      </c>
      <c r="AK33">
        <f t="shared" ref="AK33:AK43" si="10">AJ33/20</f>
        <v>0.23443301951309845</v>
      </c>
      <c r="AL33" s="158">
        <f t="shared" ref="AL33:AL43" si="11">AK33*J33*Y33</f>
        <v>0.59069999999999989</v>
      </c>
      <c r="AN33">
        <f t="shared" ref="AN33:AN43" si="12">AD33/J33/1000</f>
        <v>0.64777378143154263</v>
      </c>
      <c r="AO33">
        <f t="shared" ref="AO33:AO43" si="13">AE33/J33/1000</f>
        <v>0.7912053075214206</v>
      </c>
      <c r="AP33">
        <f t="shared" ref="AP33:AP43" si="14">AD33/AC33</f>
        <v>4.5162580298115902</v>
      </c>
      <c r="AQ33" s="573"/>
    </row>
    <row r="34" spans="1:43">
      <c r="A34">
        <v>10</v>
      </c>
      <c r="B34" s="105">
        <v>26</v>
      </c>
      <c r="C34" s="105" t="s">
        <v>222</v>
      </c>
      <c r="D34" s="652" t="s">
        <v>171</v>
      </c>
      <c r="E34" s="161" t="s">
        <v>1097</v>
      </c>
      <c r="F34" s="161" t="s">
        <v>216</v>
      </c>
      <c r="G34" s="371">
        <f>DATASET!G6-DATASET_BAW!G6</f>
        <v>0</v>
      </c>
      <c r="H34" s="863">
        <f>DATASET!H6-DATASET_BAW!H6</f>
        <v>2018.4596128871742</v>
      </c>
      <c r="I34" s="863">
        <f>DATASET!I6-DATASET_BAW!I6</f>
        <v>132.24222967382394</v>
      </c>
      <c r="J34" s="653">
        <f>'[3]PKW-Daten'!$L$19</f>
        <v>17.567241443207507</v>
      </c>
      <c r="K34" s="557">
        <f>'[3]PKW-Daten'!$L$15</f>
        <v>183.16367157926916</v>
      </c>
      <c r="L34" s="557">
        <f>'[3]PKW-Daten'!$L$13</f>
        <v>2595.2249599373326</v>
      </c>
      <c r="M34" s="653">
        <f>'[3]PKW-Daten'!$L$16</f>
        <v>6.918904086033832</v>
      </c>
      <c r="N34" s="371">
        <v>0</v>
      </c>
      <c r="O34" s="670">
        <f>'[3]PKW-Daten'!$L$18/100</f>
        <v>0.80052339009534645</v>
      </c>
      <c r="P34" s="869">
        <f t="shared" si="0"/>
        <v>28.385572657992686</v>
      </c>
      <c r="Q34" s="869">
        <f t="shared" si="1"/>
        <v>102.18806156877368</v>
      </c>
      <c r="R34" s="371">
        <v>0</v>
      </c>
      <c r="S34" s="670">
        <f>'[3]PKW-Daten'!$L$12/1000</f>
        <v>40.15866610129148</v>
      </c>
      <c r="T34" s="654">
        <f>'Prices+Quantities'!$E$32</f>
        <v>47.428571428571416</v>
      </c>
      <c r="U34" s="654">
        <f>'Prices+Quantities'!$G$32</f>
        <v>113.55999999999997</v>
      </c>
      <c r="V34" s="721">
        <f>'[3]PKW-Daten'!$L$76</f>
        <v>7.2236243908107607</v>
      </c>
      <c r="W34" s="739">
        <f t="shared" si="2"/>
        <v>15.141737337953003</v>
      </c>
      <c r="X34" s="745">
        <f>[3]ADAC_Autokosten_2014!$Z$43/100</f>
        <v>0.57489664981374167</v>
      </c>
      <c r="Y34" s="670">
        <f t="shared" si="3"/>
        <v>9.0907436179227516E-2</v>
      </c>
      <c r="Z34" s="371">
        <v>0</v>
      </c>
      <c r="AA34" s="670">
        <f t="shared" si="4"/>
        <v>3.7967680787379277E-2</v>
      </c>
      <c r="AB34" s="720">
        <f t="shared" si="5"/>
        <v>666.98741543052267</v>
      </c>
      <c r="AC34" s="720">
        <f t="shared" si="6"/>
        <v>1596.9928803434673</v>
      </c>
      <c r="AD34" s="720">
        <f t="shared" si="7"/>
        <v>10099.348252169117</v>
      </c>
      <c r="AE34" s="720">
        <f t="shared" si="8"/>
        <v>11696.341132512583</v>
      </c>
      <c r="AF34" s="720">
        <f t="shared" si="9"/>
        <v>23608592.194527682</v>
      </c>
      <c r="AG34" s="106" t="s">
        <v>244</v>
      </c>
      <c r="AH34">
        <f t="shared" ref="AH34:AH59" si="15">IF(E34=E33,AH33,AH33+1)</f>
        <v>1</v>
      </c>
      <c r="AI34">
        <f t="shared" ref="AI34:AI59" si="16">IF(F34=F33,AI33,AI33+1)</f>
        <v>2</v>
      </c>
      <c r="AJ34">
        <f>X34/Y34</f>
        <v>6.3239782571836116</v>
      </c>
      <c r="AK34">
        <f t="shared" si="10"/>
        <v>0.31619891285918056</v>
      </c>
      <c r="AL34" s="158">
        <f t="shared" si="11"/>
        <v>0.50496741260845568</v>
      </c>
      <c r="AN34">
        <f t="shared" si="12"/>
        <v>0.57489664981374167</v>
      </c>
      <c r="AO34">
        <f t="shared" si="13"/>
        <v>0.66580408599296925</v>
      </c>
      <c r="AP34">
        <f t="shared" si="14"/>
        <v>6.3239782571836116</v>
      </c>
      <c r="AQ34" s="573"/>
    </row>
    <row r="35" spans="1:43">
      <c r="A35">
        <v>22</v>
      </c>
      <c r="B35" s="105">
        <v>27</v>
      </c>
      <c r="C35" s="105" t="s">
        <v>222</v>
      </c>
      <c r="D35" s="652" t="s">
        <v>171</v>
      </c>
      <c r="E35" s="161" t="s">
        <v>1097</v>
      </c>
      <c r="F35" s="161" t="s">
        <v>1119</v>
      </c>
      <c r="G35" s="371">
        <f>DATASET!G7-DATASET_BAW!G7</f>
        <v>0</v>
      </c>
      <c r="H35" s="863">
        <f>DATASET!H7-DATASET_BAW!H7</f>
        <v>23.650994400871006</v>
      </c>
      <c r="I35" s="864">
        <f>DATASET!I7-DATASET_BAW!I7</f>
        <v>6.4038476929411905</v>
      </c>
      <c r="J35" s="653">
        <f>'[3]PKW-Daten'!$M$19</f>
        <v>17.567241443207507</v>
      </c>
      <c r="K35" s="557">
        <f>'[3]PKW-Daten'!$M$15</f>
        <v>61.5</v>
      </c>
      <c r="L35" s="557">
        <f>'[3]PKW-Daten'!$M$13</f>
        <v>2496.5</v>
      </c>
      <c r="M35" s="653">
        <f>'[3]PKW-Daten'!$M$16</f>
        <v>2.65</v>
      </c>
      <c r="N35" s="371">
        <v>0</v>
      </c>
      <c r="O35" s="670">
        <f>'[3]PKW-Daten'!$M$18/100</f>
        <v>0.63321052631578933</v>
      </c>
      <c r="P35" s="869">
        <f t="shared" si="0"/>
        <v>0.26308803751284054</v>
      </c>
      <c r="Q35" s="869">
        <f t="shared" si="1"/>
        <v>0.94711693504622596</v>
      </c>
      <c r="R35" s="371">
        <v>0</v>
      </c>
      <c r="S35" s="670">
        <f>'[3]PKW-Daten'!$M$12/1000</f>
        <v>61.038499999999999</v>
      </c>
      <c r="T35" s="654">
        <f>$R$69*'Prices+Quantities'!$E$36+(1-$R$69)*'Prices+Quantities'!$E$31</f>
        <v>65.479316644557656</v>
      </c>
      <c r="U35" s="654">
        <f>$R$69*'Prices+Quantities'!$G$36+(1-$R$69)*'Prices+Quantities'!$G$31</f>
        <v>153.98869186472277</v>
      </c>
      <c r="V35" s="718">
        <f>'[3]PKW-Daten'!$M$76</f>
        <v>6.7429984802049239</v>
      </c>
      <c r="W35" s="738">
        <f t="shared" si="2"/>
        <v>16.219637063223679</v>
      </c>
      <c r="X35" s="745">
        <f>[3]ADAC_Autokosten_2014!$AE$43/100</f>
        <v>0.67250171509243772</v>
      </c>
      <c r="Y35" s="670">
        <f t="shared" si="3"/>
        <v>9.750726062234101E-2</v>
      </c>
      <c r="Z35" s="371">
        <v>0</v>
      </c>
      <c r="AA35" s="670">
        <f t="shared" si="4"/>
        <v>4.146219255529858E-2</v>
      </c>
      <c r="AB35" s="720">
        <f t="shared" si="5"/>
        <v>728.37634738369093</v>
      </c>
      <c r="AC35" s="720">
        <f t="shared" si="6"/>
        <v>1712.9335898184243</v>
      </c>
      <c r="AD35" s="720">
        <f t="shared" si="7"/>
        <v>11814</v>
      </c>
      <c r="AE35" s="720">
        <f t="shared" si="8"/>
        <v>13526.933589818424</v>
      </c>
      <c r="AF35" s="720">
        <f t="shared" si="9"/>
        <v>319925.43059374951</v>
      </c>
      <c r="AG35" s="106" t="s">
        <v>244</v>
      </c>
      <c r="AH35">
        <f t="shared" si="15"/>
        <v>1</v>
      </c>
      <c r="AI35">
        <f t="shared" si="16"/>
        <v>3</v>
      </c>
      <c r="AJ35">
        <f>X33/Y35</f>
        <v>6.6433389400657994</v>
      </c>
      <c r="AK35">
        <f t="shared" si="10"/>
        <v>0.33216694700328997</v>
      </c>
      <c r="AL35" s="158">
        <f t="shared" si="11"/>
        <v>0.56897992094937178</v>
      </c>
      <c r="AN35">
        <f t="shared" si="12"/>
        <v>0.67250171509243772</v>
      </c>
      <c r="AO35">
        <f t="shared" si="13"/>
        <v>0.77000897571477867</v>
      </c>
      <c r="AP35">
        <f t="shared" si="14"/>
        <v>6.8969398873498164</v>
      </c>
      <c r="AQ35" s="573"/>
    </row>
    <row r="36" spans="1:43">
      <c r="A36">
        <v>2</v>
      </c>
      <c r="B36" s="105">
        <v>21</v>
      </c>
      <c r="C36" s="105" t="s">
        <v>222</v>
      </c>
      <c r="D36" s="723" t="s">
        <v>171</v>
      </c>
      <c r="E36" s="724" t="s">
        <v>1096</v>
      </c>
      <c r="F36" s="724" t="s">
        <v>215</v>
      </c>
      <c r="G36" s="725">
        <f>DATASET!G8-DATASET_BAW!G8</f>
        <v>0</v>
      </c>
      <c r="H36" s="863">
        <f>DATASET!H8-DATASET_BAW!H8</f>
        <v>13703.90630633511</v>
      </c>
      <c r="I36" s="863">
        <f>DATASET!I8-DATASET_BAW!I8</f>
        <v>452.21913015884314</v>
      </c>
      <c r="J36" s="727">
        <f>'[3]PKW-Daten'!$G$19</f>
        <v>14.96015910554566</v>
      </c>
      <c r="K36" s="726">
        <f>'[3]PKW-Daten'!$G$15</f>
        <v>174.69086142496189</v>
      </c>
      <c r="L36" s="726">
        <f>'[3]PKW-Daten'!$G$13</f>
        <v>1660.946065843922</v>
      </c>
      <c r="M36" s="727">
        <f>'[3]PKW-Daten'!$G$16</f>
        <v>7.2953418219688553</v>
      </c>
      <c r="N36" s="725">
        <v>0</v>
      </c>
      <c r="O36" s="728">
        <f>'[3]PKW-Daten'!$G$18/100</f>
        <v>0.73907814785144565</v>
      </c>
      <c r="P36" s="869">
        <f t="shared" si="0"/>
        <v>151.52034652255639</v>
      </c>
      <c r="Q36" s="870">
        <f t="shared" si="1"/>
        <v>545.47324748120309</v>
      </c>
      <c r="R36" s="725">
        <v>0</v>
      </c>
      <c r="S36" s="728">
        <f>'[3]PKW-Daten'!$G$12/1000</f>
        <v>21.409781476801236</v>
      </c>
      <c r="T36" s="730">
        <f>'Prices+Quantities'!$E$31</f>
        <v>49.337078651685374</v>
      </c>
      <c r="U36" s="730">
        <f>'Prices+Quantities'!$G$31</f>
        <v>146.22292134831457</v>
      </c>
      <c r="V36" s="731">
        <f>'[3]PKW-Daten'!$G$76</f>
        <v>4.4863691617599608</v>
      </c>
      <c r="W36" s="740">
        <f t="shared" si="2"/>
        <v>11.696899904889341</v>
      </c>
      <c r="X36" s="746">
        <f>[3]ADAC_Autokosten_2014!$J$43/100</f>
        <v>0.42651525177646527</v>
      </c>
      <c r="Y36" s="728">
        <f t="shared" si="3"/>
        <v>0.10807016588353995</v>
      </c>
      <c r="Z36" s="790">
        <v>0</v>
      </c>
      <c r="AA36" s="791">
        <f t="shared" si="4"/>
        <v>3.6463956710288729E-2</v>
      </c>
      <c r="AB36" s="792">
        <f t="shared" si="5"/>
        <v>545.50659400364873</v>
      </c>
      <c r="AC36" s="792">
        <f t="shared" si="6"/>
        <v>1616.7468761804701</v>
      </c>
      <c r="AD36" s="792">
        <f t="shared" si="7"/>
        <v>6380.7360275177871</v>
      </c>
      <c r="AE36" s="792">
        <f t="shared" si="8"/>
        <v>7997.4829036982574</v>
      </c>
      <c r="AF36" s="720">
        <f t="shared" si="9"/>
        <v>109596756.39879777</v>
      </c>
      <c r="AG36" s="793" t="s">
        <v>244</v>
      </c>
      <c r="AH36">
        <f t="shared" si="15"/>
        <v>2</v>
      </c>
      <c r="AI36">
        <f t="shared" si="16"/>
        <v>4</v>
      </c>
      <c r="AJ36">
        <f>X39/Y36</f>
        <v>4.3913526540355106</v>
      </c>
      <c r="AK36">
        <f t="shared" si="10"/>
        <v>0.21956763270177554</v>
      </c>
      <c r="AL36" s="158">
        <f t="shared" si="11"/>
        <v>0.35498528428093645</v>
      </c>
      <c r="AN36">
        <f t="shared" si="12"/>
        <v>0.42651525177646527</v>
      </c>
      <c r="AO36">
        <f t="shared" si="13"/>
        <v>0.53458541766000534</v>
      </c>
      <c r="AP36">
        <f t="shared" si="14"/>
        <v>3.9466512176551345</v>
      </c>
      <c r="AQ36" s="573"/>
    </row>
    <row r="37" spans="1:43">
      <c r="A37">
        <v>9</v>
      </c>
      <c r="B37" s="105">
        <v>22</v>
      </c>
      <c r="C37" s="105" t="s">
        <v>222</v>
      </c>
      <c r="D37" s="723" t="s">
        <v>171</v>
      </c>
      <c r="E37" s="724" t="s">
        <v>1096</v>
      </c>
      <c r="F37" s="724" t="s">
        <v>216</v>
      </c>
      <c r="G37" s="725">
        <f>DATASET!G9-DATASET_BAW!G9</f>
        <v>0</v>
      </c>
      <c r="H37" s="863">
        <f>DATASET!H9-DATASET_BAW!H9</f>
        <v>4497.3299926896643</v>
      </c>
      <c r="I37" s="863">
        <f>DATASET!I9-DATASET_BAW!I9</f>
        <v>311.30427895511394</v>
      </c>
      <c r="J37" s="727">
        <f>'[3]PKW-Daten'!$H$19</f>
        <v>14.96015910554566</v>
      </c>
      <c r="K37" s="726">
        <f>'[3]PKW-Daten'!$H$15</f>
        <v>134.42577118755679</v>
      </c>
      <c r="L37" s="726">
        <f>'[3]PKW-Daten'!$H$13</f>
        <v>1906.5165363710917</v>
      </c>
      <c r="M37" s="727">
        <f>'[3]PKW-Daten'!$H$16</f>
        <v>5.3907167750710796</v>
      </c>
      <c r="N37" s="725">
        <v>0</v>
      </c>
      <c r="O37" s="728">
        <f>'[3]PKW-Daten'!$H$18/100</f>
        <v>0.60452433880523837</v>
      </c>
      <c r="P37" s="869">
        <f t="shared" si="0"/>
        <v>40.672864353163291</v>
      </c>
      <c r="Q37" s="870">
        <f t="shared" si="1"/>
        <v>146.42231167138786</v>
      </c>
      <c r="R37" s="725">
        <v>0</v>
      </c>
      <c r="S37" s="728">
        <f>'[3]PKW-Daten'!$H$12/1000</f>
        <v>24.543356200544292</v>
      </c>
      <c r="T37" s="730">
        <f>'Prices+Quantities'!$E$32</f>
        <v>47.428571428571416</v>
      </c>
      <c r="U37" s="730">
        <f>'Prices+Quantities'!$G$32</f>
        <v>113.55999999999997</v>
      </c>
      <c r="V37" s="731">
        <f>'[3]PKW-Daten'!$H$76</f>
        <v>7.0995142277558703</v>
      </c>
      <c r="W37" s="740">
        <f t="shared" si="2"/>
        <v>16.39099870092495</v>
      </c>
      <c r="X37" s="746">
        <f>[3]ADAC_Autokosten_2014!$N$43/100</f>
        <v>0.46995822006790661</v>
      </c>
      <c r="Y37" s="728">
        <f t="shared" si="3"/>
        <v>6.8649783914722859E-2</v>
      </c>
      <c r="Z37" s="790">
        <v>0</v>
      </c>
      <c r="AA37" s="791">
        <f t="shared" si="4"/>
        <v>2.8671725783334157E-2</v>
      </c>
      <c r="AB37" s="792">
        <f t="shared" si="5"/>
        <v>428.93357954925477</v>
      </c>
      <c r="AC37" s="792">
        <f t="shared" si="6"/>
        <v>1027.0116899255831</v>
      </c>
      <c r="AD37" s="792">
        <f t="shared" si="7"/>
        <v>7030.6497451749237</v>
      </c>
      <c r="AE37" s="792">
        <f t="shared" si="8"/>
        <v>8057.6614351005064</v>
      </c>
      <c r="AF37" s="720">
        <f t="shared" si="9"/>
        <v>36237962.44301635</v>
      </c>
      <c r="AG37" s="793" t="s">
        <v>244</v>
      </c>
      <c r="AH37">
        <f t="shared" si="15"/>
        <v>2</v>
      </c>
      <c r="AI37">
        <f t="shared" si="16"/>
        <v>5</v>
      </c>
      <c r="AJ37">
        <f>X38/Y37</f>
        <v>6.4322539507594794</v>
      </c>
      <c r="AK37">
        <f t="shared" si="10"/>
        <v>0.32161269753797395</v>
      </c>
      <c r="AL37" s="158">
        <f t="shared" si="11"/>
        <v>0.33030000000000009</v>
      </c>
      <c r="AN37">
        <f t="shared" si="12"/>
        <v>0.46995822006790655</v>
      </c>
      <c r="AO37">
        <f t="shared" si="13"/>
        <v>0.53860800398262942</v>
      </c>
      <c r="AP37">
        <f t="shared" si="14"/>
        <v>6.845734877355059</v>
      </c>
      <c r="AQ37" s="573"/>
    </row>
    <row r="38" spans="1:43">
      <c r="A38">
        <v>16</v>
      </c>
      <c r="B38" s="105">
        <v>24</v>
      </c>
      <c r="C38" s="105" t="s">
        <v>222</v>
      </c>
      <c r="D38" s="723" t="s">
        <v>171</v>
      </c>
      <c r="E38" s="724" t="s">
        <v>1096</v>
      </c>
      <c r="F38" s="724" t="s">
        <v>173</v>
      </c>
      <c r="G38" s="725">
        <f>DATASET!G10-DATASET_BAW!G10</f>
        <v>0</v>
      </c>
      <c r="H38" s="863">
        <f>DATASET!H10-DATASET_BAW!H10</f>
        <v>110.24149169212315</v>
      </c>
      <c r="I38" s="864">
        <f>DATASET!I10-DATASET_BAW!I10</f>
        <v>6.4411861122389622</v>
      </c>
      <c r="J38" s="727">
        <f>'[3]PKW-Daten'!$I$19</f>
        <v>14.96015910554566</v>
      </c>
      <c r="K38" s="726">
        <f>'[3]PKW-Daten'!$I$15</f>
        <v>131</v>
      </c>
      <c r="L38" s="726">
        <f>'[3]PKW-Daten'!$I$13</f>
        <v>1794.5</v>
      </c>
      <c r="M38" s="727">
        <f>'[3]PKW-Daten'!$I$16</f>
        <v>0</v>
      </c>
      <c r="N38" s="725">
        <v>0</v>
      </c>
      <c r="O38" s="728">
        <f>'[3]PKW-Daten'!$I$18/100</f>
        <v>0.58865000000000012</v>
      </c>
      <c r="P38" s="869">
        <f t="shared" si="0"/>
        <v>0.97081939004538487</v>
      </c>
      <c r="Q38" s="870">
        <f t="shared" si="1"/>
        <v>3.4949498041633857</v>
      </c>
      <c r="R38" s="725">
        <v>0</v>
      </c>
      <c r="S38" s="728">
        <f>'[3]PKW-Daten'!$I$12/1000</f>
        <v>24.881499999999999</v>
      </c>
      <c r="T38" s="730">
        <f>'Prices+Quantities'!$E$25</f>
        <v>46.012605042016808</v>
      </c>
      <c r="U38" s="730">
        <f>'Prices+Quantities'!$G$25</f>
        <v>61.3</v>
      </c>
      <c r="V38" s="731">
        <f>'[3]PKW-Daten'!$I$76</f>
        <v>8.3420562431535394</v>
      </c>
      <c r="W38" s="740">
        <f t="shared" si="2"/>
        <v>16.303032214102025</v>
      </c>
      <c r="X38" s="746">
        <f>[3]ADAC_Autokosten_2014!$R$43/100</f>
        <v>0.44157284380426065</v>
      </c>
      <c r="Y38" s="728">
        <f t="shared" si="3"/>
        <v>3.6084245000000001E-2</v>
      </c>
      <c r="Z38" s="790">
        <v>0</v>
      </c>
      <c r="AA38" s="791">
        <f t="shared" si="4"/>
        <v>2.70853199579832E-2</v>
      </c>
      <c r="AB38" s="792">
        <f t="shared" si="5"/>
        <v>405.20069599604</v>
      </c>
      <c r="AC38" s="792">
        <f t="shared" si="6"/>
        <v>539.82604640349052</v>
      </c>
      <c r="AD38" s="792">
        <f t="shared" si="7"/>
        <v>6606.0000000000018</v>
      </c>
      <c r="AE38" s="792">
        <f t="shared" si="8"/>
        <v>7145.826046403492</v>
      </c>
      <c r="AF38" s="720">
        <f t="shared" si="9"/>
        <v>787766.5227279478</v>
      </c>
      <c r="AG38" s="793" t="s">
        <v>244</v>
      </c>
      <c r="AH38">
        <f t="shared" si="15"/>
        <v>2</v>
      </c>
      <c r="AI38">
        <f t="shared" si="16"/>
        <v>6</v>
      </c>
      <c r="AJ38">
        <f>X37/Y38</f>
        <v>13.023917226698428</v>
      </c>
      <c r="AK38">
        <f t="shared" si="10"/>
        <v>0.65119586133492136</v>
      </c>
      <c r="AL38" s="158">
        <f t="shared" si="11"/>
        <v>0.35153248725874625</v>
      </c>
      <c r="AN38">
        <f t="shared" si="12"/>
        <v>0.44157284380426071</v>
      </c>
      <c r="AO38">
        <f t="shared" si="13"/>
        <v>0.47765708880426067</v>
      </c>
      <c r="AP38">
        <f t="shared" si="14"/>
        <v>12.237275403829583</v>
      </c>
      <c r="AQ38" s="573"/>
    </row>
    <row r="39" spans="1:43">
      <c r="A39">
        <v>21</v>
      </c>
      <c r="B39" s="105">
        <v>23</v>
      </c>
      <c r="C39" s="105" t="s">
        <v>222</v>
      </c>
      <c r="D39" s="723" t="s">
        <v>171</v>
      </c>
      <c r="E39" s="724" t="s">
        <v>1096</v>
      </c>
      <c r="F39" s="724" t="s">
        <v>1119</v>
      </c>
      <c r="G39" s="725">
        <f>DATASET!G11-DATASET_BAW!G11</f>
        <v>0</v>
      </c>
      <c r="H39" s="863">
        <f>DATASET!H11-DATASET_BAW!H11</f>
        <v>40.474598249739223</v>
      </c>
      <c r="I39" s="864">
        <f>DATASET!I11-DATASET_BAW!I11</f>
        <v>9.8773147487890824</v>
      </c>
      <c r="J39" s="727">
        <f>'[3]PKW-Daten'!$J$19</f>
        <v>14.96015910554566</v>
      </c>
      <c r="K39" s="726">
        <f>'[3]PKW-Daten'!$J$15</f>
        <v>49</v>
      </c>
      <c r="L39" s="726">
        <f>'[3]PKW-Daten'!$J$13</f>
        <v>1798</v>
      </c>
      <c r="M39" s="727">
        <f>'[3]PKW-Daten'!$J$16</f>
        <v>2.1</v>
      </c>
      <c r="N39" s="725">
        <v>0</v>
      </c>
      <c r="O39" s="728">
        <f>'[3]PKW-Daten'!$J$18/100</f>
        <v>0.35780000000000001</v>
      </c>
      <c r="P39" s="869">
        <f t="shared" si="0"/>
        <v>0.21665020049268185</v>
      </c>
      <c r="Q39" s="870">
        <f t="shared" si="1"/>
        <v>0.7799407217736547</v>
      </c>
      <c r="R39" s="725">
        <v>0</v>
      </c>
      <c r="S39" s="728">
        <f>'[3]PKW-Daten'!$J$12/1000</f>
        <v>36.200000000000003</v>
      </c>
      <c r="T39" s="730">
        <f>$R$69*'Prices+Quantities'!$E$36+(1-$R$69)*'Prices+Quantities'!$E$31</f>
        <v>65.479316644557656</v>
      </c>
      <c r="U39" s="730">
        <f>$R$69*'Prices+Quantities'!$G$36+(1-$R$69)*'Prices+Quantities'!$G$31</f>
        <v>153.98869186472277</v>
      </c>
      <c r="V39" s="731">
        <f>'[3]PKW-Daten'!$J$76</f>
        <v>7.3998057657184155</v>
      </c>
      <c r="W39" s="740">
        <f t="shared" si="2"/>
        <v>20.256278464075752</v>
      </c>
      <c r="X39" s="746">
        <f>[3]ADAC_Autokosten_2014!$T$43/100</f>
        <v>0.47457420977474102</v>
      </c>
      <c r="Y39" s="728">
        <f t="shared" si="3"/>
        <v>5.5097153949197814E-2</v>
      </c>
      <c r="Z39" s="790">
        <v>0</v>
      </c>
      <c r="AA39" s="791">
        <f t="shared" si="4"/>
        <v>2.3428499495422729E-2</v>
      </c>
      <c r="AB39" s="792">
        <f t="shared" si="5"/>
        <v>350.49408005572025</v>
      </c>
      <c r="AC39" s="792">
        <f t="shared" si="6"/>
        <v>824.26218934274266</v>
      </c>
      <c r="AD39" s="792">
        <f t="shared" si="7"/>
        <v>7099.7056856187282</v>
      </c>
      <c r="AE39" s="792">
        <f t="shared" si="8"/>
        <v>7923.9678749614704</v>
      </c>
      <c r="AF39" s="720">
        <f t="shared" si="9"/>
        <v>320719.41628290538</v>
      </c>
      <c r="AG39" s="793" t="s">
        <v>244</v>
      </c>
      <c r="AH39">
        <f t="shared" si="15"/>
        <v>2</v>
      </c>
      <c r="AI39">
        <f t="shared" si="16"/>
        <v>7</v>
      </c>
      <c r="AJ39">
        <f>X36/Y39</f>
        <v>7.7411485204795252</v>
      </c>
      <c r="AK39">
        <f t="shared" si="10"/>
        <v>0.38705742602397625</v>
      </c>
      <c r="AL39" s="158">
        <f t="shared" si="11"/>
        <v>0.31903680137588936</v>
      </c>
      <c r="AN39">
        <f t="shared" si="12"/>
        <v>0.47457420977474102</v>
      </c>
      <c r="AO39">
        <f t="shared" si="13"/>
        <v>0.52967136372393886</v>
      </c>
      <c r="AP39">
        <f t="shared" si="14"/>
        <v>8.6134069685762888</v>
      </c>
      <c r="AQ39" s="573"/>
    </row>
    <row r="40" spans="1:43">
      <c r="A40">
        <v>1</v>
      </c>
      <c r="B40" s="105">
        <v>17</v>
      </c>
      <c r="C40" s="105" t="s">
        <v>222</v>
      </c>
      <c r="D40" s="652" t="s">
        <v>171</v>
      </c>
      <c r="E40" s="161" t="s">
        <v>1095</v>
      </c>
      <c r="F40" s="161" t="s">
        <v>215</v>
      </c>
      <c r="G40" s="371">
        <f>DATASET!G12-DATASET_BAW!G12</f>
        <v>0</v>
      </c>
      <c r="H40" s="863">
        <f>DATASET!H12-DATASET_BAW!H12</f>
        <v>10307.57858468136</v>
      </c>
      <c r="I40" s="863">
        <f>DATASET!I12-DATASET_BAW!I12</f>
        <v>360.30287702024611</v>
      </c>
      <c r="J40" s="653">
        <f>'[3]PKW-Daten'!$C$19</f>
        <v>10.430368541702347</v>
      </c>
      <c r="K40" s="557">
        <f>'[3]PKW-Daten'!$C$15</f>
        <v>137.36919799207197</v>
      </c>
      <c r="L40" s="557">
        <f>'[3]PKW-Daten'!$C$13</f>
        <v>1187.6969005371757</v>
      </c>
      <c r="M40" s="653">
        <f>'[3]PKW-Daten'!$C$16</f>
        <v>5.7789732664023994</v>
      </c>
      <c r="N40" s="371">
        <v>0</v>
      </c>
      <c r="O40" s="670">
        <f>'[3]PKW-Daten'!$C$18/100</f>
        <v>0.57523603461378803</v>
      </c>
      <c r="P40" s="869">
        <f t="shared" si="0"/>
        <v>61.844686477638618</v>
      </c>
      <c r="Q40" s="869">
        <f t="shared" si="1"/>
        <v>222.64087131949904</v>
      </c>
      <c r="R40" s="371">
        <v>0</v>
      </c>
      <c r="S40" s="670">
        <f>'[3]PKW-Daten'!$C$12/1000</f>
        <v>11.766139096432392</v>
      </c>
      <c r="T40" s="654">
        <f>'Prices+Quantities'!$E$31</f>
        <v>49.337078651685374</v>
      </c>
      <c r="U40" s="654">
        <f>'Prices+Quantities'!$G$31</f>
        <v>146.22292134831457</v>
      </c>
      <c r="V40" s="718">
        <f>'[3]PKW-Daten'!$C$76</f>
        <v>3.9712067906104336</v>
      </c>
      <c r="W40" s="738">
        <f t="shared" si="2"/>
        <v>12.737847709437011</v>
      </c>
      <c r="X40" s="745">
        <f>[3]ADAC_Autokosten_2014!$D$43/100</f>
        <v>0.36150604724569435</v>
      </c>
      <c r="Y40" s="670">
        <f t="shared" si="3"/>
        <v>8.4112693446048284E-2</v>
      </c>
      <c r="Z40" s="371">
        <v>0</v>
      </c>
      <c r="AA40" s="670">
        <f t="shared" si="4"/>
        <v>2.8380465483024073E-2</v>
      </c>
      <c r="AB40" s="720">
        <f t="shared" si="5"/>
        <v>296.0187143730036</v>
      </c>
      <c r="AC40" s="720">
        <f t="shared" si="6"/>
        <v>877.32639167751518</v>
      </c>
      <c r="AD40" s="720">
        <f t="shared" si="7"/>
        <v>3770.6413028266525</v>
      </c>
      <c r="AE40" s="720">
        <f t="shared" si="8"/>
        <v>4647.9676945041674</v>
      </c>
      <c r="AF40" s="720">
        <f t="shared" si="9"/>
        <v>47909292.270161949</v>
      </c>
      <c r="AG40" s="106" t="s">
        <v>244</v>
      </c>
      <c r="AH40">
        <f t="shared" si="15"/>
        <v>3</v>
      </c>
      <c r="AI40">
        <f t="shared" si="16"/>
        <v>8</v>
      </c>
      <c r="AJ40">
        <f>X43/Y40</f>
        <v>4.2264772098215584</v>
      </c>
      <c r="AK40">
        <f t="shared" si="10"/>
        <v>0.21132386049107793</v>
      </c>
      <c r="AL40" s="158">
        <f t="shared" si="11"/>
        <v>0.18540000000000001</v>
      </c>
      <c r="AN40">
        <f t="shared" si="12"/>
        <v>0.36150604724569435</v>
      </c>
      <c r="AO40">
        <f t="shared" si="13"/>
        <v>0.44561874069174257</v>
      </c>
      <c r="AP40">
        <f t="shared" si="14"/>
        <v>4.2978774360325556</v>
      </c>
      <c r="AQ40" s="573"/>
    </row>
    <row r="41" spans="1:43">
      <c r="A41">
        <v>8</v>
      </c>
      <c r="B41" s="105">
        <v>18</v>
      </c>
      <c r="C41" s="105" t="s">
        <v>222</v>
      </c>
      <c r="D41" s="652" t="s">
        <v>171</v>
      </c>
      <c r="E41" s="161" t="s">
        <v>1095</v>
      </c>
      <c r="F41" s="161" t="s">
        <v>216</v>
      </c>
      <c r="G41" s="371">
        <f>DATASET!G13-DATASET_BAW!G13</f>
        <v>0</v>
      </c>
      <c r="H41" s="863">
        <f>DATASET!H13-DATASET_BAW!H13</f>
        <v>213.66164271862669</v>
      </c>
      <c r="I41" s="863">
        <f>DATASET!I13-DATASET_BAW!I13</f>
        <v>15.979799829376901</v>
      </c>
      <c r="J41" s="653">
        <f>'[3]PKW-Daten'!$D$19</f>
        <v>10.430368541702347</v>
      </c>
      <c r="K41" s="557">
        <f>'[3]PKW-Daten'!$D$15</f>
        <v>124</v>
      </c>
      <c r="L41" s="557">
        <f>'[3]PKW-Daten'!$D$13</f>
        <v>1248</v>
      </c>
      <c r="M41" s="653">
        <f>'[3]PKW-Daten'!$D$16</f>
        <v>4.5999999999999996</v>
      </c>
      <c r="N41" s="371">
        <v>0</v>
      </c>
      <c r="O41" s="670">
        <f>'[3]PKW-Daten'!$D$18/100</f>
        <v>0.49784000000000006</v>
      </c>
      <c r="P41" s="869">
        <f t="shared" si="0"/>
        <v>1.1094711278885585</v>
      </c>
      <c r="Q41" s="869">
        <f t="shared" si="1"/>
        <v>3.9940960603988107</v>
      </c>
      <c r="R41" s="371">
        <v>0</v>
      </c>
      <c r="S41" s="670">
        <f>'[3]PKW-Daten'!$D$12/1000</f>
        <v>15.111000000000001</v>
      </c>
      <c r="T41" s="654">
        <f>'Prices+Quantities'!$E$32</f>
        <v>47.428571428571416</v>
      </c>
      <c r="U41" s="654">
        <f>'Prices+Quantities'!$G$32</f>
        <v>113.55999999999997</v>
      </c>
      <c r="V41" s="718">
        <f>'[3]PKW-Daten'!$D$76</f>
        <v>7.6651531428426392</v>
      </c>
      <c r="W41" s="738">
        <f t="shared" si="2"/>
        <v>17.443546495123254</v>
      </c>
      <c r="X41" s="745">
        <f>[3]ADAC_Autokosten_2014!$F$43/100</f>
        <v>0.41187422887541109</v>
      </c>
      <c r="Y41" s="670">
        <f t="shared" si="3"/>
        <v>5.6534710399999993E-2</v>
      </c>
      <c r="Z41" s="371">
        <v>0</v>
      </c>
      <c r="AA41" s="670">
        <f t="shared" si="4"/>
        <v>2.3611839999999999E-2</v>
      </c>
      <c r="AB41" s="720">
        <f t="shared" si="5"/>
        <v>246.28019314770913</v>
      </c>
      <c r="AC41" s="720">
        <f t="shared" si="6"/>
        <v>589.67786487041235</v>
      </c>
      <c r="AD41" s="720">
        <f t="shared" si="7"/>
        <v>4296</v>
      </c>
      <c r="AE41" s="720">
        <f t="shared" si="8"/>
        <v>4885.6778648704121</v>
      </c>
      <c r="AF41" s="720">
        <f t="shared" si="9"/>
        <v>1043881.958402245</v>
      </c>
      <c r="AG41" s="106" t="s">
        <v>244</v>
      </c>
      <c r="AH41">
        <f t="shared" si="15"/>
        <v>3</v>
      </c>
      <c r="AI41">
        <f t="shared" si="16"/>
        <v>9</v>
      </c>
      <c r="AJ41">
        <f>X42/Y41</f>
        <v>9.6052443841430613</v>
      </c>
      <c r="AK41">
        <f t="shared" si="10"/>
        <v>0.48026221920715306</v>
      </c>
      <c r="AL41" s="158">
        <f t="shared" si="11"/>
        <v>0.28320000000000001</v>
      </c>
      <c r="AN41">
        <f t="shared" si="12"/>
        <v>0.41187422887541109</v>
      </c>
      <c r="AO41">
        <f t="shared" si="13"/>
        <v>0.46840893927541105</v>
      </c>
      <c r="AP41">
        <f t="shared" si="14"/>
        <v>7.2853336642441029</v>
      </c>
      <c r="AQ41" s="573"/>
    </row>
    <row r="42" spans="1:43">
      <c r="A42">
        <v>27</v>
      </c>
      <c r="B42" s="105">
        <v>19</v>
      </c>
      <c r="C42" s="105" t="s">
        <v>222</v>
      </c>
      <c r="D42" s="652" t="s">
        <v>171</v>
      </c>
      <c r="E42" s="161" t="s">
        <v>1095</v>
      </c>
      <c r="F42" s="161" t="s">
        <v>174</v>
      </c>
      <c r="G42" s="371">
        <f>DATASET!G14-DATASET_BAW!G14</f>
        <v>0</v>
      </c>
      <c r="H42" s="864">
        <f>DATASET!H14-DATASET_BAW!H14</f>
        <v>6.0941225379030879</v>
      </c>
      <c r="I42" s="865">
        <f>DATASET!I14-DATASET_BAW!I14</f>
        <v>1.9563830819702231E-2</v>
      </c>
      <c r="J42" s="653">
        <f>'[3]PKW-Daten'!$F$19</f>
        <v>10.430368541702347</v>
      </c>
      <c r="K42" s="557">
        <f>'[3]PKW-Daten'!$F$15</f>
        <v>0</v>
      </c>
      <c r="L42" s="557">
        <f>'[3]PKW-Daten'!$F$13</f>
        <v>0</v>
      </c>
      <c r="M42" s="653">
        <f>'[3]PKW-Daten'!$F$16</f>
        <v>0</v>
      </c>
      <c r="N42" s="371">
        <v>0</v>
      </c>
      <c r="O42" s="670">
        <f>'[3]PKW-Daten'!$F$18/100</f>
        <v>0.19699999999999998</v>
      </c>
      <c r="P42" s="869">
        <f t="shared" si="0"/>
        <v>1.2522096969698856E-2</v>
      </c>
      <c r="Q42" s="869">
        <f t="shared" si="1"/>
        <v>4.5079549090915882E-2</v>
      </c>
      <c r="R42" s="371">
        <v>0</v>
      </c>
      <c r="S42" s="670">
        <f>'[3]PKW-Daten'!$F$12/1000</f>
        <v>21.7</v>
      </c>
      <c r="T42" s="654">
        <f>$R$68</f>
        <v>130.04826861604678</v>
      </c>
      <c r="U42" s="654">
        <f>$S$68</f>
        <v>185.05177393035552</v>
      </c>
      <c r="V42" s="737">
        <f>'[3]PKW-Daten'!$F$76</f>
        <v>14.391246720285007</v>
      </c>
      <c r="W42" s="741">
        <f t="shared" si="2"/>
        <v>21.195945298185126</v>
      </c>
      <c r="X42" s="745">
        <f>[3]ADAC_Autokosten_2014!$G$43/100</f>
        <v>0.54302970957875429</v>
      </c>
      <c r="Y42" s="670">
        <f t="shared" si="3"/>
        <v>3.6455199464280039E-2</v>
      </c>
      <c r="Z42" s="371">
        <v>0</v>
      </c>
      <c r="AA42" s="670">
        <f t="shared" si="4"/>
        <v>2.5619508917361214E-2</v>
      </c>
      <c r="AB42" s="720">
        <f t="shared" si="5"/>
        <v>267.22091986550714</v>
      </c>
      <c r="AC42" s="720">
        <f t="shared" si="6"/>
        <v>380.24116567371073</v>
      </c>
      <c r="AD42" s="720">
        <f t="shared" si="7"/>
        <v>5664.0000000000009</v>
      </c>
      <c r="AE42" s="720">
        <f t="shared" si="8"/>
        <v>6044.2411656737113</v>
      </c>
      <c r="AF42" s="720">
        <f t="shared" si="9"/>
        <v>36834.346312253794</v>
      </c>
      <c r="AG42" s="106" t="s">
        <v>244</v>
      </c>
      <c r="AH42">
        <f t="shared" si="15"/>
        <v>3</v>
      </c>
      <c r="AI42">
        <f t="shared" si="16"/>
        <v>10</v>
      </c>
      <c r="AJ42">
        <f>X41/Y42</f>
        <v>11.298092862692426</v>
      </c>
      <c r="AK42">
        <f t="shared" si="10"/>
        <v>0.5649046431346213</v>
      </c>
      <c r="AL42" s="158">
        <f t="shared" si="11"/>
        <v>0.21479999999999999</v>
      </c>
      <c r="AN42">
        <f t="shared" si="12"/>
        <v>0.5430297095787544</v>
      </c>
      <c r="AO42">
        <f t="shared" si="13"/>
        <v>0.5794849090430344</v>
      </c>
      <c r="AP42">
        <f t="shared" si="14"/>
        <v>14.895809584331918</v>
      </c>
      <c r="AQ42" s="573"/>
    </row>
    <row r="43" spans="1:43">
      <c r="A43">
        <v>15</v>
      </c>
      <c r="B43" s="105">
        <v>20</v>
      </c>
      <c r="C43" s="105" t="s">
        <v>222</v>
      </c>
      <c r="D43" s="652" t="s">
        <v>171</v>
      </c>
      <c r="E43" s="161" t="s">
        <v>1095</v>
      </c>
      <c r="F43" s="161" t="s">
        <v>173</v>
      </c>
      <c r="G43" s="371">
        <f>DATASET!G15-DATASET_BAW!G15</f>
        <v>0</v>
      </c>
      <c r="H43" s="863">
        <f>DATASET!H15-DATASET_BAW!H15</f>
        <v>86.686323045072399</v>
      </c>
      <c r="I43" s="864">
        <f>DATASET!I15-DATASET_BAW!I15</f>
        <v>7.0644754885151002</v>
      </c>
      <c r="J43" s="653">
        <f>'[3]PKW-Daten'!$E$19</f>
        <v>10.430368541702347</v>
      </c>
      <c r="K43" s="557">
        <f>'[3]PKW-Daten'!$E$15</f>
        <v>98.5</v>
      </c>
      <c r="L43" s="557">
        <f>'[3]PKW-Daten'!$E$13</f>
        <v>1198.5</v>
      </c>
      <c r="M43" s="653">
        <f>'[3]PKW-Daten'!$E$16</f>
        <v>0</v>
      </c>
      <c r="N43" s="371">
        <v>0</v>
      </c>
      <c r="O43" s="670">
        <f>'[3]PKW-Daten'!$E$18/100</f>
        <v>0.47785000000000005</v>
      </c>
      <c r="P43" s="869">
        <f t="shared" si="0"/>
        <v>0.43205777636657866</v>
      </c>
      <c r="Q43" s="869">
        <f t="shared" si="1"/>
        <v>1.5554079949196833</v>
      </c>
      <c r="R43" s="371">
        <v>0</v>
      </c>
      <c r="S43" s="670">
        <f>'[3]PKW-Daten'!$E$12/1000</f>
        <v>16.2075</v>
      </c>
      <c r="T43" s="654">
        <f>'Prices+Quantities'!$E$25</f>
        <v>46.012605042016808</v>
      </c>
      <c r="U43" s="654">
        <f>'Prices+Quantities'!$G$25</f>
        <v>61.3</v>
      </c>
      <c r="V43" s="718">
        <f>'[3]PKW-Daten'!$E$76</f>
        <v>8.280288398441698</v>
      </c>
      <c r="W43" s="738">
        <f t="shared" si="2"/>
        <v>16.168571792833326</v>
      </c>
      <c r="X43" s="745">
        <f>[3]ADAC_Autokosten_2014!$H$43/100</f>
        <v>0.35550038190643024</v>
      </c>
      <c r="Y43" s="670">
        <f t="shared" si="3"/>
        <v>2.9292205000000002E-2</v>
      </c>
      <c r="Z43" s="371">
        <v>0</v>
      </c>
      <c r="AA43" s="670">
        <f t="shared" si="4"/>
        <v>2.1987123319327732E-2</v>
      </c>
      <c r="AB43" s="720">
        <f t="shared" si="5"/>
        <v>229.33379939244605</v>
      </c>
      <c r="AC43" s="720">
        <f t="shared" si="6"/>
        <v>305.5284935490962</v>
      </c>
      <c r="AD43" s="720">
        <f t="shared" si="7"/>
        <v>3708</v>
      </c>
      <c r="AE43" s="720">
        <f t="shared" si="8"/>
        <v>4013.5284935490963</v>
      </c>
      <c r="AF43" s="720">
        <f t="shared" si="9"/>
        <v>347918.02754239971</v>
      </c>
      <c r="AG43" s="106" t="s">
        <v>244</v>
      </c>
      <c r="AH43">
        <f t="shared" si="15"/>
        <v>3</v>
      </c>
      <c r="AI43">
        <f t="shared" si="16"/>
        <v>11</v>
      </c>
      <c r="AJ43">
        <f>X40/Y43</f>
        <v>12.34137366052485</v>
      </c>
      <c r="AK43">
        <f t="shared" si="10"/>
        <v>0.61706868302624251</v>
      </c>
      <c r="AL43" s="158">
        <f t="shared" si="11"/>
        <v>0.18853206514133261</v>
      </c>
      <c r="AN43">
        <f t="shared" si="12"/>
        <v>0.35550038190643024</v>
      </c>
      <c r="AO43">
        <f t="shared" si="13"/>
        <v>0.38479258690643026</v>
      </c>
      <c r="AP43">
        <f t="shared" si="14"/>
        <v>12.136347601910822</v>
      </c>
      <c r="AQ43" s="573"/>
    </row>
    <row r="44" spans="1:43">
      <c r="A44">
        <v>6</v>
      </c>
      <c r="B44" s="12">
        <v>13</v>
      </c>
      <c r="C44" s="12" t="s">
        <v>221</v>
      </c>
      <c r="D44" s="656" t="s">
        <v>171</v>
      </c>
      <c r="E44" s="657" t="s">
        <v>1105</v>
      </c>
      <c r="F44" s="657" t="s">
        <v>217</v>
      </c>
      <c r="G44" s="862">
        <f>DATASET!G16-DATASET_BAW!G16</f>
        <v>1.1141772566409156</v>
      </c>
      <c r="H44" s="659">
        <f>DATASET!H16-DATASET_BAW!H16</f>
        <v>0</v>
      </c>
      <c r="I44" s="659">
        <f>DATASET!I16-DATASET_BAW!I16</f>
        <v>0</v>
      </c>
      <c r="J44" s="659">
        <v>0</v>
      </c>
      <c r="K44" s="660">
        <v>0</v>
      </c>
      <c r="L44" s="660">
        <v>0</v>
      </c>
      <c r="M44" s="660">
        <v>0</v>
      </c>
      <c r="N44" s="661">
        <f>buildings_data_BAW!$K$182</f>
        <v>65</v>
      </c>
      <c r="O44" s="659">
        <v>0</v>
      </c>
      <c r="P44" s="871">
        <f t="shared" ref="P44:P59" si="17">G44*N44/1000</f>
        <v>7.2421521681659509E-2</v>
      </c>
      <c r="Q44" s="871">
        <f t="shared" si="1"/>
        <v>0.26071747805397422</v>
      </c>
      <c r="R44" s="680">
        <f>IVD_Preise!$AY$74*12</f>
        <v>80.729212827988377</v>
      </c>
      <c r="S44" s="660">
        <v>0</v>
      </c>
      <c r="T44" s="680">
        <f>'Prices+Quantities'!$E$29</f>
        <v>33.613445378151269</v>
      </c>
      <c r="U44" s="680">
        <f>'Prices+Quantities'!$G$29</f>
        <v>40.000000000000007</v>
      </c>
      <c r="V44" s="660">
        <v>0</v>
      </c>
      <c r="W44" s="742">
        <f t="shared" ref="W44:W59" si="18">R44/Z44</f>
        <v>36.949139717425446</v>
      </c>
      <c r="X44" s="747">
        <v>0</v>
      </c>
      <c r="Y44" s="660">
        <v>0</v>
      </c>
      <c r="Z44" s="680">
        <f t="shared" ref="Z44:Z59" si="19">T44/1000*N44</f>
        <v>2.1848739495798322</v>
      </c>
      <c r="AA44" s="680"/>
      <c r="AB44" s="660"/>
      <c r="AC44" s="660"/>
      <c r="AD44" s="660"/>
      <c r="AE44" s="660"/>
      <c r="AF44" s="680">
        <f t="shared" ref="AF44:AF59" si="20">R44*G44</f>
        <v>89.946652879468701</v>
      </c>
      <c r="AG44" s="641" t="s">
        <v>1077</v>
      </c>
      <c r="AH44">
        <f t="shared" si="15"/>
        <v>4</v>
      </c>
      <c r="AI44">
        <f t="shared" si="16"/>
        <v>12</v>
      </c>
      <c r="AK44">
        <f>SUMPRODUCT(AK37:AK43,H37:H43)/H63</f>
        <v>0.11460605445086897</v>
      </c>
      <c r="AL44" s="158">
        <f>SUMPRODUCT(AL37:AL43,H37:H43)/H63</f>
        <v>0.10438416039183146</v>
      </c>
      <c r="AM44">
        <f>AL44/J63</f>
        <v>7.504995948511198E-3</v>
      </c>
    </row>
    <row r="45" spans="1:43">
      <c r="A45">
        <v>25</v>
      </c>
      <c r="B45" s="12">
        <v>10</v>
      </c>
      <c r="C45" s="12" t="s">
        <v>221</v>
      </c>
      <c r="D45" s="656" t="s">
        <v>171</v>
      </c>
      <c r="E45" s="657" t="s">
        <v>1105</v>
      </c>
      <c r="F45" s="657" t="s">
        <v>174</v>
      </c>
      <c r="G45" s="862">
        <f>DATASET!G17-DATASET_BAW!G17</f>
        <v>3.1803206693235544</v>
      </c>
      <c r="H45" s="659">
        <f>DATASET!H17-DATASET_BAW!H17</f>
        <v>0</v>
      </c>
      <c r="I45" s="659">
        <f>DATASET!I17-DATASET_BAW!I17</f>
        <v>0</v>
      </c>
      <c r="J45" s="659">
        <v>0</v>
      </c>
      <c r="K45" s="660">
        <v>0</v>
      </c>
      <c r="L45" s="660">
        <v>0</v>
      </c>
      <c r="M45" s="660">
        <v>0</v>
      </c>
      <c r="N45" s="661">
        <f>buildings_data_BAW!$K$182</f>
        <v>65</v>
      </c>
      <c r="O45" s="659">
        <v>0</v>
      </c>
      <c r="P45" s="871">
        <f t="shared" si="17"/>
        <v>0.20672084350603104</v>
      </c>
      <c r="Q45" s="871">
        <f t="shared" si="1"/>
        <v>0.74419503662171171</v>
      </c>
      <c r="R45" s="680">
        <f>IVD_Preise!$AY$74*12</f>
        <v>80.729212827988377</v>
      </c>
      <c r="S45" s="660">
        <v>0</v>
      </c>
      <c r="T45" s="680">
        <f>'Prices+Quantities'!$E$36</f>
        <v>130.04826861604678</v>
      </c>
      <c r="U45" s="680">
        <f>'Prices+Quantities'!$G$36</f>
        <v>185.05177393035552</v>
      </c>
      <c r="V45" s="660">
        <v>0</v>
      </c>
      <c r="W45" s="742">
        <f t="shared" si="18"/>
        <v>9.5502070337298548</v>
      </c>
      <c r="X45" s="747">
        <v>0</v>
      </c>
      <c r="Y45" s="660">
        <v>0</v>
      </c>
      <c r="Z45" s="680">
        <f t="shared" si="19"/>
        <v>8.4531374600430418</v>
      </c>
      <c r="AA45" s="680"/>
      <c r="AB45" s="660"/>
      <c r="AC45" s="660"/>
      <c r="AD45" s="660"/>
      <c r="AE45" s="660"/>
      <c r="AF45" s="680">
        <f t="shared" si="20"/>
        <v>256.74478417507169</v>
      </c>
      <c r="AG45" s="641" t="s">
        <v>1077</v>
      </c>
      <c r="AH45">
        <f t="shared" si="15"/>
        <v>4</v>
      </c>
      <c r="AI45">
        <f t="shared" si="16"/>
        <v>13</v>
      </c>
      <c r="AM45">
        <f>AM44/Y63</f>
        <v>7.7736663657486965E-2</v>
      </c>
    </row>
    <row r="46" spans="1:43">
      <c r="A46">
        <v>13</v>
      </c>
      <c r="B46" s="12">
        <v>12</v>
      </c>
      <c r="C46" s="12" t="s">
        <v>221</v>
      </c>
      <c r="D46" s="656" t="s">
        <v>171</v>
      </c>
      <c r="E46" s="657" t="s">
        <v>1105</v>
      </c>
      <c r="F46" s="657" t="s">
        <v>173</v>
      </c>
      <c r="G46" s="862">
        <f>DATASET!G18-DATASET_BAW!G18</f>
        <v>10.918117867098148</v>
      </c>
      <c r="H46" s="659">
        <f>DATASET!H18-DATASET_BAW!H18</f>
        <v>0</v>
      </c>
      <c r="I46" s="659">
        <f>DATASET!I18-DATASET_BAW!I18</f>
        <v>0</v>
      </c>
      <c r="J46" s="659">
        <v>0</v>
      </c>
      <c r="K46" s="660">
        <v>0</v>
      </c>
      <c r="L46" s="660">
        <v>0</v>
      </c>
      <c r="M46" s="660">
        <v>0</v>
      </c>
      <c r="N46" s="661">
        <f>buildings_data_BAW!$K$182</f>
        <v>65</v>
      </c>
      <c r="O46" s="659">
        <v>0</v>
      </c>
      <c r="P46" s="871">
        <f t="shared" si="17"/>
        <v>0.70967766136137966</v>
      </c>
      <c r="Q46" s="871">
        <f t="shared" si="1"/>
        <v>2.5548395809009667</v>
      </c>
      <c r="R46" s="680">
        <f>IVD_Preise!$AY$74*12</f>
        <v>80.729212827988377</v>
      </c>
      <c r="S46" s="660">
        <v>0</v>
      </c>
      <c r="T46" s="680">
        <f>'Prices+Quantities'!$E$25</f>
        <v>46.012605042016808</v>
      </c>
      <c r="U46" s="680">
        <f>'Prices+Quantities'!$G$25</f>
        <v>61.3</v>
      </c>
      <c r="V46" s="660">
        <v>0</v>
      </c>
      <c r="W46" s="742">
        <f t="shared" si="18"/>
        <v>26.992340219103607</v>
      </c>
      <c r="X46" s="747">
        <v>0</v>
      </c>
      <c r="Y46" s="660">
        <v>0</v>
      </c>
      <c r="Z46" s="680">
        <f t="shared" si="19"/>
        <v>2.9908193277310926</v>
      </c>
      <c r="AA46" s="680"/>
      <c r="AB46" s="660"/>
      <c r="AC46" s="660"/>
      <c r="AD46" s="660"/>
      <c r="AE46" s="660"/>
      <c r="AF46" s="680">
        <f t="shared" si="20"/>
        <v>881.41106097402894</v>
      </c>
      <c r="AG46" s="641" t="s">
        <v>1077</v>
      </c>
      <c r="AH46">
        <f t="shared" si="15"/>
        <v>4</v>
      </c>
      <c r="AI46">
        <f t="shared" si="16"/>
        <v>14</v>
      </c>
    </row>
    <row r="47" spans="1:43">
      <c r="A47">
        <v>19</v>
      </c>
      <c r="B47" s="12">
        <v>11</v>
      </c>
      <c r="C47" s="12" t="s">
        <v>221</v>
      </c>
      <c r="D47" s="656" t="s">
        <v>171</v>
      </c>
      <c r="E47" s="657" t="s">
        <v>1105</v>
      </c>
      <c r="F47" s="657" t="s">
        <v>213</v>
      </c>
      <c r="G47" s="862">
        <f>DATASET!G19-DATASET_BAW!G19</f>
        <v>1.1630590529494262</v>
      </c>
      <c r="H47" s="659">
        <f>DATASET!H19-DATASET_BAW!H19</f>
        <v>0</v>
      </c>
      <c r="I47" s="659">
        <f>DATASET!I19-DATASET_BAW!I19</f>
        <v>0</v>
      </c>
      <c r="J47" s="659">
        <v>0</v>
      </c>
      <c r="K47" s="660">
        <v>0</v>
      </c>
      <c r="L47" s="660">
        <v>0</v>
      </c>
      <c r="M47" s="660">
        <v>0</v>
      </c>
      <c r="N47" s="661">
        <f>buildings_data_BAW!$K$182</f>
        <v>65</v>
      </c>
      <c r="O47" s="659">
        <v>0</v>
      </c>
      <c r="P47" s="871">
        <f t="shared" si="17"/>
        <v>7.5598838441712696E-2</v>
      </c>
      <c r="Q47" s="871">
        <f t="shared" si="1"/>
        <v>0.27215581839016573</v>
      </c>
      <c r="R47" s="680">
        <f>IVD_Preise!$AY$74*12</f>
        <v>80.729212827988377</v>
      </c>
      <c r="S47" s="660">
        <v>0</v>
      </c>
      <c r="T47" s="680">
        <f>'Prices+Quantities'!$E$33</f>
        <v>42.094999999999992</v>
      </c>
      <c r="U47" s="680">
        <f>'Prices+Quantities'!$G$33</f>
        <v>59.178699999999992</v>
      </c>
      <c r="V47" s="660">
        <v>0</v>
      </c>
      <c r="W47" s="742">
        <f t="shared" si="18"/>
        <v>29.5044040779513</v>
      </c>
      <c r="X47" s="747">
        <v>0</v>
      </c>
      <c r="Y47" s="660">
        <v>0</v>
      </c>
      <c r="Z47" s="680">
        <f t="shared" si="19"/>
        <v>2.7361749999999994</v>
      </c>
      <c r="AA47" s="680"/>
      <c r="AB47" s="660"/>
      <c r="AC47" s="660"/>
      <c r="AD47" s="660"/>
      <c r="AE47" s="660"/>
      <c r="AF47" s="680">
        <f t="shared" si="20"/>
        <v>93.892841817072835</v>
      </c>
      <c r="AG47" s="641" t="s">
        <v>1077</v>
      </c>
      <c r="AH47">
        <f t="shared" si="15"/>
        <v>4</v>
      </c>
      <c r="AI47">
        <f t="shared" si="16"/>
        <v>15</v>
      </c>
    </row>
    <row r="48" spans="1:43">
      <c r="A48">
        <v>7</v>
      </c>
      <c r="B48" s="12">
        <v>16</v>
      </c>
      <c r="C48" s="12" t="s">
        <v>221</v>
      </c>
      <c r="D48" s="656" t="s">
        <v>171</v>
      </c>
      <c r="E48" s="657" t="s">
        <v>1106</v>
      </c>
      <c r="F48" s="657" t="s">
        <v>217</v>
      </c>
      <c r="G48" s="862">
        <f>DATASET!G20-DATASET_BAW!G20</f>
        <v>0.18841186479062544</v>
      </c>
      <c r="H48" s="659">
        <f>DATASET!H20-DATASET_BAW!H20</f>
        <v>0</v>
      </c>
      <c r="I48" s="659">
        <f>DATASET!I20-DATASET_BAW!I20</f>
        <v>0</v>
      </c>
      <c r="J48" s="659">
        <v>0</v>
      </c>
      <c r="K48" s="660">
        <v>0</v>
      </c>
      <c r="L48" s="660">
        <v>0</v>
      </c>
      <c r="M48" s="660">
        <v>0</v>
      </c>
      <c r="N48" s="661">
        <f>buildings_data_BAW!$K$184</f>
        <v>15</v>
      </c>
      <c r="O48" s="659">
        <v>0</v>
      </c>
      <c r="P48" s="872">
        <f t="shared" si="17"/>
        <v>2.8261779718593816E-3</v>
      </c>
      <c r="Q48" s="872">
        <f t="shared" si="1"/>
        <v>1.0174240698693774E-2</v>
      </c>
      <c r="R48" s="680">
        <f>IVD_Preise!$AY$75*12</f>
        <v>96.875055393586052</v>
      </c>
      <c r="S48" s="660">
        <v>0</v>
      </c>
      <c r="T48" s="680">
        <f>'Prices+Quantities'!$E$29</f>
        <v>33.613445378151269</v>
      </c>
      <c r="U48" s="680">
        <f>'Prices+Quantities'!$G$29</f>
        <v>40.000000000000007</v>
      </c>
      <c r="V48" s="660">
        <v>0</v>
      </c>
      <c r="W48" s="742">
        <f t="shared" si="18"/>
        <v>192.13552653061231</v>
      </c>
      <c r="X48" s="747">
        <v>0</v>
      </c>
      <c r="Y48" s="660">
        <v>0</v>
      </c>
      <c r="Z48" s="680">
        <f t="shared" si="19"/>
        <v>0.504201680672269</v>
      </c>
      <c r="AA48" s="680"/>
      <c r="AB48" s="660"/>
      <c r="AC48" s="660"/>
      <c r="AD48" s="660"/>
      <c r="AE48" s="660"/>
      <c r="AF48" s="680">
        <f t="shared" si="20"/>
        <v>18.252409838400684</v>
      </c>
      <c r="AG48" s="641" t="s">
        <v>1077</v>
      </c>
      <c r="AH48">
        <f t="shared" si="15"/>
        <v>5</v>
      </c>
      <c r="AI48">
        <f t="shared" si="16"/>
        <v>16</v>
      </c>
    </row>
    <row r="49" spans="1:36">
      <c r="A49">
        <v>26</v>
      </c>
      <c r="B49" s="12">
        <v>14</v>
      </c>
      <c r="C49" s="12" t="s">
        <v>221</v>
      </c>
      <c r="D49" s="656" t="s">
        <v>171</v>
      </c>
      <c r="E49" s="657" t="s">
        <v>1106</v>
      </c>
      <c r="F49" s="657" t="s">
        <v>174</v>
      </c>
      <c r="G49" s="862">
        <f>DATASET!G21-DATASET_BAW!G21</f>
        <v>0.4179833550886965</v>
      </c>
      <c r="H49" s="659">
        <f>DATASET!H21-DATASET_BAW!H21</f>
        <v>0</v>
      </c>
      <c r="I49" s="659">
        <f>DATASET!I21-DATASET_BAW!I21</f>
        <v>0</v>
      </c>
      <c r="J49" s="659">
        <v>0</v>
      </c>
      <c r="K49" s="660">
        <v>0</v>
      </c>
      <c r="L49" s="660">
        <v>0</v>
      </c>
      <c r="M49" s="660">
        <v>0</v>
      </c>
      <c r="N49" s="661">
        <f>buildings_data_BAW!$K$184</f>
        <v>15</v>
      </c>
      <c r="O49" s="659">
        <v>0</v>
      </c>
      <c r="P49" s="872">
        <f t="shared" si="17"/>
        <v>6.2697503263304472E-3</v>
      </c>
      <c r="Q49" s="873">
        <f t="shared" si="1"/>
        <v>2.257110117478961E-2</v>
      </c>
      <c r="R49" s="680">
        <f>IVD_Preise!$AY$75*12</f>
        <v>96.875055393586052</v>
      </c>
      <c r="S49" s="660">
        <v>0</v>
      </c>
      <c r="T49" s="680">
        <f>'Prices+Quantities'!$E$36</f>
        <v>130.04826861604678</v>
      </c>
      <c r="U49" s="680">
        <f>'Prices+Quantities'!$G$36</f>
        <v>185.05177393035552</v>
      </c>
      <c r="V49" s="660">
        <v>0</v>
      </c>
      <c r="W49" s="742">
        <f t="shared" si="18"/>
        <v>49.661076575395242</v>
      </c>
      <c r="X49" s="747">
        <v>0</v>
      </c>
      <c r="Y49" s="660">
        <v>0</v>
      </c>
      <c r="Z49" s="680">
        <f t="shared" si="19"/>
        <v>1.950724029240702</v>
      </c>
      <c r="AA49" s="680"/>
      <c r="AB49" s="660"/>
      <c r="AC49" s="660"/>
      <c r="AD49" s="660"/>
      <c r="AE49" s="660"/>
      <c r="AF49" s="680">
        <f t="shared" si="20"/>
        <v>40.492160677814418</v>
      </c>
      <c r="AG49" s="641" t="s">
        <v>1077</v>
      </c>
      <c r="AH49">
        <f t="shared" si="15"/>
        <v>5</v>
      </c>
      <c r="AI49">
        <f t="shared" si="16"/>
        <v>17</v>
      </c>
    </row>
    <row r="50" spans="1:36">
      <c r="A50">
        <v>14</v>
      </c>
      <c r="B50" s="12">
        <v>15</v>
      </c>
      <c r="C50" s="12" t="s">
        <v>221</v>
      </c>
      <c r="D50" s="656" t="s">
        <v>171</v>
      </c>
      <c r="E50" s="657" t="s">
        <v>1106</v>
      </c>
      <c r="F50" s="657" t="s">
        <v>173</v>
      </c>
      <c r="G50" s="862">
        <f>DATASET!G22-DATASET_BAW!G22</f>
        <v>1.2131242074553501</v>
      </c>
      <c r="H50" s="659">
        <f>DATASET!H22-DATASET_BAW!H22</f>
        <v>0</v>
      </c>
      <c r="I50" s="659">
        <f>DATASET!I22-DATASET_BAW!I22</f>
        <v>0</v>
      </c>
      <c r="J50" s="659">
        <v>0</v>
      </c>
      <c r="K50" s="660">
        <v>0</v>
      </c>
      <c r="L50" s="660">
        <v>0</v>
      </c>
      <c r="M50" s="660">
        <v>0</v>
      </c>
      <c r="N50" s="661">
        <f>buildings_data_BAW!$K$184</f>
        <v>15</v>
      </c>
      <c r="O50" s="659">
        <v>0</v>
      </c>
      <c r="P50" s="872">
        <f t="shared" si="17"/>
        <v>1.8196863111830251E-2</v>
      </c>
      <c r="Q50" s="873">
        <f t="shared" si="1"/>
        <v>6.5508707202588903E-2</v>
      </c>
      <c r="R50" s="680">
        <f>IVD_Preise!$AY$75*12</f>
        <v>96.875055393586052</v>
      </c>
      <c r="S50" s="660">
        <v>0</v>
      </c>
      <c r="T50" s="680">
        <f>'Prices+Quantities'!$E$25</f>
        <v>46.012605042016808</v>
      </c>
      <c r="U50" s="680">
        <f>'Prices+Quantities'!$G$25</f>
        <v>61.3</v>
      </c>
      <c r="V50" s="660">
        <v>0</v>
      </c>
      <c r="W50" s="742">
        <f t="shared" si="18"/>
        <v>140.36016913933872</v>
      </c>
      <c r="X50" s="747">
        <v>0</v>
      </c>
      <c r="Y50" s="660">
        <v>0</v>
      </c>
      <c r="Z50" s="680">
        <f t="shared" si="19"/>
        <v>0.69018907563025222</v>
      </c>
      <c r="AA50" s="680"/>
      <c r="AB50" s="660"/>
      <c r="AC50" s="660"/>
      <c r="AD50" s="660"/>
      <c r="AE50" s="660"/>
      <c r="AF50" s="680">
        <f t="shared" si="20"/>
        <v>117.52147479653722</v>
      </c>
      <c r="AG50" s="641" t="s">
        <v>1077</v>
      </c>
      <c r="AH50">
        <f t="shared" si="15"/>
        <v>5</v>
      </c>
      <c r="AI50">
        <f t="shared" si="16"/>
        <v>18</v>
      </c>
    </row>
    <row r="51" spans="1:36">
      <c r="A51">
        <v>5</v>
      </c>
      <c r="B51" s="12">
        <v>9</v>
      </c>
      <c r="C51" s="12" t="s">
        <v>221</v>
      </c>
      <c r="D51" s="656" t="s">
        <v>171</v>
      </c>
      <c r="E51" s="657" t="s">
        <v>1104</v>
      </c>
      <c r="F51" s="657" t="s">
        <v>217</v>
      </c>
      <c r="G51" s="862">
        <f>DATASET!G23-DATASET_BAW!G23</f>
        <v>1.7386017283222244</v>
      </c>
      <c r="H51" s="659">
        <f>DATASET!H23-DATASET_BAW!H23</f>
        <v>0</v>
      </c>
      <c r="I51" s="659">
        <f>DATASET!I23-DATASET_BAW!I23</f>
        <v>0</v>
      </c>
      <c r="J51" s="659">
        <v>0</v>
      </c>
      <c r="K51" s="660">
        <v>0</v>
      </c>
      <c r="L51" s="660">
        <v>0</v>
      </c>
      <c r="M51" s="660">
        <v>0</v>
      </c>
      <c r="N51" s="661">
        <f>buildings_data_BAW!$K$182</f>
        <v>65</v>
      </c>
      <c r="O51" s="659">
        <v>0</v>
      </c>
      <c r="P51" s="871">
        <f t="shared" si="17"/>
        <v>0.11300911234094459</v>
      </c>
      <c r="Q51" s="871">
        <f t="shared" si="1"/>
        <v>0.4068328044274005</v>
      </c>
      <c r="R51" s="680">
        <f>IVD_Preise!$AY$73*12</f>
        <v>72.104516129032277</v>
      </c>
      <c r="S51" s="660">
        <v>0</v>
      </c>
      <c r="T51" s="680">
        <f>'Prices+Quantities'!$E$29</f>
        <v>33.613445378151269</v>
      </c>
      <c r="U51" s="680">
        <f>'Prices+Quantities'!$G$29</f>
        <v>40.000000000000007</v>
      </c>
      <c r="V51" s="660">
        <v>0</v>
      </c>
      <c r="W51" s="742">
        <f t="shared" si="18"/>
        <v>33.001682382134</v>
      </c>
      <c r="X51" s="747">
        <v>0</v>
      </c>
      <c r="Y51" s="660">
        <v>0</v>
      </c>
      <c r="Z51" s="680">
        <f t="shared" si="19"/>
        <v>2.1848739495798322</v>
      </c>
      <c r="AA51" s="680"/>
      <c r="AB51" s="660"/>
      <c r="AC51" s="660"/>
      <c r="AD51" s="660"/>
      <c r="AE51" s="660"/>
      <c r="AF51" s="680">
        <f t="shared" si="20"/>
        <v>125.36103636177322</v>
      </c>
      <c r="AG51" s="641" t="s">
        <v>1077</v>
      </c>
      <c r="AH51">
        <f t="shared" si="15"/>
        <v>6</v>
      </c>
      <c r="AI51">
        <f t="shared" si="16"/>
        <v>19</v>
      </c>
    </row>
    <row r="52" spans="1:36">
      <c r="A52">
        <v>24</v>
      </c>
      <c r="B52" s="12">
        <v>6</v>
      </c>
      <c r="C52" s="12" t="s">
        <v>221</v>
      </c>
      <c r="D52" s="656" t="s">
        <v>171</v>
      </c>
      <c r="E52" s="657" t="s">
        <v>1104</v>
      </c>
      <c r="F52" s="657" t="s">
        <v>174</v>
      </c>
      <c r="G52" s="862">
        <f>DATASET!G24-DATASET_BAW!G24</f>
        <v>4.9626852274609377</v>
      </c>
      <c r="H52" s="659">
        <f>DATASET!H24-DATASET_BAW!H24</f>
        <v>0</v>
      </c>
      <c r="I52" s="659">
        <f>DATASET!I24-DATASET_BAW!I24</f>
        <v>0</v>
      </c>
      <c r="J52" s="659">
        <v>0</v>
      </c>
      <c r="K52" s="660">
        <v>0</v>
      </c>
      <c r="L52" s="660">
        <v>0</v>
      </c>
      <c r="M52" s="660">
        <v>0</v>
      </c>
      <c r="N52" s="661">
        <f>buildings_data_BAW!$K$182</f>
        <v>65</v>
      </c>
      <c r="O52" s="659">
        <v>0</v>
      </c>
      <c r="P52" s="871">
        <f t="shared" si="17"/>
        <v>0.32257453978496098</v>
      </c>
      <c r="Q52" s="871">
        <f t="shared" si="1"/>
        <v>1.1612683432258595</v>
      </c>
      <c r="R52" s="680">
        <f>IVD_Preise!$AY$73*12</f>
        <v>72.104516129032277</v>
      </c>
      <c r="S52" s="660">
        <v>0</v>
      </c>
      <c r="T52" s="680">
        <f>'Prices+Quantities'!$E$36</f>
        <v>130.04826861604678</v>
      </c>
      <c r="U52" s="680">
        <f>'Prices+Quantities'!$G$36</f>
        <v>185.05177393035552</v>
      </c>
      <c r="V52" s="660">
        <v>0</v>
      </c>
      <c r="W52" s="742">
        <f t="shared" si="18"/>
        <v>8.5299117008166032</v>
      </c>
      <c r="X52" s="747">
        <v>0</v>
      </c>
      <c r="Y52" s="660">
        <v>0</v>
      </c>
      <c r="Z52" s="680">
        <f t="shared" si="19"/>
        <v>8.4531374600430418</v>
      </c>
      <c r="AA52" s="680"/>
      <c r="AB52" s="660"/>
      <c r="AC52" s="660"/>
      <c r="AD52" s="660"/>
      <c r="AE52" s="660"/>
      <c r="AF52" s="680">
        <f t="shared" si="20"/>
        <v>357.8320170267674</v>
      </c>
      <c r="AG52" s="641" t="s">
        <v>1077</v>
      </c>
      <c r="AH52">
        <f t="shared" si="15"/>
        <v>6</v>
      </c>
      <c r="AI52">
        <f t="shared" si="16"/>
        <v>20</v>
      </c>
    </row>
    <row r="53" spans="1:36">
      <c r="A53">
        <v>12</v>
      </c>
      <c r="B53" s="12">
        <v>8</v>
      </c>
      <c r="C53" s="12" t="s">
        <v>221</v>
      </c>
      <c r="D53" s="656" t="s">
        <v>171</v>
      </c>
      <c r="E53" s="657" t="s">
        <v>1104</v>
      </c>
      <c r="F53" s="657" t="s">
        <v>173</v>
      </c>
      <c r="G53" s="862">
        <f>DATASET!G25-DATASET_BAW!G25</f>
        <v>17.037018553934033</v>
      </c>
      <c r="H53" s="659">
        <f>DATASET!H25-DATASET_BAW!H25</f>
        <v>0</v>
      </c>
      <c r="I53" s="659">
        <f>DATASET!I25-DATASET_BAW!I25</f>
        <v>0</v>
      </c>
      <c r="J53" s="659">
        <v>0</v>
      </c>
      <c r="K53" s="660">
        <v>0</v>
      </c>
      <c r="L53" s="660">
        <v>0</v>
      </c>
      <c r="M53" s="660">
        <v>0</v>
      </c>
      <c r="N53" s="661">
        <f>buildings_data_BAW!$K$182</f>
        <v>65</v>
      </c>
      <c r="O53" s="659">
        <v>0</v>
      </c>
      <c r="P53" s="871">
        <f t="shared" si="17"/>
        <v>1.1074062060057122</v>
      </c>
      <c r="Q53" s="871">
        <f t="shared" si="1"/>
        <v>3.9866623416205638</v>
      </c>
      <c r="R53" s="680">
        <f>IVD_Preise!$AY$73*12</f>
        <v>72.104516129032277</v>
      </c>
      <c r="S53" s="660">
        <v>0</v>
      </c>
      <c r="T53" s="680">
        <f>'Prices+Quantities'!$E$25</f>
        <v>46.012605042016808</v>
      </c>
      <c r="U53" s="680">
        <f>'Prices+Quantities'!$G$25</f>
        <v>61.3</v>
      </c>
      <c r="V53" s="660">
        <v>0</v>
      </c>
      <c r="W53" s="742">
        <f t="shared" si="18"/>
        <v>24.108616478593007</v>
      </c>
      <c r="X53" s="747">
        <v>0</v>
      </c>
      <c r="Y53" s="660">
        <v>0</v>
      </c>
      <c r="Z53" s="680">
        <f t="shared" si="19"/>
        <v>2.9908193277310926</v>
      </c>
      <c r="AA53" s="680"/>
      <c r="AB53" s="660"/>
      <c r="AC53" s="660"/>
      <c r="AD53" s="660"/>
      <c r="AE53" s="660"/>
      <c r="AF53" s="680">
        <f t="shared" si="20"/>
        <v>1228.4459791127586</v>
      </c>
      <c r="AG53" s="641" t="s">
        <v>1077</v>
      </c>
      <c r="AH53">
        <f t="shared" si="15"/>
        <v>6</v>
      </c>
      <c r="AI53">
        <f t="shared" si="16"/>
        <v>21</v>
      </c>
    </row>
    <row r="54" spans="1:36">
      <c r="A54">
        <v>18</v>
      </c>
      <c r="B54" s="12">
        <v>7</v>
      </c>
      <c r="C54" s="12" t="s">
        <v>221</v>
      </c>
      <c r="D54" s="656" t="s">
        <v>171</v>
      </c>
      <c r="E54" s="657" t="s">
        <v>1104</v>
      </c>
      <c r="F54" s="657" t="s">
        <v>213</v>
      </c>
      <c r="G54" s="862">
        <f>DATASET!G26-DATASET_BAW!G26</f>
        <v>1.8148786178736163</v>
      </c>
      <c r="H54" s="659">
        <f>DATASET!H26-DATASET_BAW!H26</f>
        <v>0</v>
      </c>
      <c r="I54" s="659">
        <f>DATASET!I26-DATASET_BAW!I26</f>
        <v>0</v>
      </c>
      <c r="J54" s="659">
        <v>0</v>
      </c>
      <c r="K54" s="660">
        <v>0</v>
      </c>
      <c r="L54" s="660">
        <v>0</v>
      </c>
      <c r="M54" s="660">
        <v>0</v>
      </c>
      <c r="N54" s="661">
        <f>buildings_data_BAW!$K$182</f>
        <v>65</v>
      </c>
      <c r="O54" s="659">
        <v>0</v>
      </c>
      <c r="P54" s="871">
        <f t="shared" si="17"/>
        <v>0.11796711016178506</v>
      </c>
      <c r="Q54" s="871">
        <f t="shared" si="1"/>
        <v>0.42468159658242621</v>
      </c>
      <c r="R54" s="680">
        <f>IVD_Preise!$AY$73*12</f>
        <v>72.104516129032277</v>
      </c>
      <c r="S54" s="660">
        <v>0</v>
      </c>
      <c r="T54" s="680">
        <f>'Prices+Quantities'!$E$33</f>
        <v>42.094999999999992</v>
      </c>
      <c r="U54" s="680">
        <f>'Prices+Quantities'!$G$33</f>
        <v>59.178699999999992</v>
      </c>
      <c r="V54" s="660">
        <v>0</v>
      </c>
      <c r="W54" s="742">
        <f t="shared" si="18"/>
        <v>26.352304267465456</v>
      </c>
      <c r="X54" s="747">
        <v>0</v>
      </c>
      <c r="Y54" s="660">
        <v>0</v>
      </c>
      <c r="Z54" s="680">
        <f t="shared" si="19"/>
        <v>2.7361749999999994</v>
      </c>
      <c r="AA54" s="680"/>
      <c r="AB54" s="660"/>
      <c r="AC54" s="660"/>
      <c r="AD54" s="660"/>
      <c r="AE54" s="660"/>
      <c r="AF54" s="680">
        <f t="shared" si="20"/>
        <v>130.86094457470398</v>
      </c>
      <c r="AG54" s="641" t="s">
        <v>1077</v>
      </c>
      <c r="AH54">
        <f t="shared" si="15"/>
        <v>6</v>
      </c>
      <c r="AI54">
        <f t="shared" si="16"/>
        <v>22</v>
      </c>
    </row>
    <row r="55" spans="1:36">
      <c r="A55">
        <v>4</v>
      </c>
      <c r="B55" s="12">
        <v>5</v>
      </c>
      <c r="C55" s="12" t="s">
        <v>221</v>
      </c>
      <c r="D55" s="656" t="s">
        <v>171</v>
      </c>
      <c r="E55" s="657" t="s">
        <v>1103</v>
      </c>
      <c r="F55" s="657" t="s">
        <v>217</v>
      </c>
      <c r="G55" s="862">
        <f>DATASET!G27-DATASET_BAW!G27</f>
        <v>73.714583675042803</v>
      </c>
      <c r="H55" s="659">
        <f>DATASET!H27-DATASET_BAW!H27</f>
        <v>0</v>
      </c>
      <c r="I55" s="659">
        <f>DATASET!I27-DATASET_BAW!I27</f>
        <v>0</v>
      </c>
      <c r="J55" s="659">
        <v>0</v>
      </c>
      <c r="K55" s="660">
        <v>0</v>
      </c>
      <c r="L55" s="660">
        <v>0</v>
      </c>
      <c r="M55" s="660">
        <v>0</v>
      </c>
      <c r="N55" s="866">
        <f>buildings_data_BAW!$L$181</f>
        <v>184.0182252666639</v>
      </c>
      <c r="O55" s="659">
        <v>0</v>
      </c>
      <c r="P55" s="871">
        <f t="shared" si="17"/>
        <v>13.564826864152371</v>
      </c>
      <c r="Q55" s="871">
        <f t="shared" si="1"/>
        <v>48.833376710948535</v>
      </c>
      <c r="R55" s="680">
        <f>IVD_Preise!$AY$72*12</f>
        <v>57.497230769230796</v>
      </c>
      <c r="S55" s="660">
        <v>0</v>
      </c>
      <c r="T55" s="680">
        <f>'Prices+Quantities'!$E$29</f>
        <v>33.613445378151269</v>
      </c>
      <c r="U55" s="680">
        <f>'Prices+Quantities'!$G$29</f>
        <v>40.000000000000007</v>
      </c>
      <c r="V55" s="660">
        <v>0</v>
      </c>
      <c r="W55" s="742">
        <f t="shared" si="18"/>
        <v>9.2955065342350736</v>
      </c>
      <c r="X55" s="747">
        <v>0</v>
      </c>
      <c r="Y55" s="660">
        <v>0</v>
      </c>
      <c r="Z55" s="680">
        <f t="shared" si="19"/>
        <v>6.185486563585342</v>
      </c>
      <c r="AA55" s="680"/>
      <c r="AB55" s="660"/>
      <c r="AC55" s="660"/>
      <c r="AD55" s="660"/>
      <c r="AE55" s="660"/>
      <c r="AF55" s="680">
        <f t="shared" si="20"/>
        <v>4238.384428621709</v>
      </c>
      <c r="AG55" s="641" t="s">
        <v>1077</v>
      </c>
      <c r="AH55">
        <f t="shared" si="15"/>
        <v>7</v>
      </c>
      <c r="AI55">
        <f t="shared" si="16"/>
        <v>23</v>
      </c>
    </row>
    <row r="56" spans="1:36">
      <c r="A56">
        <v>20</v>
      </c>
      <c r="B56" s="12">
        <v>4</v>
      </c>
      <c r="C56" s="12" t="s">
        <v>221</v>
      </c>
      <c r="D56" s="656" t="s">
        <v>171</v>
      </c>
      <c r="E56" s="657" t="s">
        <v>1103</v>
      </c>
      <c r="F56" s="657" t="s">
        <v>214</v>
      </c>
      <c r="G56" s="862">
        <f>DATASET!G28-DATASET_BAW!G28</f>
        <v>32.261733258542243</v>
      </c>
      <c r="H56" s="659">
        <f>DATASET!H28-DATASET_BAW!H28</f>
        <v>0</v>
      </c>
      <c r="I56" s="659">
        <f>DATASET!I28-DATASET_BAW!I28</f>
        <v>0</v>
      </c>
      <c r="J56" s="659">
        <v>0</v>
      </c>
      <c r="K56" s="660">
        <v>0</v>
      </c>
      <c r="L56" s="660">
        <v>0</v>
      </c>
      <c r="M56" s="660">
        <v>0</v>
      </c>
      <c r="N56" s="866">
        <f>buildings_data_BAW!$L$181</f>
        <v>184.0182252666639</v>
      </c>
      <c r="O56" s="659">
        <v>0</v>
      </c>
      <c r="P56" s="871">
        <f t="shared" si="17"/>
        <v>5.9367468982634488</v>
      </c>
      <c r="Q56" s="871">
        <f t="shared" si="1"/>
        <v>21.372288833748417</v>
      </c>
      <c r="R56" s="680">
        <f>IVD_Preise!$AY$72*12</f>
        <v>57.497230769230796</v>
      </c>
      <c r="S56" s="660">
        <v>0</v>
      </c>
      <c r="T56" s="680">
        <f>'Prices+Quantities'!$E$28</f>
        <v>8.3538083538083523</v>
      </c>
      <c r="U56" s="680">
        <f>'Prices+Quantities'!$G$28</f>
        <v>9.9410319410319392</v>
      </c>
      <c r="V56" s="660">
        <v>0</v>
      </c>
      <c r="W56" s="742">
        <f t="shared" si="18"/>
        <v>37.402581902458493</v>
      </c>
      <c r="X56" s="747">
        <v>0</v>
      </c>
      <c r="Y56" s="660">
        <v>0</v>
      </c>
      <c r="Z56" s="680">
        <f t="shared" si="19"/>
        <v>1.537252987485644</v>
      </c>
      <c r="AA56" s="680"/>
      <c r="AB56" s="660"/>
      <c r="AC56" s="660"/>
      <c r="AD56" s="660"/>
      <c r="AE56" s="660"/>
      <c r="AF56" s="680">
        <f t="shared" si="20"/>
        <v>1854.9603221817715</v>
      </c>
      <c r="AG56" s="641" t="s">
        <v>1077</v>
      </c>
      <c r="AH56">
        <f t="shared" si="15"/>
        <v>7</v>
      </c>
      <c r="AI56">
        <f t="shared" si="16"/>
        <v>24</v>
      </c>
    </row>
    <row r="57" spans="1:36">
      <c r="A57">
        <v>23</v>
      </c>
      <c r="B57" s="12">
        <v>1</v>
      </c>
      <c r="C57" s="12" t="s">
        <v>221</v>
      </c>
      <c r="D57" s="656" t="s">
        <v>171</v>
      </c>
      <c r="E57" s="657" t="s">
        <v>1103</v>
      </c>
      <c r="F57" s="657" t="s">
        <v>174</v>
      </c>
      <c r="G57" s="862">
        <f>DATASET!G29-DATASET_BAW!G29</f>
        <v>504.73931975442304</v>
      </c>
      <c r="H57" s="659">
        <f>DATASET!H29-DATASET_BAW!H29</f>
        <v>0</v>
      </c>
      <c r="I57" s="659">
        <f>DATASET!I29-DATASET_BAW!I29</f>
        <v>0</v>
      </c>
      <c r="J57" s="659">
        <v>0</v>
      </c>
      <c r="K57" s="660">
        <v>0</v>
      </c>
      <c r="L57" s="660">
        <v>0</v>
      </c>
      <c r="M57" s="660">
        <v>0</v>
      </c>
      <c r="N57" s="866">
        <f>buildings_data_BAW!$L$181</f>
        <v>184.0182252666639</v>
      </c>
      <c r="O57" s="659">
        <v>0</v>
      </c>
      <c r="P57" s="871">
        <f t="shared" si="17"/>
        <v>92.881233843512121</v>
      </c>
      <c r="Q57" s="871">
        <f t="shared" si="1"/>
        <v>334.37244183664365</v>
      </c>
      <c r="R57" s="680">
        <f>IVD_Preise!$AY$72*12</f>
        <v>57.497230769230796</v>
      </c>
      <c r="S57" s="660">
        <v>0</v>
      </c>
      <c r="T57" s="680">
        <f>'Prices+Quantities'!$E$36</f>
        <v>130.04826861604678</v>
      </c>
      <c r="U57" s="680">
        <f>'Prices+Quantities'!$G$36</f>
        <v>185.05177393035552</v>
      </c>
      <c r="V57" s="660">
        <v>0</v>
      </c>
      <c r="W57" s="742">
        <f t="shared" si="18"/>
        <v>2.402600238171912</v>
      </c>
      <c r="X57" s="747">
        <v>0</v>
      </c>
      <c r="Y57" s="660">
        <v>0</v>
      </c>
      <c r="Z57" s="680">
        <f t="shared" si="19"/>
        <v>23.931251589727317</v>
      </c>
      <c r="AA57" s="680"/>
      <c r="AB57" s="660"/>
      <c r="AC57" s="660"/>
      <c r="AD57" s="660"/>
      <c r="AE57" s="660"/>
      <c r="AF57" s="680">
        <f t="shared" si="20"/>
        <v>29021.113146224634</v>
      </c>
      <c r="AG57" s="641" t="s">
        <v>1077</v>
      </c>
      <c r="AH57">
        <f t="shared" si="15"/>
        <v>7</v>
      </c>
      <c r="AI57">
        <f t="shared" si="16"/>
        <v>25</v>
      </c>
    </row>
    <row r="58" spans="1:36">
      <c r="A58">
        <v>11</v>
      </c>
      <c r="B58" s="12">
        <v>3</v>
      </c>
      <c r="C58" s="12" t="s">
        <v>221</v>
      </c>
      <c r="D58" s="656" t="s">
        <v>171</v>
      </c>
      <c r="E58" s="657" t="s">
        <v>1103</v>
      </c>
      <c r="F58" s="657" t="s">
        <v>173</v>
      </c>
      <c r="G58" s="862">
        <f>DATASET!G30-DATASET_BAW!G30</f>
        <v>1410.398963797011</v>
      </c>
      <c r="H58" s="659">
        <f>DATASET!H30-DATASET_BAW!H30</f>
        <v>0</v>
      </c>
      <c r="I58" s="659">
        <f>DATASET!I30-DATASET_BAW!I30</f>
        <v>0</v>
      </c>
      <c r="J58" s="659">
        <v>0</v>
      </c>
      <c r="K58" s="660">
        <v>0</v>
      </c>
      <c r="L58" s="660">
        <v>0</v>
      </c>
      <c r="M58" s="660">
        <v>0</v>
      </c>
      <c r="N58" s="866">
        <f>buildings_data_BAW!$L$181</f>
        <v>184.0182252666639</v>
      </c>
      <c r="O58" s="659">
        <v>0</v>
      </c>
      <c r="P58" s="871">
        <f t="shared" si="17"/>
        <v>259.53911423586771</v>
      </c>
      <c r="Q58" s="871">
        <f t="shared" si="1"/>
        <v>934.34081124912382</v>
      </c>
      <c r="R58" s="680">
        <f>IVD_Preise!$AY$72*12</f>
        <v>57.497230769230796</v>
      </c>
      <c r="S58" s="660">
        <v>0</v>
      </c>
      <c r="T58" s="680">
        <f>'Prices+Quantities'!$E$25</f>
        <v>46.012605042016808</v>
      </c>
      <c r="U58" s="680">
        <f>'Prices+Quantities'!$G$25</f>
        <v>61.3</v>
      </c>
      <c r="V58" s="660">
        <v>0</v>
      </c>
      <c r="W58" s="742">
        <f t="shared" si="18"/>
        <v>6.7906175028655449</v>
      </c>
      <c r="X58" s="747">
        <v>0</v>
      </c>
      <c r="Y58" s="660">
        <v>0</v>
      </c>
      <c r="Z58" s="680">
        <f t="shared" si="19"/>
        <v>8.4671579197278852</v>
      </c>
      <c r="AA58" s="680"/>
      <c r="AB58" s="660"/>
      <c r="AC58" s="660"/>
      <c r="AD58" s="660"/>
      <c r="AE58" s="660"/>
      <c r="AF58" s="680">
        <f t="shared" si="20"/>
        <v>81094.034698120726</v>
      </c>
      <c r="AG58" s="641" t="s">
        <v>1077</v>
      </c>
      <c r="AH58">
        <f t="shared" si="15"/>
        <v>7</v>
      </c>
      <c r="AI58">
        <f t="shared" si="16"/>
        <v>26</v>
      </c>
    </row>
    <row r="59" spans="1:36">
      <c r="A59">
        <v>17</v>
      </c>
      <c r="B59" s="12">
        <v>2</v>
      </c>
      <c r="C59" s="12" t="s">
        <v>221</v>
      </c>
      <c r="D59" s="656" t="s">
        <v>171</v>
      </c>
      <c r="E59" s="657" t="s">
        <v>1103</v>
      </c>
      <c r="F59" s="657" t="s">
        <v>213</v>
      </c>
      <c r="G59" s="862">
        <f>DATASET!G31-DATASET_BAW!G31</f>
        <v>792.57489623081369</v>
      </c>
      <c r="H59" s="659">
        <f>DATASET!H31-DATASET_BAW!H31</f>
        <v>0</v>
      </c>
      <c r="I59" s="659">
        <f>DATASET!I31-DATASET_BAW!I31</f>
        <v>0</v>
      </c>
      <c r="J59" s="659">
        <v>0</v>
      </c>
      <c r="K59" s="660">
        <v>0</v>
      </c>
      <c r="L59" s="660">
        <v>0</v>
      </c>
      <c r="M59" s="660">
        <v>0</v>
      </c>
      <c r="N59" s="866">
        <f>buildings_data_BAW!$L$181</f>
        <v>184.0182252666639</v>
      </c>
      <c r="O59" s="659">
        <v>0</v>
      </c>
      <c r="P59" s="871">
        <f t="shared" si="17"/>
        <v>145.84822579530464</v>
      </c>
      <c r="Q59" s="871">
        <f t="shared" si="1"/>
        <v>525.05361286309676</v>
      </c>
      <c r="R59" s="680">
        <f>IVD_Preise!$AY$72*12</f>
        <v>57.497230769230796</v>
      </c>
      <c r="S59" s="660">
        <v>0</v>
      </c>
      <c r="T59" s="680">
        <f>'Prices+Quantities'!$E$33</f>
        <v>42.094999999999992</v>
      </c>
      <c r="U59" s="680">
        <f>'Prices+Quantities'!$G$33</f>
        <v>59.178699999999992</v>
      </c>
      <c r="V59" s="660">
        <v>0</v>
      </c>
      <c r="W59" s="742">
        <f t="shared" si="18"/>
        <v>7.4225917840778912</v>
      </c>
      <c r="X59" s="747">
        <v>0</v>
      </c>
      <c r="Y59" s="660">
        <v>0</v>
      </c>
      <c r="Z59" s="680">
        <f t="shared" si="19"/>
        <v>7.7462471926002161</v>
      </c>
      <c r="AA59" s="680"/>
      <c r="AB59" s="660"/>
      <c r="AC59" s="660"/>
      <c r="AD59" s="660"/>
      <c r="AE59" s="660"/>
      <c r="AF59" s="680">
        <f t="shared" si="20"/>
        <v>45570.861710482248</v>
      </c>
      <c r="AG59" s="641" t="s">
        <v>1077</v>
      </c>
      <c r="AH59">
        <f t="shared" si="15"/>
        <v>7</v>
      </c>
      <c r="AI59">
        <f t="shared" si="16"/>
        <v>27</v>
      </c>
    </row>
    <row r="60" spans="1:36" ht="15.75" thickBot="1">
      <c r="A60">
        <v>28</v>
      </c>
      <c r="B60" s="240">
        <v>28</v>
      </c>
      <c r="C60" s="240" t="s">
        <v>256</v>
      </c>
      <c r="D60" s="665" t="s">
        <v>171</v>
      </c>
      <c r="E60" s="666" t="s">
        <v>1102</v>
      </c>
      <c r="F60" s="666" t="s">
        <v>174</v>
      </c>
      <c r="G60" s="667">
        <f>DATASET!G32-DATASET_BAW!G32</f>
        <v>0</v>
      </c>
      <c r="H60" s="667">
        <f>DATASET!H32-DATASET_BAW!H32</f>
        <v>0</v>
      </c>
      <c r="I60" s="667">
        <f>DATASET!I32-DATASET_BAW!I32</f>
        <v>0</v>
      </c>
      <c r="J60" s="667">
        <v>0</v>
      </c>
      <c r="K60" s="667">
        <v>0</v>
      </c>
      <c r="L60" s="667">
        <v>0</v>
      </c>
      <c r="M60" s="667">
        <v>0</v>
      </c>
      <c r="N60" s="667">
        <v>0</v>
      </c>
      <c r="O60" s="667">
        <v>0</v>
      </c>
      <c r="P60" s="874">
        <f>Q60/$E$72</f>
        <v>72.595734075670336</v>
      </c>
      <c r="Q60" s="875">
        <f>DATASET!Q32-DATASET_BAW!Q32</f>
        <v>261.34464267241322</v>
      </c>
      <c r="R60" s="667">
        <v>0</v>
      </c>
      <c r="S60" s="667">
        <v>0</v>
      </c>
      <c r="T60" s="669">
        <f>'Prices+Quantities'!$E$36</f>
        <v>130.04826861604678</v>
      </c>
      <c r="U60" s="669">
        <f>'Prices+Quantities'!$G$36</f>
        <v>185.05177393035552</v>
      </c>
      <c r="V60" s="667">
        <v>0</v>
      </c>
      <c r="W60" s="743">
        <v>0</v>
      </c>
      <c r="X60" s="748">
        <v>0</v>
      </c>
      <c r="Y60" s="719">
        <v>0</v>
      </c>
      <c r="Z60" s="749">
        <v>0</v>
      </c>
      <c r="AA60" s="749"/>
      <c r="AB60" s="719"/>
      <c r="AC60" s="719"/>
      <c r="AD60" s="719"/>
      <c r="AE60" s="719"/>
      <c r="AF60" s="719">
        <f>R60/$R$44</f>
        <v>0</v>
      </c>
      <c r="AG60" s="242" t="s">
        <v>1079</v>
      </c>
      <c r="AH60" t="s">
        <v>54</v>
      </c>
      <c r="AI60" t="s">
        <v>54</v>
      </c>
      <c r="AJ60">
        <f>4.8/SUM(G44:G54)</f>
        <v>0.10971835243834172</v>
      </c>
    </row>
    <row r="61" spans="1:36" s="69" customFormat="1">
      <c r="E61" s="643"/>
      <c r="F61" s="643"/>
      <c r="Q61" s="867"/>
      <c r="R61" s="644"/>
      <c r="S61" s="644"/>
      <c r="T61" s="644"/>
      <c r="U61" s="644"/>
      <c r="V61" s="644"/>
      <c r="W61" s="644"/>
      <c r="X61" s="644"/>
      <c r="Y61" s="644"/>
      <c r="Z61" s="644"/>
      <c r="AA61" s="644"/>
      <c r="AB61" s="644"/>
      <c r="AC61" s="644"/>
      <c r="AD61" s="644"/>
      <c r="AE61" s="644"/>
      <c r="AF61" s="644"/>
      <c r="AG61" s="644"/>
      <c r="AH61" s="644"/>
      <c r="AI61" s="644"/>
    </row>
    <row r="62" spans="1:36" ht="24.75" customHeight="1">
      <c r="G62" t="s">
        <v>144</v>
      </c>
      <c r="H62" t="s">
        <v>144</v>
      </c>
      <c r="I62" t="s">
        <v>144</v>
      </c>
      <c r="J62" s="650" t="s">
        <v>470</v>
      </c>
      <c r="K62" s="650" t="s">
        <v>470</v>
      </c>
      <c r="L62" s="650" t="s">
        <v>470</v>
      </c>
      <c r="M62" s="650" t="s">
        <v>470</v>
      </c>
      <c r="N62" s="650" t="s">
        <v>470</v>
      </c>
      <c r="O62" s="650" t="s">
        <v>470</v>
      </c>
      <c r="P62" s="877" t="s">
        <v>1128</v>
      </c>
      <c r="Q62" s="877"/>
      <c r="R62" s="650" t="s">
        <v>470</v>
      </c>
      <c r="S62" s="650" t="s">
        <v>470</v>
      </c>
      <c r="T62" s="650" t="s">
        <v>470</v>
      </c>
      <c r="U62" s="650" t="s">
        <v>470</v>
      </c>
      <c r="V62" s="650" t="s">
        <v>470</v>
      </c>
      <c r="W62" s="650"/>
      <c r="X62" s="650" t="s">
        <v>470</v>
      </c>
      <c r="Y62" s="650" t="s">
        <v>470</v>
      </c>
      <c r="Z62" s="650" t="s">
        <v>470</v>
      </c>
      <c r="AA62" s="650"/>
      <c r="AB62" s="650"/>
      <c r="AC62" s="650"/>
      <c r="AD62" s="650"/>
      <c r="AE62" s="650"/>
      <c r="AF62" s="650"/>
      <c r="AG62">
        <f>SUMPRODUCT(Z44:Z54,G44:G54)</f>
        <v>168.57148442431028</v>
      </c>
    </row>
    <row r="63" spans="1:36">
      <c r="B63" s="243">
        <v>30</v>
      </c>
      <c r="C63" s="642" t="s">
        <v>1129</v>
      </c>
      <c r="D63" s="243"/>
      <c r="E63" s="245" t="s">
        <v>54</v>
      </c>
      <c r="F63" s="245" t="s">
        <v>54</v>
      </c>
      <c r="G63" s="244">
        <f>SUM(G33:G60)</f>
        <v>2857.4378751167706</v>
      </c>
      <c r="H63" s="679">
        <f>SUM(H33:H60)</f>
        <v>33782.143299585725</v>
      </c>
      <c r="I63" s="244">
        <f>SUM(I33:I60)</f>
        <v>1423.0343882759141</v>
      </c>
      <c r="J63" s="594">
        <f>SUMPRODUCT(H33:H43,J33:J43)/H63</f>
        <v>13.908623150228168</v>
      </c>
      <c r="K63" s="594">
        <f>SUMPRODUCT(I33:I43,K33:K43)/I63</f>
        <v>158.81552171237942</v>
      </c>
      <c r="L63" s="594">
        <f>SUMPRODUCT(H33:H43,L33:L43)/H63</f>
        <v>1708.3040418867672</v>
      </c>
      <c r="M63" s="594">
        <f>SUMPRODUCT(H33:H43,M33:M43)/H63</f>
        <v>6.6528187581013443</v>
      </c>
      <c r="N63" s="244">
        <f>SUMPRODUCT(G44:G59,N44:N59)/G63</f>
        <v>182.16417609447524</v>
      </c>
      <c r="O63" s="595">
        <f>SUMPRODUCT(H33:H43,O33:O43)/H63</f>
        <v>0.69138790169597752</v>
      </c>
      <c r="P63" s="651">
        <f>SUM(P5:P60)</f>
        <v>991.59738510038937</v>
      </c>
      <c r="Q63" s="651">
        <f>SUM(Q5:Q60)</f>
        <v>3569.7505863614024</v>
      </c>
      <c r="R63" s="244">
        <f>SUMPRODUCT(G44:G59,R44:R59)/G63</f>
        <v>57.786073708117897</v>
      </c>
      <c r="S63" s="594">
        <f>SUMPRODUCT(I33:I43,S33:S43)/I63</f>
        <v>23.044749023822956</v>
      </c>
      <c r="T63" s="595">
        <f>SUMPRODUCT(P33:P60,T33:T60)/P63</f>
        <v>57.065961673228244</v>
      </c>
      <c r="U63" s="595">
        <f>SUMPRODUCT(Q33:Q60,U33:U60)/Q63</f>
        <v>103.18095973942754</v>
      </c>
      <c r="V63" s="594">
        <f>SUMPRODUCT(V33:V43,H33:H43)/H63</f>
        <v>4.943827831582281</v>
      </c>
      <c r="W63" s="595"/>
      <c r="X63" s="679" t="e">
        <f>SUMPRODUCT(X33:X42,J33:J43,H33:H43)/H63/J63</f>
        <v>#VALUE!</v>
      </c>
      <c r="Y63" s="679">
        <f>SUMPRODUCT(Y33:Y43,H33:H43)/H63</f>
        <v>9.6543839102469345E-2</v>
      </c>
      <c r="Z63" s="595">
        <f>SUMPRODUCT(Z44:Z59,G44:G59)/G63</f>
        <v>10.79103844568232</v>
      </c>
      <c r="AA63" s="595"/>
      <c r="AB63" s="595"/>
      <c r="AC63" s="595"/>
      <c r="AD63" s="595"/>
      <c r="AE63" s="595"/>
      <c r="AF63" s="595"/>
      <c r="AG63" s="245"/>
      <c r="AH63" s="245" t="s">
        <v>54</v>
      </c>
      <c r="AI63" s="245" t="s">
        <v>54</v>
      </c>
    </row>
    <row r="64" spans="1:36">
      <c r="Q64" s="218">
        <f>Q63-energy_HH!E5</f>
        <v>0</v>
      </c>
      <c r="S64">
        <f>37/S63</f>
        <v>1.6055718359853055</v>
      </c>
      <c r="Z64">
        <f>Z63/12</f>
        <v>0.89925320380686002</v>
      </c>
    </row>
    <row r="65" spans="2:39" ht="15" customHeight="1">
      <c r="C65" s="878" t="s">
        <v>258</v>
      </c>
      <c r="D65" s="878"/>
      <c r="E65" s="878"/>
      <c r="G65" t="s">
        <v>263</v>
      </c>
      <c r="H65" t="s">
        <v>1158</v>
      </c>
      <c r="P65" s="43" t="s">
        <v>1140</v>
      </c>
      <c r="Q65" s="677">
        <f>SUM(Q33:Q43)+SUM(Q5:Q15)</f>
        <v>1395.3655182901366</v>
      </c>
      <c r="R65" s="218">
        <f>Q65-energy_HH!G14</f>
        <v>0</v>
      </c>
    </row>
    <row r="66" spans="2:39">
      <c r="C66" s="878"/>
      <c r="D66" s="878"/>
      <c r="E66" s="878"/>
      <c r="G66">
        <f>H63*N71*1000/1000000000</f>
        <v>270.25714639668581</v>
      </c>
      <c r="H66">
        <f>SUMPRODUCT(J33:J43,H33:H43)/1000</f>
        <v>469.86310036094341</v>
      </c>
      <c r="I66">
        <f>G66/H66</f>
        <v>0.57518274192861152</v>
      </c>
      <c r="P66" s="43" t="s">
        <v>1141</v>
      </c>
      <c r="Q66" s="677">
        <f>SUM(Q44:Q60)+SUM(Q16:Q32)</f>
        <v>2174.3850680712653</v>
      </c>
      <c r="R66" s="218">
        <f>Q66-energy_HH!G7</f>
        <v>0</v>
      </c>
    </row>
    <row r="67" spans="2:39">
      <c r="C67" s="878"/>
      <c r="D67" s="878"/>
      <c r="E67" s="878"/>
      <c r="G67">
        <f>G66/4</f>
        <v>67.564286599171453</v>
      </c>
      <c r="I67">
        <f>G67/H66</f>
        <v>0.14379568548215288</v>
      </c>
      <c r="R67" t="s">
        <v>1170</v>
      </c>
      <c r="S67" t="s">
        <v>1169</v>
      </c>
      <c r="U67">
        <f>SUMPRODUCT(AA33:AA43,J33:J43,H33:H43)/1000</f>
        <v>16.310786881426441</v>
      </c>
      <c r="V67" s="836"/>
      <c r="W67" s="836"/>
      <c r="X67" s="879" t="s">
        <v>1154</v>
      </c>
      <c r="Y67" s="879"/>
      <c r="Z67" s="879"/>
      <c r="AA67" s="836"/>
      <c r="AB67" s="836"/>
      <c r="AD67" s="836"/>
      <c r="AE67" s="836"/>
      <c r="AF67" s="836"/>
    </row>
    <row r="68" spans="2:39">
      <c r="C68" s="878"/>
      <c r="D68" s="878"/>
      <c r="E68" s="878"/>
      <c r="L68" s="266"/>
      <c r="M68" s="266"/>
      <c r="N68" s="266"/>
      <c r="O68" s="266"/>
      <c r="P68" s="266"/>
      <c r="Q68" s="645" t="s">
        <v>1171</v>
      </c>
      <c r="R68" s="646">
        <f>'Prices+Quantities'!E36</f>
        <v>130.04826861604678</v>
      </c>
      <c r="S68" s="646">
        <f>'Prices+Quantities'!G36</f>
        <v>185.05177393035552</v>
      </c>
      <c r="V68" s="158"/>
      <c r="W68" s="158"/>
      <c r="X68" s="158">
        <f>P60/1000*T60</f>
        <v>9.4409495254518774</v>
      </c>
      <c r="Y68" s="158">
        <f>SUMPRODUCT(Y33:Y43,J33:J43,H33:H43)/1000</f>
        <v>46.319101603572939</v>
      </c>
      <c r="Z68" s="158">
        <f>SUMPRODUCT(Z44:Z59,G44:G59)/1000</f>
        <v>30.834721966533866</v>
      </c>
      <c r="AA68" s="158"/>
      <c r="AB68" s="158"/>
      <c r="AC68" s="158"/>
      <c r="AD68" s="158"/>
      <c r="AE68" s="158"/>
      <c r="AF68" s="158"/>
    </row>
    <row r="69" spans="2:39">
      <c r="C69" s="878"/>
      <c r="D69" s="878"/>
      <c r="E69" s="878"/>
      <c r="L69" s="647"/>
      <c r="M69" s="647"/>
      <c r="N69" s="647"/>
      <c r="O69" s="647"/>
      <c r="P69" s="647"/>
      <c r="Q69" s="648" t="s">
        <v>1142</v>
      </c>
      <c r="R69" s="649">
        <v>0.2</v>
      </c>
      <c r="V69" s="158"/>
      <c r="W69" s="158"/>
      <c r="X69" s="158">
        <f>T60*P60/1000</f>
        <v>9.4409495254518774</v>
      </c>
      <c r="Y69" s="158">
        <f>SUMPRODUCT(T33:T43,P33:P43)/1000</f>
        <v>16.310786881426438</v>
      </c>
      <c r="Z69" s="158">
        <f>SUMPRODUCT(T44:T59,P44:P59)/1000</f>
        <v>30.834721966533863</v>
      </c>
      <c r="AA69" s="158"/>
      <c r="AB69" s="158"/>
      <c r="AD69" s="158"/>
      <c r="AE69" s="158"/>
      <c r="AF69" s="158"/>
      <c r="AG69">
        <f>SUMPRODUCT(T44:T54,P44:P54)</f>
        <v>168.57148442431028</v>
      </c>
      <c r="AH69">
        <f>SUMPRODUCT(Z55:Z59,G55:G59)</f>
        <v>30666.150482109559</v>
      </c>
    </row>
    <row r="70" spans="2:39">
      <c r="I70">
        <f>7/100*0.44</f>
        <v>3.0800000000000004E-2</v>
      </c>
      <c r="J70">
        <f>SUMPRODUCT(I33:I43,S33:S43)/I63</f>
        <v>23.044749023822956</v>
      </c>
      <c r="N70">
        <v>2000</v>
      </c>
      <c r="AG70">
        <f>AG69/SUM(G44:G54)</f>
        <v>3.8532053206501891</v>
      </c>
      <c r="AH70">
        <f>AH69/SUM(G55:G59)</f>
        <v>10.898910671523423</v>
      </c>
      <c r="AI70" s="43"/>
    </row>
    <row r="71" spans="2:39">
      <c r="D71" s="43" t="s">
        <v>243</v>
      </c>
      <c r="E71" s="226">
        <v>0.1</v>
      </c>
      <c r="I71">
        <f>60*1000000000/(I63*1000)</f>
        <v>42163.422398170827</v>
      </c>
      <c r="N71">
        <v>8000</v>
      </c>
      <c r="O71">
        <f>N71*H63/1000000</f>
        <v>270.25714639668576</v>
      </c>
      <c r="V71" s="836"/>
      <c r="W71" s="836"/>
      <c r="X71" s="879" t="s">
        <v>1155</v>
      </c>
      <c r="Y71" s="879"/>
      <c r="Z71" s="879"/>
      <c r="AA71" s="836"/>
      <c r="AB71" s="836"/>
      <c r="AC71" s="836"/>
      <c r="AD71" s="836"/>
      <c r="AE71" s="836"/>
      <c r="AF71" s="836"/>
    </row>
    <row r="72" spans="2:39">
      <c r="D72" s="587" t="s">
        <v>245</v>
      </c>
      <c r="E72" s="572">
        <v>3.6</v>
      </c>
      <c r="I72">
        <f>SUMPRODUCT(I33:I43,S33:S43)/1000</f>
        <v>32.793470330087871</v>
      </c>
      <c r="K72" t="e">
        <f>'Prices+Quantities'!#REF!*1000000000/(SUM(DATASET_komb!G44:G50)*1000000)</f>
        <v>#REF!</v>
      </c>
      <c r="L72" t="e">
        <f>K72/12</f>
        <v>#REF!</v>
      </c>
      <c r="N72">
        <v>60</v>
      </c>
      <c r="O72" s="276">
        <f>N72*G63/1000</f>
        <v>171.44627250700626</v>
      </c>
      <c r="P72" t="s">
        <v>1156</v>
      </c>
      <c r="Q72" t="s">
        <v>1157</v>
      </c>
      <c r="V72" s="225"/>
      <c r="W72" s="225"/>
      <c r="X72">
        <f>SUMPRODUCT(Q33:Q43,F33:F43)/1000</f>
        <v>0</v>
      </c>
      <c r="Y72" s="225">
        <f>SUMPRODUCT(R44:R59,G44:G59)/1000</f>
        <v>165.12011566786549</v>
      </c>
      <c r="Z72" s="225">
        <f>SUMPRODUCT(S33:S43,H33:H43)/1000</f>
        <v>723.11870180229801</v>
      </c>
      <c r="AA72" s="225">
        <f>(SUM(H33:H43)-SUM(I33:I43))*SUMPRODUCT(H33:H43,AD33:AD43)/SUM(H33:H43)/1000000</f>
        <v>203.49888828498101</v>
      </c>
      <c r="AB72" s="225"/>
      <c r="AC72" s="225"/>
      <c r="AD72" s="225"/>
      <c r="AE72" s="225"/>
      <c r="AF72" s="225"/>
    </row>
    <row r="73" spans="2:39">
      <c r="K73" t="e">
        <f>K72*0.7</f>
        <v>#REF!</v>
      </c>
      <c r="L73" t="e">
        <f>K73/12</f>
        <v>#REF!</v>
      </c>
      <c r="M73" s="276">
        <f>N73*SUM(G44:G50)/1000</f>
        <v>1.6375674846012045</v>
      </c>
      <c r="N73">
        <v>90</v>
      </c>
      <c r="O73" s="276">
        <f>N73*G63/1000</f>
        <v>257.16940876050933</v>
      </c>
      <c r="V73" s="262"/>
      <c r="W73" s="262"/>
      <c r="Y73" s="262">
        <f>Y72/Y69</f>
        <v>10.123369085025107</v>
      </c>
      <c r="Z73" s="262">
        <f>Z72/Z69</f>
        <v>23.451442260031634</v>
      </c>
      <c r="AA73" s="262"/>
      <c r="AB73" s="262"/>
      <c r="AC73" s="262"/>
      <c r="AD73" s="262"/>
      <c r="AE73" s="262"/>
      <c r="AF73" s="262"/>
    </row>
    <row r="74" spans="2:39" s="329" customFormat="1">
      <c r="B74" s="329" t="s">
        <v>1109</v>
      </c>
    </row>
    <row r="75" spans="2:39">
      <c r="G75" s="644" t="e">
        <f>SUM(G33:G60)-SUM(#REF!)-SUM(#REF!)</f>
        <v>#REF!</v>
      </c>
      <c r="H75" s="644" t="e">
        <f>SUM(H33:H60)-SUM(#REF!)-SUM(#REF!)</f>
        <v>#REF!</v>
      </c>
      <c r="I75" s="644" t="e">
        <f>SUM(I33:I60)-SUM(#REF!)-SUM(#REF!)</f>
        <v>#REF!</v>
      </c>
      <c r="J75" s="644"/>
      <c r="K75" s="644"/>
      <c r="L75" s="644"/>
      <c r="M75" s="644"/>
      <c r="N75" s="644"/>
      <c r="O75" s="644"/>
      <c r="P75" s="644" t="e">
        <f>SUM(P33:P60)-SUM(#REF!)-SUM(#REF!)</f>
        <v>#REF!</v>
      </c>
      <c r="Q75" s="644" t="e">
        <f>SUM(Q33:Q60)-SUM(#REF!)-SUM(#REF!)</f>
        <v>#REF!</v>
      </c>
    </row>
    <row r="76" spans="2:39">
      <c r="C76" s="271"/>
      <c r="D76" s="27" t="s">
        <v>1107</v>
      </c>
      <c r="E76" s="2"/>
      <c r="AM76" t="s">
        <v>1217</v>
      </c>
    </row>
    <row r="77" spans="2:39">
      <c r="B77" s="274" t="s">
        <v>171</v>
      </c>
      <c r="C77" s="280" t="s">
        <v>1098</v>
      </c>
      <c r="D77" s="218">
        <f>'[3]PKW-Daten'!$T$77/1000000</f>
        <v>0</v>
      </c>
      <c r="X77">
        <f>'Prices+Quantities'!E47/SUM(DATASET_komb!G44:G54)*1000</f>
        <v>77.534302389761493</v>
      </c>
    </row>
    <row r="78" spans="2:39">
      <c r="B78" s="274" t="s">
        <v>171</v>
      </c>
      <c r="C78" s="280" t="s">
        <v>1099</v>
      </c>
      <c r="D78" s="218">
        <f>buildings_data!$K$209</f>
        <v>3773.6129999999998</v>
      </c>
      <c r="X78" t="e">
        <f>'Prices+Quantities'!#REF!/SUM(DATASET_komb!G44:G54)*1000</f>
        <v>#REF!</v>
      </c>
      <c r="AK78" s="161" t="str">
        <f t="array" ref="AK78:AL88">(E33:F43)</f>
        <v>large</v>
      </c>
      <c r="AL78" s="161" t="str">
        <v>ben</v>
      </c>
      <c r="AM78">
        <f t="array" ref="AM78:AM88">AO33:AO43</f>
        <v>0.7912053075214206</v>
      </c>
    </row>
    <row r="79" spans="2:39">
      <c r="AK79" s="161" t="str">
        <v>large</v>
      </c>
      <c r="AL79" s="161" t="str">
        <v>die</v>
      </c>
      <c r="AM79">
        <v>0.66580408599296925</v>
      </c>
    </row>
    <row r="80" spans="2:39" ht="15.75">
      <c r="I80" s="43" t="s">
        <v>1161</v>
      </c>
      <c r="J80" s="44" t="s">
        <v>1160</v>
      </c>
      <c r="AK80" s="161" t="str">
        <v>large</v>
      </c>
      <c r="AL80" s="161" t="str">
        <v>phe</v>
      </c>
      <c r="AM80">
        <v>0.77000897571477867</v>
      </c>
    </row>
    <row r="81" spans="24:39">
      <c r="X81" s="679" t="e">
        <f>SUMPRODUCT(X33:X42,J33:J43,I33:I43)/I63/J63</f>
        <v>#VALUE!</v>
      </c>
      <c r="Y81" s="679">
        <f>SUMPRODUCT(Y33:Y43,I33:I43)/I63</f>
        <v>9.3085116661502168E-2</v>
      </c>
      <c r="AK81" s="724" t="str">
        <v>middl</v>
      </c>
      <c r="AL81" s="724" t="str">
        <v>ben</v>
      </c>
      <c r="AM81">
        <v>0.53458541766000534</v>
      </c>
    </row>
    <row r="82" spans="24:39">
      <c r="AK82" s="724" t="str">
        <v>middl</v>
      </c>
      <c r="AL82" s="724" t="str">
        <v>die</v>
      </c>
      <c r="AM82">
        <v>0.53860800398262942</v>
      </c>
    </row>
    <row r="83" spans="24:39">
      <c r="AK83" s="724" t="str">
        <v>middl</v>
      </c>
      <c r="AL83" s="724" t="str">
        <v>gas</v>
      </c>
      <c r="AM83">
        <v>0.47765708880426067</v>
      </c>
    </row>
    <row r="84" spans="24:39">
      <c r="Y84" s="158">
        <f>SUMPRODUCT(Y33:Y43,J33:J43,I33:I43)/1000</f>
        <v>1.9176428738282449</v>
      </c>
      <c r="AK84" s="724" t="str">
        <v>middl</v>
      </c>
      <c r="AL84" s="724" t="str">
        <v>phe</v>
      </c>
      <c r="AM84">
        <v>0.52967136372393886</v>
      </c>
    </row>
    <row r="85" spans="24:39">
      <c r="AK85" s="161" t="str">
        <v>small</v>
      </c>
      <c r="AL85" s="161" t="str">
        <v>ben</v>
      </c>
      <c r="AM85">
        <v>0.44561874069174257</v>
      </c>
    </row>
    <row r="86" spans="24:39">
      <c r="AK86" s="161" t="str">
        <v>small</v>
      </c>
      <c r="AL86" s="161" t="str">
        <v>die</v>
      </c>
      <c r="AM86">
        <v>0.46840893927541105</v>
      </c>
    </row>
    <row r="87" spans="24:39">
      <c r="AK87" s="161" t="str">
        <v>small</v>
      </c>
      <c r="AL87" s="161" t="str">
        <v>ele</v>
      </c>
      <c r="AM87">
        <v>0.5794849090430344</v>
      </c>
    </row>
    <row r="88" spans="24:39">
      <c r="AK88" s="161" t="str">
        <v>small</v>
      </c>
      <c r="AL88" s="161" t="str">
        <v>gas</v>
      </c>
      <c r="AM88">
        <v>0.38479258690643026</v>
      </c>
    </row>
  </sheetData>
  <autoFilter ref="A4:AP4">
    <sortState ref="A5:AP32">
      <sortCondition ref="C4"/>
    </sortState>
  </autoFilter>
  <mergeCells count="5">
    <mergeCell ref="T1:U1"/>
    <mergeCell ref="P62:Q62"/>
    <mergeCell ref="C65:E69"/>
    <mergeCell ref="X67:Z67"/>
    <mergeCell ref="X71:Z71"/>
  </mergeCells>
  <conditionalFormatting sqref="Q64">
    <cfRule type="cellIs" dxfId="135" priority="95" operator="equal">
      <formula>0</formula>
    </cfRule>
  </conditionalFormatting>
  <conditionalFormatting sqref="J63:O63 Z51:AA59 V44:Y60 AB44:AF60 X33:Y43 R61:W61 G75:Q75 G33:U60">
    <cfRule type="cellIs" dxfId="134" priority="94" operator="equal">
      <formula>0</formula>
    </cfRule>
  </conditionalFormatting>
  <conditionalFormatting sqref="R63">
    <cfRule type="cellIs" dxfId="133" priority="93" operator="between">
      <formula>0.000000001</formula>
      <formula>0.2</formula>
    </cfRule>
  </conditionalFormatting>
  <conditionalFormatting sqref="R63">
    <cfRule type="cellIs" dxfId="132" priority="92" operator="equal">
      <formula>0</formula>
    </cfRule>
  </conditionalFormatting>
  <conditionalFormatting sqref="S63">
    <cfRule type="cellIs" dxfId="131" priority="91" operator="between">
      <formula>0.000000001</formula>
      <formula>0.2</formula>
    </cfRule>
  </conditionalFormatting>
  <conditionalFormatting sqref="S63">
    <cfRule type="cellIs" dxfId="130" priority="90" operator="equal">
      <formula>0</formula>
    </cfRule>
  </conditionalFormatting>
  <conditionalFormatting sqref="R65:R66">
    <cfRule type="cellIs" dxfId="129" priority="89" operator="equal">
      <formula>0</formula>
    </cfRule>
  </conditionalFormatting>
  <conditionalFormatting sqref="AC61:AF61 X61:AA61">
    <cfRule type="cellIs" dxfId="128" priority="88" operator="between">
      <formula>0.000000001</formula>
      <formula>0.2</formula>
    </cfRule>
  </conditionalFormatting>
  <conditionalFormatting sqref="AC61:AF61 X61:AA61">
    <cfRule type="cellIs" dxfId="127" priority="87" operator="equal">
      <formula>0</formula>
    </cfRule>
  </conditionalFormatting>
  <conditionalFormatting sqref="AC63:AF63 X63:AA63 T63:U63">
    <cfRule type="cellIs" dxfId="126" priority="86" operator="between">
      <formula>0.000000001</formula>
      <formula>0.2</formula>
    </cfRule>
  </conditionalFormatting>
  <conditionalFormatting sqref="AC63:AF63 X63:AA63 T63:U63">
    <cfRule type="cellIs" dxfId="125" priority="85" operator="equal">
      <formula>0</formula>
    </cfRule>
  </conditionalFormatting>
  <conditionalFormatting sqref="Z60:AA60">
    <cfRule type="cellIs" dxfId="124" priority="84" operator="equal">
      <formula>0</formula>
    </cfRule>
  </conditionalFormatting>
  <conditionalFormatting sqref="Z44:AA50">
    <cfRule type="cellIs" dxfId="123" priority="83" operator="between">
      <formula>0.000000001</formula>
      <formula>0.2</formula>
    </cfRule>
  </conditionalFormatting>
  <conditionalFormatting sqref="Z44:AA50">
    <cfRule type="cellIs" dxfId="122" priority="82" operator="equal">
      <formula>0</formula>
    </cfRule>
  </conditionalFormatting>
  <conditionalFormatting sqref="Z33:Z43 V33:V43 AC33:AF43">
    <cfRule type="cellIs" dxfId="121" priority="81" operator="between">
      <formula>0.000000001</formula>
      <formula>0.2</formula>
    </cfRule>
  </conditionalFormatting>
  <conditionalFormatting sqref="Z33:Z43 V33:V43 AC33:AF43">
    <cfRule type="cellIs" dxfId="120" priority="80" operator="equal">
      <formula>0</formula>
    </cfRule>
  </conditionalFormatting>
  <conditionalFormatting sqref="X81:Y81">
    <cfRule type="cellIs" dxfId="119" priority="79" operator="between">
      <formula>0.000000001</formula>
      <formula>0.2</formula>
    </cfRule>
  </conditionalFormatting>
  <conditionalFormatting sqref="X81:Y81">
    <cfRule type="cellIs" dxfId="118" priority="78" operator="equal">
      <formula>0</formula>
    </cfRule>
  </conditionalFormatting>
  <conditionalFormatting sqref="AC33:AC43">
    <cfRule type="colorScale" priority="77">
      <colorScale>
        <cfvo type="min"/>
        <cfvo type="percentile" val="50"/>
        <cfvo type="max"/>
        <color rgb="FF63BE7B"/>
        <color rgb="FFFFEB84"/>
        <color rgb="FFF8696B"/>
      </colorScale>
    </cfRule>
  </conditionalFormatting>
  <conditionalFormatting sqref="AD33:AD36">
    <cfRule type="colorScale" priority="76">
      <colorScale>
        <cfvo type="min"/>
        <cfvo type="percentile" val="50"/>
        <cfvo type="max"/>
        <color rgb="FF63BE7B"/>
        <color rgb="FFFFEB84"/>
        <color rgb="FFF8696B"/>
      </colorScale>
    </cfRule>
  </conditionalFormatting>
  <conditionalFormatting sqref="AE33:AF35 AF36:AF43">
    <cfRule type="colorScale" priority="75">
      <colorScale>
        <cfvo type="min"/>
        <cfvo type="percentile" val="50"/>
        <cfvo type="max"/>
        <color rgb="FF63BE7B"/>
        <color rgb="FFFFEB84"/>
        <color rgb="FFF8696B"/>
      </colorScale>
    </cfRule>
  </conditionalFormatting>
  <conditionalFormatting sqref="AC36:AC39">
    <cfRule type="colorScale" priority="50">
      <colorScale>
        <cfvo type="min"/>
        <cfvo type="percentile" val="50"/>
        <cfvo type="max"/>
        <color rgb="FF63BE7B"/>
        <color rgb="FFFFEB84"/>
        <color rgb="FFF8696B"/>
      </colorScale>
    </cfRule>
  </conditionalFormatting>
  <conditionalFormatting sqref="AD36:AD39">
    <cfRule type="colorScale" priority="74">
      <colorScale>
        <cfvo type="min"/>
        <cfvo type="percentile" val="50"/>
        <cfvo type="max"/>
        <color rgb="FF63BE7B"/>
        <color rgb="FFFFEB84"/>
        <color rgb="FFF8696B"/>
      </colorScale>
    </cfRule>
  </conditionalFormatting>
  <conditionalFormatting sqref="AE36:AF36">
    <cfRule type="colorScale" priority="73">
      <colorScale>
        <cfvo type="min"/>
        <cfvo type="percentile" val="50"/>
        <cfvo type="max"/>
        <color rgb="FF63BE7B"/>
        <color rgb="FFFFEB84"/>
        <color rgb="FFF8696B"/>
      </colorScale>
    </cfRule>
  </conditionalFormatting>
  <conditionalFormatting sqref="AE36:AF39">
    <cfRule type="colorScale" priority="72">
      <colorScale>
        <cfvo type="min"/>
        <cfvo type="percentile" val="50"/>
        <cfvo type="max"/>
        <color rgb="FF63BE7B"/>
        <color rgb="FFFFEB84"/>
        <color rgb="FFF8696B"/>
      </colorScale>
    </cfRule>
  </conditionalFormatting>
  <conditionalFormatting sqref="AC40">
    <cfRule type="colorScale" priority="71">
      <colorScale>
        <cfvo type="min"/>
        <cfvo type="percentile" val="50"/>
        <cfvo type="max"/>
        <color rgb="FF63BE7B"/>
        <color rgb="FFFFEB84"/>
        <color rgb="FFF8696B"/>
      </colorScale>
    </cfRule>
  </conditionalFormatting>
  <conditionalFormatting sqref="AC40:AC43">
    <cfRule type="colorScale" priority="70">
      <colorScale>
        <cfvo type="min"/>
        <cfvo type="percentile" val="50"/>
        <cfvo type="max"/>
        <color rgb="FF63BE7B"/>
        <color rgb="FFFFEB84"/>
        <color rgb="FFF8696B"/>
      </colorScale>
    </cfRule>
  </conditionalFormatting>
  <conditionalFormatting sqref="AD40">
    <cfRule type="colorScale" priority="69">
      <colorScale>
        <cfvo type="min"/>
        <cfvo type="percentile" val="50"/>
        <cfvo type="max"/>
        <color rgb="FF63BE7B"/>
        <color rgb="FFFFEB84"/>
        <color rgb="FFF8696B"/>
      </colorScale>
    </cfRule>
  </conditionalFormatting>
  <conditionalFormatting sqref="AD40:AD43">
    <cfRule type="colorScale" priority="68">
      <colorScale>
        <cfvo type="min"/>
        <cfvo type="percentile" val="50"/>
        <cfvo type="max"/>
        <color rgb="FF63BE7B"/>
        <color rgb="FFFFEB84"/>
        <color rgb="FFF8696B"/>
      </colorScale>
    </cfRule>
  </conditionalFormatting>
  <conditionalFormatting sqref="AE40:AF40">
    <cfRule type="colorScale" priority="67">
      <colorScale>
        <cfvo type="min"/>
        <cfvo type="percentile" val="50"/>
        <cfvo type="max"/>
        <color rgb="FF63BE7B"/>
        <color rgb="FFFFEB84"/>
        <color rgb="FFF8696B"/>
      </colorScale>
    </cfRule>
  </conditionalFormatting>
  <conditionalFormatting sqref="AE40:AF43">
    <cfRule type="colorScale" priority="66">
      <colorScale>
        <cfvo type="min"/>
        <cfvo type="percentile" val="50"/>
        <cfvo type="max"/>
        <color rgb="FF63BE7B"/>
        <color rgb="FFFFEB84"/>
        <color rgb="FFF8696B"/>
      </colorScale>
    </cfRule>
  </conditionalFormatting>
  <conditionalFormatting sqref="V33:V43">
    <cfRule type="colorScale" priority="65">
      <colorScale>
        <cfvo type="min"/>
        <cfvo type="percentile" val="50"/>
        <cfvo type="max"/>
        <color rgb="FF63BE7B"/>
        <color rgb="FFFFEB84"/>
        <color rgb="FFF8696B"/>
      </colorScale>
    </cfRule>
  </conditionalFormatting>
  <conditionalFormatting sqref="W63">
    <cfRule type="cellIs" dxfId="117" priority="64" operator="between">
      <formula>0.000000001</formula>
      <formula>0.2</formula>
    </cfRule>
  </conditionalFormatting>
  <conditionalFormatting sqref="W63">
    <cfRule type="cellIs" dxfId="116" priority="63" operator="equal">
      <formula>0</formula>
    </cfRule>
  </conditionalFormatting>
  <conditionalFormatting sqref="W33:W43">
    <cfRule type="cellIs" dxfId="115" priority="62" operator="between">
      <formula>0.000000001</formula>
      <formula>0.2</formula>
    </cfRule>
  </conditionalFormatting>
  <conditionalFormatting sqref="W33:W43">
    <cfRule type="cellIs" dxfId="114" priority="61" operator="equal">
      <formula>0</formula>
    </cfRule>
  </conditionalFormatting>
  <conditionalFormatting sqref="W33:W43">
    <cfRule type="colorScale" priority="60">
      <colorScale>
        <cfvo type="min"/>
        <cfvo type="percentile" val="50"/>
        <cfvo type="max"/>
        <color rgb="FF63BE7B"/>
        <color rgb="FFFFEB84"/>
        <color rgb="FFF8696B"/>
      </colorScale>
    </cfRule>
  </conditionalFormatting>
  <conditionalFormatting sqref="AB61">
    <cfRule type="cellIs" dxfId="113" priority="59" operator="between">
      <formula>0.000000001</formula>
      <formula>0.2</formula>
    </cfRule>
  </conditionalFormatting>
  <conditionalFormatting sqref="AB61">
    <cfRule type="cellIs" dxfId="112" priority="58" operator="equal">
      <formula>0</formula>
    </cfRule>
  </conditionalFormatting>
  <conditionalFormatting sqref="AB63">
    <cfRule type="cellIs" dxfId="111" priority="57" operator="between">
      <formula>0.000000001</formula>
      <formula>0.2</formula>
    </cfRule>
  </conditionalFormatting>
  <conditionalFormatting sqref="AB63">
    <cfRule type="cellIs" dxfId="110" priority="56" operator="equal">
      <formula>0</formula>
    </cfRule>
  </conditionalFormatting>
  <conditionalFormatting sqref="AA33:AA43">
    <cfRule type="cellIs" dxfId="109" priority="55" operator="equal">
      <formula>0</formula>
    </cfRule>
  </conditionalFormatting>
  <conditionalFormatting sqref="V63">
    <cfRule type="cellIs" dxfId="108" priority="54" operator="between">
      <formula>0.000000001</formula>
      <formula>0.2</formula>
    </cfRule>
  </conditionalFormatting>
  <conditionalFormatting sqref="V63">
    <cfRule type="cellIs" dxfId="107" priority="53" operator="equal">
      <formula>0</formula>
    </cfRule>
  </conditionalFormatting>
  <conditionalFormatting sqref="AE33:AE43">
    <cfRule type="colorScale" priority="52">
      <colorScale>
        <cfvo type="min"/>
        <cfvo type="percentile" val="50"/>
        <cfvo type="max"/>
        <color rgb="FF63BE7B"/>
        <color rgb="FFFFEB84"/>
        <color rgb="FFF8696B"/>
      </colorScale>
    </cfRule>
  </conditionalFormatting>
  <conditionalFormatting sqref="W44:W59">
    <cfRule type="colorScale" priority="51">
      <colorScale>
        <cfvo type="min"/>
        <cfvo type="percentile" val="50"/>
        <cfvo type="max"/>
        <color rgb="FFF8696B"/>
        <color rgb="FFFFEB84"/>
        <color rgb="FF63BE7B"/>
      </colorScale>
    </cfRule>
  </conditionalFormatting>
  <conditionalFormatting sqref="AC33:AC35">
    <cfRule type="colorScale" priority="49">
      <colorScale>
        <cfvo type="min"/>
        <cfvo type="percentile" val="50"/>
        <cfvo type="max"/>
        <color rgb="FF63BE7B"/>
        <color rgb="FFFFEB84"/>
        <color rgb="FFF8696B"/>
      </colorScale>
    </cfRule>
  </conditionalFormatting>
  <conditionalFormatting sqref="AB33:AB43">
    <cfRule type="cellIs" dxfId="106" priority="48" operator="between">
      <formula>0.000000001</formula>
      <formula>0.2</formula>
    </cfRule>
  </conditionalFormatting>
  <conditionalFormatting sqref="AB33:AB43">
    <cfRule type="cellIs" dxfId="105" priority="47" operator="equal">
      <formula>0</formula>
    </cfRule>
  </conditionalFormatting>
  <conditionalFormatting sqref="AB33:AB43">
    <cfRule type="colorScale" priority="46">
      <colorScale>
        <cfvo type="min"/>
        <cfvo type="percentile" val="50"/>
        <cfvo type="max"/>
        <color rgb="FF63BE7B"/>
        <color rgb="FFFFEB84"/>
        <color rgb="FFF8696B"/>
      </colorScale>
    </cfRule>
  </conditionalFormatting>
  <conditionalFormatting sqref="AB36:AB39">
    <cfRule type="colorScale" priority="43">
      <colorScale>
        <cfvo type="min"/>
        <cfvo type="percentile" val="50"/>
        <cfvo type="max"/>
        <color rgb="FF63BE7B"/>
        <color rgb="FFFFEB84"/>
        <color rgb="FFF8696B"/>
      </colorScale>
    </cfRule>
  </conditionalFormatting>
  <conditionalFormatting sqref="AB40">
    <cfRule type="colorScale" priority="45">
      <colorScale>
        <cfvo type="min"/>
        <cfvo type="percentile" val="50"/>
        <cfvo type="max"/>
        <color rgb="FF63BE7B"/>
        <color rgb="FFFFEB84"/>
        <color rgb="FFF8696B"/>
      </colorScale>
    </cfRule>
  </conditionalFormatting>
  <conditionalFormatting sqref="AB40:AB43">
    <cfRule type="colorScale" priority="44">
      <colorScale>
        <cfvo type="min"/>
        <cfvo type="percentile" val="50"/>
        <cfvo type="max"/>
        <color rgb="FF63BE7B"/>
        <color rgb="FFFFEB84"/>
        <color rgb="FFF8696B"/>
      </colorScale>
    </cfRule>
  </conditionalFormatting>
  <conditionalFormatting sqref="AB33:AB35">
    <cfRule type="colorScale" priority="42">
      <colorScale>
        <cfvo type="min"/>
        <cfvo type="percentile" val="50"/>
        <cfvo type="max"/>
        <color rgb="FF63BE7B"/>
        <color rgb="FFFFEB84"/>
        <color rgb="FFF8696B"/>
      </colorScale>
    </cfRule>
  </conditionalFormatting>
  <conditionalFormatting sqref="AO33:AO43">
    <cfRule type="colorScale" priority="41">
      <colorScale>
        <cfvo type="min"/>
        <cfvo type="percentile" val="50"/>
        <cfvo type="max"/>
        <color rgb="FF63BE7B"/>
        <color rgb="FFFFEB84"/>
        <color rgb="FFF8696B"/>
      </colorScale>
    </cfRule>
  </conditionalFormatting>
  <conditionalFormatting sqref="AM78:AM88">
    <cfRule type="colorScale" priority="40">
      <colorScale>
        <cfvo type="min"/>
        <cfvo type="percentile" val="50"/>
        <cfvo type="max"/>
        <color rgb="FF63BE7B"/>
        <color rgb="FFFFEB84"/>
        <color rgb="FFF8696B"/>
      </colorScale>
    </cfRule>
  </conditionalFormatting>
  <conditionalFormatting sqref="AP33:AP43">
    <cfRule type="colorScale" priority="39">
      <colorScale>
        <cfvo type="min"/>
        <cfvo type="percentile" val="50"/>
        <cfvo type="max"/>
        <color rgb="FF63BE7B"/>
        <color rgb="FFFFEB84"/>
        <color rgb="FFF8696B"/>
      </colorScale>
    </cfRule>
  </conditionalFormatting>
  <conditionalFormatting sqref="P44:Q59">
    <cfRule type="cellIs" dxfId="104" priority="38" operator="lessThan">
      <formula>0.01</formula>
    </cfRule>
  </conditionalFormatting>
  <conditionalFormatting sqref="Z23:AA31 V16:Y32 AB16:AF32 X5:Y15 G5:U32">
    <cfRule type="cellIs" dxfId="103" priority="37" operator="equal">
      <formula>0</formula>
    </cfRule>
  </conditionalFormatting>
  <conditionalFormatting sqref="Z32:AA32">
    <cfRule type="cellIs" dxfId="102" priority="36" operator="equal">
      <formula>0</formula>
    </cfRule>
  </conditionalFormatting>
  <conditionalFormatting sqref="Z16:AA22">
    <cfRule type="cellIs" dxfId="101" priority="35" operator="between">
      <formula>0.000000001</formula>
      <formula>0.2</formula>
    </cfRule>
  </conditionalFormatting>
  <conditionalFormatting sqref="Z16:AA22">
    <cfRule type="cellIs" dxfId="100" priority="34" operator="equal">
      <formula>0</formula>
    </cfRule>
  </conditionalFormatting>
  <conditionalFormatting sqref="Z5:Z15 V5:V15 AC5:AF15">
    <cfRule type="cellIs" dxfId="99" priority="33" operator="between">
      <formula>0.000000001</formula>
      <formula>0.2</formula>
    </cfRule>
  </conditionalFormatting>
  <conditionalFormatting sqref="Z5:Z15 V5:V15 AC5:AF15">
    <cfRule type="cellIs" dxfId="98" priority="32" operator="equal">
      <formula>0</formula>
    </cfRule>
  </conditionalFormatting>
  <conditionalFormatting sqref="AC5:AC15">
    <cfRule type="colorScale" priority="31">
      <colorScale>
        <cfvo type="min"/>
        <cfvo type="percentile" val="50"/>
        <cfvo type="max"/>
        <color rgb="FF63BE7B"/>
        <color rgb="FFFFEB84"/>
        <color rgb="FFF8696B"/>
      </colorScale>
    </cfRule>
  </conditionalFormatting>
  <conditionalFormatting sqref="AD5:AD8">
    <cfRule type="colorScale" priority="30">
      <colorScale>
        <cfvo type="min"/>
        <cfvo type="percentile" val="50"/>
        <cfvo type="max"/>
        <color rgb="FF63BE7B"/>
        <color rgb="FFFFEB84"/>
        <color rgb="FFF8696B"/>
      </colorScale>
    </cfRule>
  </conditionalFormatting>
  <conditionalFormatting sqref="AE5:AF7 AF8:AF15">
    <cfRule type="colorScale" priority="29">
      <colorScale>
        <cfvo type="min"/>
        <cfvo type="percentile" val="50"/>
        <cfvo type="max"/>
        <color rgb="FF63BE7B"/>
        <color rgb="FFFFEB84"/>
        <color rgb="FFF8696B"/>
      </colorScale>
    </cfRule>
  </conditionalFormatting>
  <conditionalFormatting sqref="AC8:AC11">
    <cfRule type="colorScale" priority="12">
      <colorScale>
        <cfvo type="min"/>
        <cfvo type="percentile" val="50"/>
        <cfvo type="max"/>
        <color rgb="FF63BE7B"/>
        <color rgb="FFFFEB84"/>
        <color rgb="FFF8696B"/>
      </colorScale>
    </cfRule>
  </conditionalFormatting>
  <conditionalFormatting sqref="AD8:AD11">
    <cfRule type="colorScale" priority="28">
      <colorScale>
        <cfvo type="min"/>
        <cfvo type="percentile" val="50"/>
        <cfvo type="max"/>
        <color rgb="FF63BE7B"/>
        <color rgb="FFFFEB84"/>
        <color rgb="FFF8696B"/>
      </colorScale>
    </cfRule>
  </conditionalFormatting>
  <conditionalFormatting sqref="AE8:AF8">
    <cfRule type="colorScale" priority="27">
      <colorScale>
        <cfvo type="min"/>
        <cfvo type="percentile" val="50"/>
        <cfvo type="max"/>
        <color rgb="FF63BE7B"/>
        <color rgb="FFFFEB84"/>
        <color rgb="FFF8696B"/>
      </colorScale>
    </cfRule>
  </conditionalFormatting>
  <conditionalFormatting sqref="AE8:AF11">
    <cfRule type="colorScale" priority="26">
      <colorScale>
        <cfvo type="min"/>
        <cfvo type="percentile" val="50"/>
        <cfvo type="max"/>
        <color rgb="FF63BE7B"/>
        <color rgb="FFFFEB84"/>
        <color rgb="FFF8696B"/>
      </colorScale>
    </cfRule>
  </conditionalFormatting>
  <conditionalFormatting sqref="AC12">
    <cfRule type="colorScale" priority="25">
      <colorScale>
        <cfvo type="min"/>
        <cfvo type="percentile" val="50"/>
        <cfvo type="max"/>
        <color rgb="FF63BE7B"/>
        <color rgb="FFFFEB84"/>
        <color rgb="FFF8696B"/>
      </colorScale>
    </cfRule>
  </conditionalFormatting>
  <conditionalFormatting sqref="AC12:AC15">
    <cfRule type="colorScale" priority="24">
      <colorScale>
        <cfvo type="min"/>
        <cfvo type="percentile" val="50"/>
        <cfvo type="max"/>
        <color rgb="FF63BE7B"/>
        <color rgb="FFFFEB84"/>
        <color rgb="FFF8696B"/>
      </colorScale>
    </cfRule>
  </conditionalFormatting>
  <conditionalFormatting sqref="AD12">
    <cfRule type="colorScale" priority="23">
      <colorScale>
        <cfvo type="min"/>
        <cfvo type="percentile" val="50"/>
        <cfvo type="max"/>
        <color rgb="FF63BE7B"/>
        <color rgb="FFFFEB84"/>
        <color rgb="FFF8696B"/>
      </colorScale>
    </cfRule>
  </conditionalFormatting>
  <conditionalFormatting sqref="AD12:AD15">
    <cfRule type="colorScale" priority="22">
      <colorScale>
        <cfvo type="min"/>
        <cfvo type="percentile" val="50"/>
        <cfvo type="max"/>
        <color rgb="FF63BE7B"/>
        <color rgb="FFFFEB84"/>
        <color rgb="FFF8696B"/>
      </colorScale>
    </cfRule>
  </conditionalFormatting>
  <conditionalFormatting sqref="AE12:AF12">
    <cfRule type="colorScale" priority="21">
      <colorScale>
        <cfvo type="min"/>
        <cfvo type="percentile" val="50"/>
        <cfvo type="max"/>
        <color rgb="FF63BE7B"/>
        <color rgb="FFFFEB84"/>
        <color rgb="FFF8696B"/>
      </colorScale>
    </cfRule>
  </conditionalFormatting>
  <conditionalFormatting sqref="AE12:AF15">
    <cfRule type="colorScale" priority="20">
      <colorScale>
        <cfvo type="min"/>
        <cfvo type="percentile" val="50"/>
        <cfvo type="max"/>
        <color rgb="FF63BE7B"/>
        <color rgb="FFFFEB84"/>
        <color rgb="FFF8696B"/>
      </colorScale>
    </cfRule>
  </conditionalFormatting>
  <conditionalFormatting sqref="V5:V15">
    <cfRule type="colorScale" priority="19">
      <colorScale>
        <cfvo type="min"/>
        <cfvo type="percentile" val="50"/>
        <cfvo type="max"/>
        <color rgb="FF63BE7B"/>
        <color rgb="FFFFEB84"/>
        <color rgb="FFF8696B"/>
      </colorScale>
    </cfRule>
  </conditionalFormatting>
  <conditionalFormatting sqref="W5:W15">
    <cfRule type="cellIs" dxfId="97" priority="18" operator="between">
      <formula>0.000000001</formula>
      <formula>0.2</formula>
    </cfRule>
  </conditionalFormatting>
  <conditionalFormatting sqref="W5:W15">
    <cfRule type="cellIs" dxfId="96" priority="17" operator="equal">
      <formula>0</formula>
    </cfRule>
  </conditionalFormatting>
  <conditionalFormatting sqref="W5:W15">
    <cfRule type="colorScale" priority="16">
      <colorScale>
        <cfvo type="min"/>
        <cfvo type="percentile" val="50"/>
        <cfvo type="max"/>
        <color rgb="FF63BE7B"/>
        <color rgb="FFFFEB84"/>
        <color rgb="FFF8696B"/>
      </colorScale>
    </cfRule>
  </conditionalFormatting>
  <conditionalFormatting sqref="AA5:AA15">
    <cfRule type="cellIs" dxfId="95" priority="15" operator="equal">
      <formula>0</formula>
    </cfRule>
  </conditionalFormatting>
  <conditionalFormatting sqref="AE5:AE15">
    <cfRule type="colorScale" priority="14">
      <colorScale>
        <cfvo type="min"/>
        <cfvo type="percentile" val="50"/>
        <cfvo type="max"/>
        <color rgb="FF63BE7B"/>
        <color rgb="FFFFEB84"/>
        <color rgb="FFF8696B"/>
      </colorScale>
    </cfRule>
  </conditionalFormatting>
  <conditionalFormatting sqref="W16:W31">
    <cfRule type="colorScale" priority="13">
      <colorScale>
        <cfvo type="min"/>
        <cfvo type="percentile" val="50"/>
        <cfvo type="max"/>
        <color rgb="FFF8696B"/>
        <color rgb="FFFFEB84"/>
        <color rgb="FF63BE7B"/>
      </colorScale>
    </cfRule>
  </conditionalFormatting>
  <conditionalFormatting sqref="AC5:AC7">
    <cfRule type="colorScale" priority="11">
      <colorScale>
        <cfvo type="min"/>
        <cfvo type="percentile" val="50"/>
        <cfvo type="max"/>
        <color rgb="FF63BE7B"/>
        <color rgb="FFFFEB84"/>
        <color rgb="FFF8696B"/>
      </colorScale>
    </cfRule>
  </conditionalFormatting>
  <conditionalFormatting sqref="AB5:AB15">
    <cfRule type="cellIs" dxfId="94" priority="10" operator="between">
      <formula>0.000000001</formula>
      <formula>0.2</formula>
    </cfRule>
  </conditionalFormatting>
  <conditionalFormatting sqref="AB5:AB15">
    <cfRule type="cellIs" dxfId="93" priority="9" operator="equal">
      <formula>0</formula>
    </cfRule>
  </conditionalFormatting>
  <conditionalFormatting sqref="AB5:AB15">
    <cfRule type="colorScale" priority="8">
      <colorScale>
        <cfvo type="min"/>
        <cfvo type="percentile" val="50"/>
        <cfvo type="max"/>
        <color rgb="FF63BE7B"/>
        <color rgb="FFFFEB84"/>
        <color rgb="FFF8696B"/>
      </colorScale>
    </cfRule>
  </conditionalFormatting>
  <conditionalFormatting sqref="AB8:AB11">
    <cfRule type="colorScale" priority="5">
      <colorScale>
        <cfvo type="min"/>
        <cfvo type="percentile" val="50"/>
        <cfvo type="max"/>
        <color rgb="FF63BE7B"/>
        <color rgb="FFFFEB84"/>
        <color rgb="FFF8696B"/>
      </colorScale>
    </cfRule>
  </conditionalFormatting>
  <conditionalFormatting sqref="AB12">
    <cfRule type="colorScale" priority="7">
      <colorScale>
        <cfvo type="min"/>
        <cfvo type="percentile" val="50"/>
        <cfvo type="max"/>
        <color rgb="FF63BE7B"/>
        <color rgb="FFFFEB84"/>
        <color rgb="FFF8696B"/>
      </colorScale>
    </cfRule>
  </conditionalFormatting>
  <conditionalFormatting sqref="AB12:AB15">
    <cfRule type="colorScale" priority="6">
      <colorScale>
        <cfvo type="min"/>
        <cfvo type="percentile" val="50"/>
        <cfvo type="max"/>
        <color rgb="FF63BE7B"/>
        <color rgb="FFFFEB84"/>
        <color rgb="FFF8696B"/>
      </colorScale>
    </cfRule>
  </conditionalFormatting>
  <conditionalFormatting sqref="AB5:AB7">
    <cfRule type="colorScale" priority="4">
      <colorScale>
        <cfvo type="min"/>
        <cfvo type="percentile" val="50"/>
        <cfvo type="max"/>
        <color rgb="FF63BE7B"/>
        <color rgb="FFFFEB84"/>
        <color rgb="FFF8696B"/>
      </colorScale>
    </cfRule>
  </conditionalFormatting>
  <conditionalFormatting sqref="AO5:AO15">
    <cfRule type="colorScale" priority="3">
      <colorScale>
        <cfvo type="min"/>
        <cfvo type="percentile" val="50"/>
        <cfvo type="max"/>
        <color rgb="FF63BE7B"/>
        <color rgb="FFFFEB84"/>
        <color rgb="FFF8696B"/>
      </colorScale>
    </cfRule>
  </conditionalFormatting>
  <conditionalFormatting sqref="AP5:AP15">
    <cfRule type="colorScale" priority="2">
      <colorScale>
        <cfvo type="min"/>
        <cfvo type="percentile" val="50"/>
        <cfvo type="max"/>
        <color rgb="FF63BE7B"/>
        <color rgb="FFFFEB84"/>
        <color rgb="FFF8696B"/>
      </colorScale>
    </cfRule>
  </conditionalFormatting>
  <conditionalFormatting sqref="P16:Q31">
    <cfRule type="cellIs" dxfId="92" priority="1" operator="lessThan">
      <formula>0.01</formula>
    </cfRule>
  </conditionalFormatting>
  <hyperlinks>
    <hyperlink ref="J80" r:id="rId1"/>
  </hyperlinks>
  <pageMargins left="0.7" right="0.7" top="0.78740157499999996" bottom="0.78740157499999996"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
  <sheetViews>
    <sheetView topLeftCell="E1" zoomScale="85" zoomScaleNormal="85" workbookViewId="0">
      <selection activeCell="J43" sqref="J43"/>
    </sheetView>
  </sheetViews>
  <sheetFormatPr baseColWidth="10" defaultRowHeight="15"/>
  <cols>
    <col min="1" max="1" width="19" customWidth="1"/>
    <col min="2" max="2" width="27.42578125" customWidth="1"/>
    <col min="3" max="3" width="19.7109375" customWidth="1"/>
    <col min="4" max="4" width="18" customWidth="1"/>
    <col min="5" max="5" width="13" customWidth="1"/>
    <col min="6" max="6" width="12.7109375" customWidth="1"/>
    <col min="7" max="7" width="10.7109375" bestFit="1" customWidth="1"/>
    <col min="8" max="8" width="15.140625" customWidth="1"/>
    <col min="9" max="9" width="15.140625" bestFit="1" customWidth="1"/>
    <col min="10" max="10" width="16.85546875" bestFit="1" customWidth="1"/>
    <col min="11" max="11" width="12.42578125" customWidth="1"/>
    <col min="12" max="12" width="12" bestFit="1" customWidth="1"/>
    <col min="13" max="13" width="13.28515625" bestFit="1" customWidth="1"/>
    <col min="14" max="14" width="14.7109375" customWidth="1"/>
    <col min="15" max="15" width="9.42578125" customWidth="1"/>
    <col min="16" max="16" width="11.28515625" customWidth="1"/>
    <col min="17" max="17" width="13.85546875" customWidth="1"/>
    <col min="18" max="18" width="9.42578125" bestFit="1" customWidth="1"/>
    <col min="19" max="19" width="8.5703125" customWidth="1"/>
    <col min="20" max="20" width="14" customWidth="1"/>
    <col min="21" max="21" width="9.7109375" customWidth="1"/>
    <col min="22" max="22" width="13.140625" bestFit="1" customWidth="1"/>
    <col min="23" max="23" width="12.28515625" bestFit="1" customWidth="1"/>
    <col min="24" max="24" width="20.7109375" bestFit="1" customWidth="1"/>
    <col min="25" max="25" width="7.42578125" bestFit="1" customWidth="1"/>
  </cols>
  <sheetData>
    <row r="1" spans="1:22" s="31" customFormat="1" ht="15.75">
      <c r="A1" s="30" t="s">
        <v>0</v>
      </c>
    </row>
    <row r="4" spans="1:22">
      <c r="A4" s="29" t="s">
        <v>25</v>
      </c>
      <c r="B4" s="12"/>
      <c r="C4" s="12"/>
      <c r="D4" s="12"/>
      <c r="E4" s="12"/>
      <c r="F4" s="12"/>
      <c r="G4" s="12"/>
      <c r="H4" s="12"/>
      <c r="I4" s="12"/>
      <c r="J4" s="12"/>
    </row>
    <row r="5" spans="1:22">
      <c r="A5" s="17" t="s">
        <v>10</v>
      </c>
      <c r="B5" s="7" t="s">
        <v>4</v>
      </c>
      <c r="C5" s="10" t="str">
        <f>'[4]3.5.2.5'!I5</f>
        <v>Ottokraft-stoffe</v>
      </c>
      <c r="D5" s="10" t="str">
        <f>'[4]3.5.2.5'!J5</f>
        <v>Dieselkraft-stoffe</v>
      </c>
      <c r="E5" s="10" t="str">
        <f>'[4]3.5.2.5'!L5</f>
        <v>Heizöl leicht</v>
      </c>
      <c r="F5" s="11" t="str">
        <f>'[4]3.5.2.5'!N5</f>
        <v>sonst. Mineralöl-produkte</v>
      </c>
    </row>
    <row r="6" spans="1:22">
      <c r="A6" s="1" t="s">
        <v>2</v>
      </c>
      <c r="B6" s="8">
        <f>'[4]3.5.2.5'!G78</f>
        <v>1766320.1824321791</v>
      </c>
      <c r="C6" s="5">
        <f>'[4]3.5.2.5'!I78</f>
        <v>928851.04491677147</v>
      </c>
      <c r="D6" s="5">
        <f>'[4]3.5.2.5'!J78</f>
        <v>414385.79213712097</v>
      </c>
      <c r="E6" s="5">
        <f>'[4]3.5.2.5'!L78</f>
        <v>388786</v>
      </c>
      <c r="F6" s="6">
        <f>'[4]3.5.2.5'!N78</f>
        <v>34297.345378286707</v>
      </c>
    </row>
    <row r="7" spans="1:22">
      <c r="A7" s="2" t="s">
        <v>3</v>
      </c>
      <c r="B7" s="9">
        <f>SUM(C7:F7)</f>
        <v>1</v>
      </c>
      <c r="C7" s="3">
        <f t="shared" ref="C7" si="0">C6/$B$6</f>
        <v>0.5258678772711336</v>
      </c>
      <c r="D7" s="3">
        <f>D6/$B$6</f>
        <v>0.23460400682650978</v>
      </c>
      <c r="E7" s="3">
        <f t="shared" ref="E7:F7" si="1">E6/$B$6</f>
        <v>0.22011071597712897</v>
      </c>
      <c r="F7" s="4">
        <f t="shared" si="1"/>
        <v>1.9417399925227664E-2</v>
      </c>
      <c r="G7" t="s">
        <v>1</v>
      </c>
    </row>
    <row r="8" spans="1:22">
      <c r="E8">
        <f>E6/D6</f>
        <v>0.9382223217521658</v>
      </c>
    </row>
    <row r="9" spans="1:22">
      <c r="A9" s="29" t="s">
        <v>24</v>
      </c>
      <c r="B9" s="12"/>
      <c r="C9" s="12"/>
      <c r="D9" s="12"/>
      <c r="E9" s="12"/>
      <c r="F9" s="12"/>
    </row>
    <row r="10" spans="1:22">
      <c r="A10" s="17" t="s">
        <v>10</v>
      </c>
      <c r="B10" s="7" t="s">
        <v>26</v>
      </c>
      <c r="C10" s="10" t="s">
        <v>6</v>
      </c>
      <c r="D10" s="10" t="s">
        <v>7</v>
      </c>
      <c r="E10" s="10" t="s">
        <v>4</v>
      </c>
      <c r="F10" s="10" t="s">
        <v>8</v>
      </c>
      <c r="G10" s="11" t="s">
        <v>9</v>
      </c>
    </row>
    <row r="11" spans="1:22">
      <c r="A11" s="1" t="s">
        <v>2</v>
      </c>
      <c r="B11" s="8">
        <f>'[4]3.5.2.5'!D78</f>
        <v>2895646.5863614017</v>
      </c>
      <c r="C11" s="13">
        <f>'[4]3.5.2.5'!E78</f>
        <v>25966.131000000001</v>
      </c>
      <c r="D11" s="14">
        <f>'[4]3.5.2.5'!F78</f>
        <v>13451.669</v>
      </c>
      <c r="E11" s="14">
        <f>'[4]3.5.2.5'!G78</f>
        <v>1766320.1824321791</v>
      </c>
      <c r="F11" s="14">
        <f>'[4]3.5.2.5'!$O$78</f>
        <v>897610.20255555969</v>
      </c>
      <c r="G11" s="15">
        <f>'[4]3.5.2.5'!$R$78</f>
        <v>192298.4013736629</v>
      </c>
      <c r="I11" s="899" t="s">
        <v>16</v>
      </c>
      <c r="J11" s="900"/>
      <c r="K11" s="900"/>
      <c r="L11" s="900"/>
      <c r="M11" s="900"/>
      <c r="N11" s="901"/>
    </row>
    <row r="12" spans="1:22">
      <c r="A12" s="2" t="s">
        <v>3</v>
      </c>
      <c r="B12" s="9">
        <f>SUM(C12:G12)</f>
        <v>1</v>
      </c>
      <c r="C12" s="16">
        <f>C11/$B$11</f>
        <v>8.967299781092555E-3</v>
      </c>
      <c r="D12" s="3">
        <f t="shared" ref="D12:F12" si="2">D11/$B$11</f>
        <v>4.6454802403573135E-3</v>
      </c>
      <c r="E12" s="3">
        <f t="shared" si="2"/>
        <v>0.60999163045366445</v>
      </c>
      <c r="F12" s="3">
        <f t="shared" si="2"/>
        <v>0.30998610354707501</v>
      </c>
      <c r="G12" s="4">
        <f>G11/$B$11</f>
        <v>6.6409485977810684E-2</v>
      </c>
      <c r="I12" s="41" t="s">
        <v>11</v>
      </c>
      <c r="J12" s="41" t="s">
        <v>12</v>
      </c>
      <c r="K12" s="41" t="s">
        <v>13</v>
      </c>
      <c r="L12" s="41" t="s">
        <v>14</v>
      </c>
      <c r="M12" s="41" t="s">
        <v>9</v>
      </c>
      <c r="N12" s="41" t="s">
        <v>15</v>
      </c>
    </row>
    <row r="13" spans="1:22">
      <c r="I13" s="42">
        <v>32</v>
      </c>
      <c r="J13" s="42">
        <v>31</v>
      </c>
      <c r="K13" s="42">
        <v>14</v>
      </c>
      <c r="L13" s="42">
        <v>13</v>
      </c>
      <c r="M13" s="42">
        <v>7</v>
      </c>
      <c r="N13" s="42">
        <v>1</v>
      </c>
    </row>
    <row r="14" spans="1:22">
      <c r="A14" s="29" t="s">
        <v>24</v>
      </c>
      <c r="B14" s="12"/>
      <c r="C14" s="12"/>
      <c r="D14" s="12"/>
      <c r="E14" s="12"/>
      <c r="F14" s="12"/>
    </row>
    <row r="15" spans="1:22" ht="18.75" customHeight="1">
      <c r="A15" s="18" t="str">
        <f>'[4]3.5.2.5'!A4</f>
        <v>Lfd. Nr.</v>
      </c>
      <c r="B15" s="18" t="str">
        <f>'[4]3.5.2.5'!B4</f>
        <v>CPA 1)</v>
      </c>
      <c r="C15" s="18" t="str">
        <f>'[4]3.5.2.5'!C4</f>
        <v>Produktionsbereiche</v>
      </c>
      <c r="D15" s="26" t="str">
        <f>'[4]3.5.2.5'!D4</f>
        <v>Insgesamt</v>
      </c>
      <c r="E15" s="893" t="str">
        <f>'[4]3.5.2.5'!E4</f>
        <v>Steinkohlen und Steinkohlen-produkte</v>
      </c>
      <c r="F15" s="895" t="str">
        <f>'[4]3.5.2.5'!F4</f>
        <v>Braunkohlen und Braunkohlen-produkte</v>
      </c>
      <c r="G15" s="902" t="str">
        <f>'[4]3.5.2.5'!G4</f>
        <v>Mineralöle</v>
      </c>
      <c r="H15" s="903"/>
      <c r="I15" s="903"/>
      <c r="J15" s="903"/>
      <c r="K15" s="903"/>
      <c r="L15" s="903"/>
      <c r="M15" s="904"/>
      <c r="N15" s="897" t="str">
        <f>'[4]3.5.2.5'!O4</f>
        <v>Gase</v>
      </c>
      <c r="O15" s="905" t="str">
        <f>'[4]3.5.2.5'!P4</f>
        <v>Erneuerbare Energien und sonstige nicht erneuerbare Energieträger</v>
      </c>
      <c r="P15" s="906"/>
      <c r="Q15" s="906"/>
      <c r="R15" s="907"/>
      <c r="S15" s="18" t="str">
        <f>'[4]3.5.2.5'!U4</f>
        <v xml:space="preserve">Strom  </v>
      </c>
      <c r="T15" s="18" t="str">
        <f>'[4]3.5.2.5'!V4</f>
        <v>Kern- energie</v>
      </c>
      <c r="U15" s="18" t="str">
        <f>'[4]3.5.2.5'!W4</f>
        <v>Fern- wärme</v>
      </c>
      <c r="V15" s="18" t="str">
        <f>'[4]3.5.2.5'!X4</f>
        <v>sonst. Brenn- stoffe 3)</v>
      </c>
    </row>
    <row r="16" spans="1:22">
      <c r="A16" s="19"/>
      <c r="B16" s="19"/>
      <c r="C16" s="19"/>
      <c r="D16" s="27"/>
      <c r="E16" s="894"/>
      <c r="F16" s="896"/>
      <c r="G16" s="21" t="str">
        <f>'[4]3.5.2.5'!H5</f>
        <v>Erdöl</v>
      </c>
      <c r="H16" s="32" t="str">
        <f>'[4]3.5.2.5'!I5</f>
        <v>Ottokraft-stoffe</v>
      </c>
      <c r="I16" s="32" t="str">
        <f>'[4]3.5.2.5'!J5</f>
        <v>Dieselkraft-stoffe</v>
      </c>
      <c r="J16" s="21" t="str">
        <f>'[4]3.5.2.5'!K5</f>
        <v>Flugtur- binen-kraftstoff</v>
      </c>
      <c r="K16" s="32" t="str">
        <f>'[4]3.5.2.5'!L5</f>
        <v>Heizöl leicht</v>
      </c>
      <c r="L16" s="21" t="str">
        <f>'[4]3.5.2.5'!M5</f>
        <v>Heizöl schwer</v>
      </c>
      <c r="M16" s="20" t="str">
        <f>'[4]3.5.2.5'!N5</f>
        <v>sonst. Mineralöl-produkte</v>
      </c>
      <c r="N16" s="898"/>
      <c r="O16" s="21" t="str">
        <f>'[4]3.5.2.5'!Q5</f>
        <v>Wasser-KW/   Wind, Photo- voltaik u.a. Anlagen 2)</v>
      </c>
      <c r="P16" s="32" t="str">
        <f>'[4]3.5.2.5'!R5</f>
        <v>Biomasse</v>
      </c>
      <c r="Q16" s="21" t="str">
        <f>'[4]3.5.2.5'!S5</f>
        <v xml:space="preserve">Erneuer-bare Energien </v>
      </c>
      <c r="R16" s="20" t="str">
        <f>'[4]3.5.2.5'!T5</f>
        <v>Nicht erneuerbare Abfälle, Abwärme u.a.</v>
      </c>
      <c r="S16" s="19">
        <f>'[4]3.5.2.5'!U5</f>
        <v>0</v>
      </c>
      <c r="T16" s="19">
        <f>'[4]3.5.2.5'!V5</f>
        <v>0</v>
      </c>
      <c r="U16" s="19">
        <f>'[4]3.5.2.5'!W5</f>
        <v>0</v>
      </c>
      <c r="V16" s="19">
        <f>'[4]3.5.2.5'!X5</f>
        <v>0</v>
      </c>
    </row>
    <row r="17" spans="1:24">
      <c r="A17" s="880">
        <f>'[4]3.5.2.5'!A78</f>
        <v>71</v>
      </c>
      <c r="B17" s="880">
        <f>'[4]3.5.2.5'!B78</f>
        <v>0</v>
      </c>
      <c r="C17" s="882" t="str">
        <f>'[4]3.5.2.5'!C78</f>
        <v>Private Haushalte (Inlandsverbrauch)</v>
      </c>
      <c r="D17" s="28">
        <f>'[4]3.5.2.5'!D78</f>
        <v>2895646.5863614017</v>
      </c>
      <c r="E17" s="23">
        <f>'[4]3.5.2.5'!E78</f>
        <v>25966.131000000001</v>
      </c>
      <c r="F17" s="24">
        <f>'[4]3.5.2.5'!F78</f>
        <v>13451.669</v>
      </c>
      <c r="G17" s="25">
        <f>'[4]3.5.2.5'!H78</f>
        <v>0</v>
      </c>
      <c r="H17" s="33">
        <f>'[4]3.5.2.5'!I78</f>
        <v>928851.04491677147</v>
      </c>
      <c r="I17" s="33">
        <f>'[4]3.5.2.5'!J78</f>
        <v>414385.79213712097</v>
      </c>
      <c r="J17" s="25">
        <f>'[4]3.5.2.5'!K78</f>
        <v>0</v>
      </c>
      <c r="K17" s="33">
        <f>'[4]3.5.2.5'!L78</f>
        <v>388786</v>
      </c>
      <c r="L17" s="25">
        <f>'[4]3.5.2.5'!M78</f>
        <v>0</v>
      </c>
      <c r="M17" s="24">
        <f>'[4]3.5.2.5'!N78</f>
        <v>34297.345378286707</v>
      </c>
      <c r="N17" s="28">
        <f>'[4]3.5.2.5'!O78</f>
        <v>897610.20255555969</v>
      </c>
      <c r="O17" s="25">
        <f>'[4]3.5.2.5'!Q78</f>
        <v>0</v>
      </c>
      <c r="P17" s="33">
        <f>'[4]3.5.2.5'!R78</f>
        <v>192298.4013736629</v>
      </c>
      <c r="Q17" s="25">
        <f>'[4]3.5.2.5'!S78</f>
        <v>0</v>
      </c>
      <c r="R17" s="24">
        <f>'[4]3.5.2.5'!T78</f>
        <v>0</v>
      </c>
      <c r="S17" s="22">
        <f>'[4]3.5.2.5'!U78</f>
        <v>0</v>
      </c>
      <c r="T17" s="22">
        <f>'[4]3.5.2.5'!V78</f>
        <v>0</v>
      </c>
      <c r="U17" s="22">
        <f>'[4]3.5.2.5'!W78</f>
        <v>0</v>
      </c>
      <c r="V17" s="22">
        <f>'[4]3.5.2.5'!X78</f>
        <v>0</v>
      </c>
    </row>
    <row r="18" spans="1:24">
      <c r="A18" s="881"/>
      <c r="B18" s="881"/>
      <c r="C18" s="883"/>
      <c r="D18" s="9">
        <f>D17/$D$17</f>
        <v>1</v>
      </c>
      <c r="E18" s="34">
        <f t="shared" ref="E18:F18" si="3">E17/$D$17</f>
        <v>8.967299781092555E-3</v>
      </c>
      <c r="F18" s="35">
        <f t="shared" si="3"/>
        <v>4.6454802403573135E-3</v>
      </c>
      <c r="G18" s="37">
        <f t="shared" ref="G18:V18" si="4">G17/$D$17</f>
        <v>0</v>
      </c>
      <c r="H18" s="38">
        <f t="shared" si="4"/>
        <v>0.32077500385982627</v>
      </c>
      <c r="I18" s="38">
        <f t="shared" si="4"/>
        <v>0.14310648063506534</v>
      </c>
      <c r="J18" s="37">
        <f t="shared" si="4"/>
        <v>0</v>
      </c>
      <c r="K18" s="38">
        <f t="shared" si="4"/>
        <v>0.13426569451921236</v>
      </c>
      <c r="L18" s="37">
        <f t="shared" si="4"/>
        <v>0</v>
      </c>
      <c r="M18" s="35">
        <f t="shared" si="4"/>
        <v>1.1844451439560484E-2</v>
      </c>
      <c r="N18" s="39">
        <f t="shared" si="4"/>
        <v>0.30998610354707501</v>
      </c>
      <c r="O18" s="37">
        <f t="shared" si="4"/>
        <v>0</v>
      </c>
      <c r="P18" s="38">
        <f t="shared" si="4"/>
        <v>6.6409485977810684E-2</v>
      </c>
      <c r="Q18" s="37">
        <f t="shared" si="4"/>
        <v>0</v>
      </c>
      <c r="R18" s="36">
        <f t="shared" si="4"/>
        <v>0</v>
      </c>
      <c r="S18" s="40">
        <f t="shared" si="4"/>
        <v>0</v>
      </c>
      <c r="T18" s="40">
        <f t="shared" si="4"/>
        <v>0</v>
      </c>
      <c r="U18" s="40">
        <f t="shared" si="4"/>
        <v>0</v>
      </c>
      <c r="V18" s="40">
        <f t="shared" si="4"/>
        <v>0</v>
      </c>
    </row>
    <row r="19" spans="1:24">
      <c r="G19" s="890" t="str">
        <f>'[4]3.5.2.5'!G5</f>
        <v>zusammen</v>
      </c>
      <c r="H19" s="891"/>
      <c r="I19" s="891"/>
      <c r="J19" s="891"/>
      <c r="K19" s="891"/>
      <c r="L19" s="891"/>
      <c r="M19" s="892"/>
      <c r="N19" s="26" t="s">
        <v>5</v>
      </c>
      <c r="O19" s="890" t="str">
        <f>'[4]3.5.2.5'!P5</f>
        <v>zusammen</v>
      </c>
      <c r="P19" s="891"/>
      <c r="Q19" s="891"/>
      <c r="R19" s="892"/>
    </row>
    <row r="20" spans="1:24">
      <c r="G20" s="884">
        <f>'[4]3.5.2.5'!G78</f>
        <v>1766320.1824321791</v>
      </c>
      <c r="H20" s="885"/>
      <c r="I20" s="885"/>
      <c r="J20" s="885"/>
      <c r="K20" s="885"/>
      <c r="L20" s="885"/>
      <c r="M20" s="886"/>
      <c r="N20" s="8">
        <f>'[4]3.5.2.5'!O78</f>
        <v>897610.20255555969</v>
      </c>
      <c r="O20" s="884">
        <f>'[4]3.5.2.5'!P78</f>
        <v>192298.4013736629</v>
      </c>
      <c r="P20" s="885"/>
      <c r="Q20" s="885"/>
      <c r="R20" s="886"/>
    </row>
    <row r="21" spans="1:24">
      <c r="G21" s="887">
        <f>G20/$D$17</f>
        <v>0.60999163045366445</v>
      </c>
      <c r="H21" s="888"/>
      <c r="I21" s="888"/>
      <c r="J21" s="888"/>
      <c r="K21" s="888"/>
      <c r="L21" s="888"/>
      <c r="M21" s="889"/>
      <c r="N21" s="39">
        <f>N17/$D$17</f>
        <v>0.30998610354707501</v>
      </c>
      <c r="O21" s="887">
        <f>O20/$D$17</f>
        <v>6.6409485977810684E-2</v>
      </c>
      <c r="P21" s="888"/>
      <c r="Q21" s="888"/>
      <c r="R21" s="889"/>
    </row>
    <row r="23" spans="1:24">
      <c r="A23" s="29" t="str">
        <f>'[4]3.2.3.5'!$A$1</f>
        <v>Tabelle 3.2.3.5: Verwendung von Energie nach Energieträgern und Produktionsbereichen 2007 (VGR-Konzept) *)</v>
      </c>
      <c r="B23" s="12"/>
      <c r="C23" s="12"/>
      <c r="D23" s="12"/>
      <c r="E23" s="12"/>
      <c r="F23" s="12"/>
    </row>
    <row r="24" spans="1:24">
      <c r="A24" s="67" t="str">
        <f>'[4]3.2.3.5'!$A$2</f>
        <v>Terajoule</v>
      </c>
      <c r="B24" s="17" t="s">
        <v>10</v>
      </c>
      <c r="O24" s="66" t="s">
        <v>47</v>
      </c>
      <c r="U24" s="66" t="s">
        <v>48</v>
      </c>
    </row>
    <row r="25" spans="1:24">
      <c r="A25" s="908" t="s">
        <v>27</v>
      </c>
      <c r="B25" s="909" t="s">
        <v>28</v>
      </c>
      <c r="C25" s="910" t="s">
        <v>29</v>
      </c>
      <c r="D25" s="912" t="s">
        <v>30</v>
      </c>
      <c r="E25" s="914" t="s">
        <v>31</v>
      </c>
      <c r="F25" s="914" t="s">
        <v>32</v>
      </c>
      <c r="G25" s="921" t="s">
        <v>4</v>
      </c>
      <c r="H25" s="922"/>
      <c r="I25" s="922"/>
      <c r="J25" s="922"/>
      <c r="K25" s="922"/>
      <c r="L25" s="922"/>
      <c r="M25" s="922"/>
      <c r="N25" s="923"/>
      <c r="O25" s="924" t="s">
        <v>8</v>
      </c>
      <c r="P25" s="926" t="s">
        <v>33</v>
      </c>
      <c r="Q25" s="927"/>
      <c r="R25" s="927"/>
      <c r="S25" s="927"/>
      <c r="T25" s="928"/>
      <c r="U25" s="916" t="s">
        <v>34</v>
      </c>
      <c r="V25" s="916" t="s">
        <v>46</v>
      </c>
      <c r="W25" s="918" t="s">
        <v>35</v>
      </c>
      <c r="X25" s="920" t="s">
        <v>27</v>
      </c>
    </row>
    <row r="26" spans="1:24" ht="49.5">
      <c r="A26" s="908"/>
      <c r="B26" s="909"/>
      <c r="C26" s="911"/>
      <c r="D26" s="913"/>
      <c r="E26" s="915"/>
      <c r="F26" s="915"/>
      <c r="G26" s="54" t="s">
        <v>5</v>
      </c>
      <c r="H26" s="55" t="s">
        <v>36</v>
      </c>
      <c r="I26" s="54" t="s">
        <v>37</v>
      </c>
      <c r="J26" s="56" t="s">
        <v>38</v>
      </c>
      <c r="K26" s="57" t="s">
        <v>39</v>
      </c>
      <c r="L26" s="54" t="s">
        <v>40</v>
      </c>
      <c r="M26" s="54" t="s">
        <v>41</v>
      </c>
      <c r="N26" s="54" t="s">
        <v>42</v>
      </c>
      <c r="O26" s="925"/>
      <c r="P26" s="60" t="s">
        <v>5</v>
      </c>
      <c r="Q26" s="61" t="s">
        <v>43</v>
      </c>
      <c r="R26" s="60" t="s">
        <v>9</v>
      </c>
      <c r="S26" s="61" t="s">
        <v>44</v>
      </c>
      <c r="T26" s="61" t="s">
        <v>45</v>
      </c>
      <c r="U26" s="929"/>
      <c r="V26" s="917"/>
      <c r="W26" s="919"/>
      <c r="X26" s="920"/>
    </row>
    <row r="27" spans="1:24">
      <c r="A27">
        <f>'[4]3.2.3.5'!A78</f>
        <v>71</v>
      </c>
      <c r="B27">
        <f>'[4]3.2.3.5'!B78</f>
        <v>0</v>
      </c>
      <c r="C27" t="str">
        <f>'[4]3.2.3.5'!C78</f>
        <v>Private Haushalte (Inlandsverbrauch)</v>
      </c>
      <c r="D27" s="65">
        <f>'[4]3.2.3.5'!D78</f>
        <v>3569750.5863614017</v>
      </c>
      <c r="E27" s="64">
        <f>'[4]3.2.3.5'!E78</f>
        <v>25966.131000000001</v>
      </c>
      <c r="F27" s="64">
        <f>'[4]3.2.3.5'!F78</f>
        <v>13451.669</v>
      </c>
      <c r="G27" s="58">
        <f>'[4]3.2.3.5'!G78</f>
        <v>1766320.1824321791</v>
      </c>
      <c r="H27" s="58">
        <f>'[4]3.2.3.5'!H78</f>
        <v>0</v>
      </c>
      <c r="I27" s="58">
        <f>'[4]3.2.3.5'!I78</f>
        <v>928851.04491677147</v>
      </c>
      <c r="J27" s="58">
        <f>'[4]3.2.3.5'!J78</f>
        <v>414385.79213712097</v>
      </c>
      <c r="K27" s="58">
        <f>'[4]3.2.3.5'!K78</f>
        <v>0</v>
      </c>
      <c r="L27" s="58">
        <f>'[4]3.2.3.5'!L78</f>
        <v>388786</v>
      </c>
      <c r="M27" s="58">
        <f>'[4]3.2.3.5'!M78</f>
        <v>0</v>
      </c>
      <c r="N27" s="58">
        <f>'[4]3.2.3.5'!N78</f>
        <v>34297.345378286707</v>
      </c>
      <c r="O27" s="59">
        <f>'[4]3.2.3.5'!O78</f>
        <v>897610.20255555969</v>
      </c>
      <c r="P27" s="62">
        <f>'[4]3.2.3.5'!P78</f>
        <v>206393.4013736629</v>
      </c>
      <c r="Q27" s="62">
        <f>'[4]3.2.3.5'!Q78</f>
        <v>0</v>
      </c>
      <c r="R27" s="62">
        <f>'[4]3.2.3.5'!R78</f>
        <v>192298.4013736629</v>
      </c>
      <c r="S27" s="62">
        <f>'[4]3.2.3.5'!S78</f>
        <v>14095</v>
      </c>
      <c r="T27" s="62">
        <f>'[4]3.2.3.5'!T78</f>
        <v>0</v>
      </c>
      <c r="U27" s="63">
        <f>'[4]3.2.3.5'!U78</f>
        <v>504720</v>
      </c>
      <c r="V27" s="63">
        <f>'[4]3.2.3.5'!V78</f>
        <v>0</v>
      </c>
      <c r="W27" s="63">
        <f>'[4]3.2.3.5'!W78</f>
        <v>155289</v>
      </c>
      <c r="X27" s="28">
        <f>'[4]3.2.3.5'!X78</f>
        <v>71</v>
      </c>
    </row>
    <row r="30" spans="1:24" s="52" customFormat="1" ht="6.75" customHeight="1"/>
    <row r="32" spans="1:24">
      <c r="A32" s="49" t="s">
        <v>17</v>
      </c>
      <c r="B32" s="50"/>
      <c r="C32" s="51" t="s">
        <v>23</v>
      </c>
    </row>
    <row r="33" spans="1:13" ht="15.75">
      <c r="A33" s="45" t="s">
        <v>18</v>
      </c>
      <c r="B33" s="46">
        <v>0.01</v>
      </c>
      <c r="C33" s="43" t="s">
        <v>20</v>
      </c>
      <c r="D33" s="44" t="s">
        <v>21</v>
      </c>
    </row>
    <row r="34" spans="1:13">
      <c r="A34" s="47" t="s">
        <v>19</v>
      </c>
      <c r="B34" s="48">
        <f>buildings_data!C147</f>
        <v>6.5746570464421481E-3</v>
      </c>
      <c r="C34" s="43" t="s">
        <v>22</v>
      </c>
      <c r="D34" s="43" t="s">
        <v>1100</v>
      </c>
    </row>
    <row r="36" spans="1:13" s="52" customFormat="1" ht="6.75" customHeight="1"/>
    <row r="38" spans="1:13">
      <c r="M38">
        <f>897000-883000</f>
        <v>14000</v>
      </c>
    </row>
    <row r="40" spans="1:13">
      <c r="D40">
        <f>((R27/3.6)/1000)/'[5]WS-01'!$B$224*1000</f>
        <v>297.88428425922814</v>
      </c>
    </row>
    <row r="42" spans="1:13">
      <c r="D42">
        <f>3.6*('[5]WS-01'!$B$224*1000000)*(D40/1000000000)</f>
        <v>192.29840137366287</v>
      </c>
    </row>
  </sheetData>
  <mergeCells count="28">
    <mergeCell ref="V25:V26"/>
    <mergeCell ref="W25:W26"/>
    <mergeCell ref="X25:X26"/>
    <mergeCell ref="F25:F26"/>
    <mergeCell ref="G25:N25"/>
    <mergeCell ref="O25:O26"/>
    <mergeCell ref="P25:T25"/>
    <mergeCell ref="U25:U26"/>
    <mergeCell ref="A25:A26"/>
    <mergeCell ref="B25:B26"/>
    <mergeCell ref="C25:C26"/>
    <mergeCell ref="D25:D26"/>
    <mergeCell ref="E25:E26"/>
    <mergeCell ref="E15:E16"/>
    <mergeCell ref="F15:F16"/>
    <mergeCell ref="O19:R19"/>
    <mergeCell ref="N15:N16"/>
    <mergeCell ref="I11:N11"/>
    <mergeCell ref="G15:M15"/>
    <mergeCell ref="O15:R15"/>
    <mergeCell ref="A17:A18"/>
    <mergeCell ref="B17:B18"/>
    <mergeCell ref="C17:C18"/>
    <mergeCell ref="O20:R20"/>
    <mergeCell ref="O21:R21"/>
    <mergeCell ref="G19:M19"/>
    <mergeCell ref="G21:M21"/>
    <mergeCell ref="G20:M20"/>
  </mergeCells>
  <conditionalFormatting sqref="B7 B12">
    <cfRule type="cellIs" dxfId="91" priority="8" operator="equal">
      <formula>1</formula>
    </cfRule>
  </conditionalFormatting>
  <conditionalFormatting sqref="E18:V18 O21 G21">
    <cfRule type="colorScale" priority="7">
      <colorScale>
        <cfvo type="min"/>
        <cfvo type="percentile" val="50"/>
        <cfvo type="max"/>
        <color rgb="FF63BE7B"/>
        <color rgb="FFFFEB84"/>
        <color rgb="FFF8696B"/>
      </colorScale>
    </cfRule>
  </conditionalFormatting>
  <conditionalFormatting sqref="E17:V17 O20 G20">
    <cfRule type="colorScale" priority="6">
      <colorScale>
        <cfvo type="min"/>
        <cfvo type="percentile" val="50"/>
        <cfvo type="max"/>
        <color rgb="FF63BE7B"/>
        <color rgb="FFFFEB84"/>
        <color rgb="FFF8696B"/>
      </colorScale>
    </cfRule>
  </conditionalFormatting>
  <conditionalFormatting sqref="I13:N13">
    <cfRule type="colorScale" priority="5">
      <colorScale>
        <cfvo type="min"/>
        <cfvo type="percentile" val="50"/>
        <cfvo type="max"/>
        <color rgb="FF63BE7B"/>
        <color rgb="FFFFEB84"/>
        <color rgb="FFF8696B"/>
      </colorScale>
    </cfRule>
  </conditionalFormatting>
  <conditionalFormatting sqref="N21">
    <cfRule type="colorScale" priority="4">
      <colorScale>
        <cfvo type="min"/>
        <cfvo type="percentile" val="50"/>
        <cfvo type="max"/>
        <color rgb="FF63BE7B"/>
        <color rgb="FFFFEB84"/>
        <color rgb="FFF8696B"/>
      </colorScale>
    </cfRule>
  </conditionalFormatting>
  <conditionalFormatting sqref="N20">
    <cfRule type="colorScale" priority="3">
      <colorScale>
        <cfvo type="min"/>
        <cfvo type="percentile" val="50"/>
        <cfvo type="max"/>
        <color rgb="FF63BE7B"/>
        <color rgb="FFFFEB84"/>
        <color rgb="FFF8696B"/>
      </colorScale>
    </cfRule>
  </conditionalFormatting>
  <conditionalFormatting sqref="G21:R21">
    <cfRule type="colorScale" priority="2">
      <colorScale>
        <cfvo type="min"/>
        <cfvo type="percentile" val="50"/>
        <cfvo type="max"/>
        <color rgb="FF63BE7B"/>
        <color rgb="FFFFEB84"/>
        <color rgb="FFF8696B"/>
      </colorScale>
    </cfRule>
  </conditionalFormatting>
  <conditionalFormatting sqref="G20:R20">
    <cfRule type="colorScale" priority="1">
      <colorScale>
        <cfvo type="min"/>
        <cfvo type="percentile" val="50"/>
        <cfvo type="max"/>
        <color rgb="FF63BE7B"/>
        <color rgb="FFFFEB84"/>
        <color rgb="FFF8696B"/>
      </colorScale>
    </cfRule>
  </conditionalFormatting>
  <hyperlinks>
    <hyperlink ref="D33" r:id="rId1"/>
  </hyperlinks>
  <pageMargins left="0.7" right="0.7" top="0.78740157499999996" bottom="0.78740157499999996"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workbookViewId="0">
      <selection activeCell="E15" sqref="E15"/>
    </sheetView>
  </sheetViews>
  <sheetFormatPr baseColWidth="10" defaultRowHeight="15"/>
  <cols>
    <col min="2" max="2" width="17.28515625" bestFit="1" customWidth="1"/>
    <col min="3" max="3" width="23.28515625" customWidth="1"/>
    <col min="4" max="4" width="28.7109375" customWidth="1"/>
    <col min="5" max="5" width="30" bestFit="1" customWidth="1"/>
    <col min="6" max="6" width="19.42578125" customWidth="1"/>
    <col min="7" max="7" width="25" bestFit="1" customWidth="1"/>
  </cols>
  <sheetData>
    <row r="1" spans="1:9">
      <c r="A1" s="72" t="s">
        <v>61</v>
      </c>
      <c r="B1" s="72"/>
      <c r="C1" s="72"/>
      <c r="D1" s="105"/>
    </row>
    <row r="2" spans="1:9">
      <c r="A2" t="s">
        <v>86</v>
      </c>
    </row>
    <row r="3" spans="1:9" ht="15.75">
      <c r="A3" s="44" t="s">
        <v>84</v>
      </c>
      <c r="C3" s="83" t="s">
        <v>85</v>
      </c>
      <c r="D3" s="84" t="s">
        <v>60</v>
      </c>
      <c r="E3" s="85">
        <f>E7/D7</f>
        <v>0.88283961647711306</v>
      </c>
      <c r="F3" s="74"/>
      <c r="G3" s="75"/>
    </row>
    <row r="4" spans="1:9">
      <c r="B4" s="71"/>
      <c r="C4" s="19"/>
      <c r="D4" s="70" t="s">
        <v>59</v>
      </c>
      <c r="E4" s="70" t="s">
        <v>58</v>
      </c>
      <c r="F4" s="70" t="s">
        <v>57</v>
      </c>
      <c r="G4" s="86" t="s">
        <v>56</v>
      </c>
    </row>
    <row r="5" spans="1:9">
      <c r="A5" s="69"/>
      <c r="B5" s="69"/>
      <c r="C5" s="95" t="s">
        <v>55</v>
      </c>
      <c r="D5" s="96" t="s">
        <v>54</v>
      </c>
      <c r="E5" s="678">
        <f>'[4]3.2.3.5'!$D$78/1000</f>
        <v>3569.7505863614019</v>
      </c>
      <c r="F5" s="96"/>
      <c r="G5" s="53"/>
    </row>
    <row r="6" spans="1:9">
      <c r="A6" s="69"/>
      <c r="B6" s="69"/>
      <c r="C6" s="27"/>
      <c r="D6" s="93"/>
      <c r="E6" s="93"/>
      <c r="F6" s="93"/>
      <c r="G6" s="97"/>
    </row>
    <row r="7" spans="1:9">
      <c r="C7" s="98" t="s">
        <v>53</v>
      </c>
      <c r="D7" s="96">
        <f>'[4]3.3.6.2'!$P$20</f>
        <v>2502.0363368087073</v>
      </c>
      <c r="E7" s="99">
        <f>'[4]3.3.6.2'!$P$21</f>
        <v>2208.8968</v>
      </c>
      <c r="F7" s="99">
        <f>[6]tj!$AI$73/1000</f>
        <v>2258.5662574226221</v>
      </c>
      <c r="G7" s="100">
        <f>E5-G14</f>
        <v>2174.3850680712653</v>
      </c>
      <c r="I7" s="218">
        <f>E5-E14-E8-E9</f>
        <v>335.01466145753977</v>
      </c>
    </row>
    <row r="8" spans="1:9">
      <c r="C8" s="89" t="str">
        <f>'[4]3.3.6.2'!B15</f>
        <v>Raumwärme</v>
      </c>
      <c r="D8" s="90">
        <f>'[4]3.3.6.2'!P15</f>
        <v>1822.0473153843207</v>
      </c>
      <c r="E8" s="90">
        <f>D8*$E$3</f>
        <v>1608.5755531170471</v>
      </c>
      <c r="F8" s="87"/>
      <c r="G8" s="88"/>
    </row>
    <row r="9" spans="1:9">
      <c r="C9" s="89" t="str">
        <f>'[4]3.3.6.2'!B16</f>
        <v>Warmwasser 1)  ……………………………….………………..….</v>
      </c>
      <c r="D9" s="90">
        <f>'[4]3.3.6.2'!P16</f>
        <v>300.51504313330844</v>
      </c>
      <c r="E9" s="90">
        <f>D9*$E$3</f>
        <v>265.30658542541312</v>
      </c>
      <c r="F9" s="87"/>
      <c r="G9" s="88"/>
      <c r="H9" s="218">
        <f>E8+E9</f>
        <v>1873.8821385424603</v>
      </c>
    </row>
    <row r="10" spans="1:9">
      <c r="C10" s="89" t="str">
        <f>'[4]3.3.6.2'!B17</f>
        <v>Sonstige Prozesswärme 2)……………………………..……..</v>
      </c>
      <c r="D10" s="90">
        <f>'[4]3.3.6.2'!P17</f>
        <v>119.5496827512921</v>
      </c>
      <c r="E10" s="90">
        <f>D10*$E$3</f>
        <v>105.54319607011125</v>
      </c>
      <c r="F10" s="87"/>
      <c r="G10" s="88"/>
    </row>
    <row r="11" spans="1:9">
      <c r="C11" s="89" t="str">
        <f>'[4]3.3.6.2'!B18</f>
        <v>Mechanische Energie 3)……………………………..……..</v>
      </c>
      <c r="D11" s="90">
        <f>'[4]3.3.6.2'!P18</f>
        <v>219.810301784464</v>
      </c>
      <c r="E11" s="90">
        <f>D11*$E$3</f>
        <v>194.05724252511467</v>
      </c>
      <c r="F11" s="87"/>
      <c r="G11" s="88"/>
    </row>
    <row r="12" spans="1:9">
      <c r="C12" s="91" t="str">
        <f>'[4]3.3.6.2'!B19</f>
        <v>Beleuchtung</v>
      </c>
      <c r="D12" s="90">
        <f>'[4]3.3.6.2'!P19</f>
        <v>40.113993755322177</v>
      </c>
      <c r="E12" s="90">
        <f>D12*$E$3</f>
        <v>35.414222862313942</v>
      </c>
      <c r="F12" s="87"/>
      <c r="G12" s="88"/>
    </row>
    <row r="13" spans="1:9">
      <c r="C13" s="27"/>
      <c r="D13" s="93"/>
      <c r="E13" s="93"/>
      <c r="F13" s="93"/>
      <c r="G13" s="97"/>
    </row>
    <row r="14" spans="1:9">
      <c r="C14" s="92" t="s">
        <v>52</v>
      </c>
      <c r="D14" s="94">
        <f>E5-D7</f>
        <v>1067.7142495526946</v>
      </c>
      <c r="E14" s="94">
        <f>E5-E7</f>
        <v>1360.8537863614019</v>
      </c>
      <c r="F14" s="94"/>
      <c r="G14" s="676">
        <f>'[3]PKW-Daten'!R22</f>
        <v>1395.3655182901366</v>
      </c>
    </row>
    <row r="15" spans="1:9" s="79" customFormat="1" ht="15.75" thickBot="1">
      <c r="C15" s="82"/>
      <c r="D15" s="80"/>
      <c r="E15" s="80"/>
      <c r="F15" s="80"/>
      <c r="G15" s="81"/>
    </row>
    <row r="16" spans="1:9" ht="15.75" thickTop="1">
      <c r="A16" s="72" t="s">
        <v>63</v>
      </c>
      <c r="B16" s="72"/>
      <c r="C16" s="72"/>
      <c r="D16" s="106"/>
      <c r="E16" s="66"/>
      <c r="F16" s="66"/>
      <c r="G16" s="66"/>
    </row>
    <row r="17" spans="1:10">
      <c r="A17" t="s">
        <v>76</v>
      </c>
    </row>
    <row r="18" spans="1:10">
      <c r="C18" s="20"/>
      <c r="D18" s="108" t="s">
        <v>50</v>
      </c>
      <c r="E18" s="21"/>
      <c r="F18" s="21"/>
      <c r="G18" s="21"/>
      <c r="H18" s="21"/>
      <c r="I18" s="21"/>
      <c r="J18" s="21"/>
    </row>
    <row r="19" spans="1:10">
      <c r="C19" s="101" t="s">
        <v>55</v>
      </c>
      <c r="D19" s="107">
        <f>'[4]3.2.3.5'!$O$78/1000</f>
        <v>897.61020255555968</v>
      </c>
      <c r="E19" t="s">
        <v>67</v>
      </c>
    </row>
    <row r="20" spans="1:10">
      <c r="C20" s="101" t="s">
        <v>53</v>
      </c>
      <c r="D20" s="107">
        <f>'[4]3.3.6.2'!$P$8*E3</f>
        <v>883.46765885312516</v>
      </c>
      <c r="E20" t="s">
        <v>68</v>
      </c>
    </row>
    <row r="21" spans="1:10">
      <c r="C21" s="101" t="s">
        <v>64</v>
      </c>
      <c r="D21" s="107">
        <f>D19-D20</f>
        <v>14.142543702434523</v>
      </c>
      <c r="E21" t="s">
        <v>69</v>
      </c>
    </row>
    <row r="22" spans="1:10">
      <c r="C22" s="102" t="s">
        <v>71</v>
      </c>
      <c r="D22" s="109">
        <f>('[3]PKW-Daten'!$E$22+'[3]PKW-Daten'!$I$22)*'[3]PKW-Daten'!$X$18/1000</f>
        <v>5.384792721242448</v>
      </c>
      <c r="E22" t="s">
        <v>70</v>
      </c>
    </row>
    <row r="23" spans="1:10">
      <c r="C23" s="101" t="s">
        <v>65</v>
      </c>
      <c r="D23" s="107">
        <f>('[3]PKW-Daten'!$E$22)*'[3]PKW-Daten'!$X$18/1000</f>
        <v>1.6494254114537101</v>
      </c>
    </row>
    <row r="24" spans="1:10">
      <c r="C24" s="101" t="s">
        <v>66</v>
      </c>
      <c r="D24" s="107">
        <f>('[3]PKW-Daten'!$I$22)*'[3]PKW-Daten'!$X$18/1000</f>
        <v>3.7353673097887379</v>
      </c>
    </row>
    <row r="26" spans="1:10" s="79" customFormat="1" ht="15.75" thickBot="1">
      <c r="C26" s="82"/>
      <c r="D26" s="80"/>
      <c r="E26" s="80"/>
      <c r="F26" s="80"/>
      <c r="G26" s="81"/>
    </row>
    <row r="27" spans="1:10" ht="15.75" thickTop="1">
      <c r="A27" s="72" t="s">
        <v>75</v>
      </c>
      <c r="B27" s="72"/>
      <c r="C27" s="72"/>
      <c r="D27" s="105"/>
    </row>
    <row r="28" spans="1:10">
      <c r="A28" t="s">
        <v>76</v>
      </c>
    </row>
    <row r="29" spans="1:10">
      <c r="C29" s="20"/>
      <c r="D29" s="108" t="s">
        <v>77</v>
      </c>
      <c r="E29" s="110" t="s">
        <v>78</v>
      </c>
      <c r="F29" s="21"/>
      <c r="G29" s="21"/>
      <c r="H29" s="21"/>
      <c r="I29" s="21"/>
      <c r="J29" s="21"/>
    </row>
    <row r="30" spans="1:10">
      <c r="C30" s="111" t="s">
        <v>55</v>
      </c>
      <c r="D30" s="107">
        <f>'[4]3.3.6.1'!$P$25+'[4]3.3.6.1'!$P$32</f>
        <v>683.44458685618838</v>
      </c>
      <c r="E30" s="225">
        <f>D30*$E$3</f>
        <v>603.37195694347633</v>
      </c>
    </row>
    <row r="31" spans="1:10">
      <c r="C31" s="68" t="s">
        <v>72</v>
      </c>
      <c r="D31" s="107">
        <f>'[4]3.3.6.1'!$P$32</f>
        <v>169.62503940873415</v>
      </c>
      <c r="E31" s="107">
        <f t="shared" ref="E31:E35" si="0">D31*$E$3</f>
        <v>149.75170473652204</v>
      </c>
    </row>
    <row r="32" spans="1:10">
      <c r="C32" s="68" t="s">
        <v>83</v>
      </c>
      <c r="D32" s="107">
        <f>'[4]3.3.6.1'!$P$20</f>
        <v>78.29618667538486</v>
      </c>
      <c r="E32" s="107">
        <f t="shared" si="0"/>
        <v>69.122975416117214</v>
      </c>
    </row>
    <row r="33" spans="1:8">
      <c r="C33" s="112" t="s">
        <v>82</v>
      </c>
      <c r="D33" s="107">
        <f>'[4]3.3.6.1'!$P$21</f>
        <v>83.093272778881627</v>
      </c>
      <c r="E33" s="107">
        <f t="shared" si="0"/>
        <v>73.358033071935992</v>
      </c>
    </row>
    <row r="34" spans="1:8">
      <c r="C34" s="112" t="s">
        <v>73</v>
      </c>
      <c r="D34" s="107">
        <f>E39</f>
        <v>8.64</v>
      </c>
      <c r="E34" s="107">
        <f>E39</f>
        <v>8.64</v>
      </c>
      <c r="F34" t="s">
        <v>74</v>
      </c>
    </row>
    <row r="35" spans="1:8">
      <c r="C35" s="68" t="s">
        <v>81</v>
      </c>
      <c r="D35" s="107">
        <f>('[3]PKW-Daten'!$F$22+'[3]PKW-Daten'!$P$33*'[3]PKW-Daten'!$J$22+'[3]PKW-Daten'!$P$33*'[3]PKW-Daten'!$M$22)*'[3]PKW-Daten'!$X$18/1000</f>
        <v>0.45972523971128232</v>
      </c>
      <c r="E35" s="107">
        <f t="shared" si="0"/>
        <v>0.40586365431155735</v>
      </c>
      <c r="F35" t="s">
        <v>79</v>
      </c>
    </row>
    <row r="36" spans="1:8">
      <c r="C36" s="112" t="s">
        <v>80</v>
      </c>
      <c r="D36" s="107">
        <f>D30-SUM(D31:D35)</f>
        <v>343.33036275347644</v>
      </c>
      <c r="E36" s="107">
        <f>D36*$E$3</f>
        <v>303.10564577822726</v>
      </c>
    </row>
    <row r="37" spans="1:8">
      <c r="C37" s="104"/>
      <c r="E37" s="103"/>
    </row>
    <row r="38" spans="1:8">
      <c r="A38" s="73"/>
      <c r="B38" s="74"/>
      <c r="C38" s="74"/>
      <c r="D38" s="74"/>
      <c r="E38" s="74"/>
      <c r="F38" s="74"/>
      <c r="G38" s="74"/>
      <c r="H38" s="75"/>
    </row>
    <row r="39" spans="1:8">
      <c r="A39" s="1"/>
      <c r="B39" s="71"/>
      <c r="C39" s="78" t="s">
        <v>51</v>
      </c>
      <c r="D39" s="71">
        <v>2.4</v>
      </c>
      <c r="E39" s="71">
        <f>D39*3.6</f>
        <v>8.64</v>
      </c>
      <c r="F39" s="71" t="s">
        <v>50</v>
      </c>
      <c r="G39" s="71"/>
      <c r="H39" s="68"/>
    </row>
    <row r="40" spans="1:8">
      <c r="A40" s="1"/>
      <c r="B40" s="76" t="s">
        <v>62</v>
      </c>
      <c r="C40" s="77" t="s">
        <v>49</v>
      </c>
      <c r="D40" s="71"/>
      <c r="E40" s="71"/>
      <c r="F40" s="71"/>
      <c r="G40" s="71"/>
      <c r="H40" s="68"/>
    </row>
    <row r="41" spans="1:8">
      <c r="A41" s="2"/>
      <c r="B41" s="21"/>
      <c r="C41" s="21"/>
      <c r="D41" s="21"/>
      <c r="E41" s="21"/>
      <c r="F41" s="21"/>
      <c r="G41" s="21"/>
      <c r="H41" s="20"/>
    </row>
    <row r="43" spans="1:8" s="79" customFormat="1" ht="15.75" thickBot="1">
      <c r="C43" s="82"/>
      <c r="D43" s="80"/>
      <c r="E43" s="80"/>
      <c r="F43" s="80"/>
      <c r="G43" s="81"/>
    </row>
    <row r="44" spans="1:8" ht="15.75" thickTop="1"/>
  </sheetData>
  <hyperlinks>
    <hyperlink ref="C40" r:id="rId1"/>
    <hyperlink ref="A3" r:id="rId2"/>
  </hyperlinks>
  <pageMargins left="0.7" right="0.7" top="0.78740157499999996" bottom="0.78740157499999996"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8"/>
  <sheetViews>
    <sheetView zoomScale="85" zoomScaleNormal="85" workbookViewId="0">
      <selection activeCell="E25" sqref="E25"/>
    </sheetView>
  </sheetViews>
  <sheetFormatPr baseColWidth="10" defaultRowHeight="15"/>
  <cols>
    <col min="1" max="1" width="6.5703125" bestFit="1" customWidth="1"/>
    <col min="2" max="2" width="24.7109375" customWidth="1"/>
    <col min="3" max="3" width="19.7109375" customWidth="1"/>
    <col min="4" max="4" width="23.140625" customWidth="1"/>
    <col min="5" max="5" width="21.42578125" customWidth="1"/>
    <col min="6" max="6" width="20.7109375" customWidth="1"/>
    <col min="7" max="7" width="19.7109375" customWidth="1"/>
    <col min="8" max="8" width="18.85546875" customWidth="1"/>
    <col min="9" max="9" width="30.85546875" bestFit="1" customWidth="1"/>
    <col min="10" max="10" width="16.28515625" bestFit="1" customWidth="1"/>
    <col min="11" max="11" width="20.7109375" bestFit="1" customWidth="1"/>
    <col min="12" max="12" width="21.85546875" customWidth="1"/>
    <col min="13" max="13" width="20.140625" customWidth="1"/>
    <col min="14" max="14" width="30.42578125" customWidth="1"/>
    <col min="15" max="16" width="16.42578125" customWidth="1"/>
    <col min="17" max="17" width="24.28515625" customWidth="1"/>
    <col min="18" max="20" width="16.42578125" customWidth="1"/>
  </cols>
  <sheetData>
    <row r="1" spans="1:21">
      <c r="A1" s="187"/>
      <c r="B1" s="188" t="s">
        <v>183</v>
      </c>
      <c r="C1" s="168"/>
      <c r="D1" s="168"/>
      <c r="E1" t="s">
        <v>184</v>
      </c>
      <c r="L1" t="s">
        <v>85</v>
      </c>
    </row>
    <row r="2" spans="1:21">
      <c r="I2" s="139" t="s">
        <v>154</v>
      </c>
      <c r="J2" s="140">
        <v>8140</v>
      </c>
      <c r="K2" s="162" t="s">
        <v>155</v>
      </c>
      <c r="M2" s="944" t="s">
        <v>115</v>
      </c>
      <c r="N2" s="946" t="s">
        <v>116</v>
      </c>
      <c r="O2" s="949" t="s">
        <v>117</v>
      </c>
      <c r="P2" s="952" t="s">
        <v>118</v>
      </c>
      <c r="Q2" s="955" t="s">
        <v>119</v>
      </c>
      <c r="R2" s="958" t="s">
        <v>120</v>
      </c>
      <c r="S2" s="934" t="s">
        <v>121</v>
      </c>
      <c r="T2" s="937" t="s">
        <v>122</v>
      </c>
    </row>
    <row r="3" spans="1:21">
      <c r="A3" s="940" t="s">
        <v>165</v>
      </c>
      <c r="B3" s="766"/>
      <c r="C3" s="141">
        <v>2007</v>
      </c>
      <c r="D3" s="74"/>
      <c r="E3" s="767" t="s">
        <v>470</v>
      </c>
      <c r="F3" s="768">
        <f>SUMPRODUCT(F5:F7,C31:C33)/SUM(C31:C33)</f>
        <v>0.44078188767181337</v>
      </c>
      <c r="G3" s="635"/>
      <c r="H3" s="71"/>
      <c r="I3" s="139" t="s">
        <v>143</v>
      </c>
      <c r="J3" s="140">
        <v>277.77777800000001</v>
      </c>
      <c r="M3" s="945"/>
      <c r="N3" s="947"/>
      <c r="O3" s="950"/>
      <c r="P3" s="953"/>
      <c r="Q3" s="956"/>
      <c r="R3" s="959"/>
      <c r="S3" s="935"/>
      <c r="T3" s="938"/>
    </row>
    <row r="4" spans="1:21">
      <c r="A4" s="941"/>
      <c r="B4" s="115"/>
      <c r="C4" s="143" t="s">
        <v>157</v>
      </c>
      <c r="D4" s="143" t="s">
        <v>185</v>
      </c>
      <c r="E4" s="161" t="s">
        <v>149</v>
      </c>
      <c r="F4" s="143" t="s">
        <v>92</v>
      </c>
      <c r="G4" s="189" t="s">
        <v>87</v>
      </c>
      <c r="H4" s="71"/>
      <c r="I4" s="76" t="s">
        <v>1220</v>
      </c>
      <c r="J4" s="104">
        <v>0.19</v>
      </c>
      <c r="M4" s="2"/>
      <c r="N4" s="948"/>
      <c r="O4" s="951"/>
      <c r="P4" s="954"/>
      <c r="Q4" s="957"/>
      <c r="R4" s="960"/>
      <c r="S4" s="936"/>
      <c r="T4" s="939"/>
    </row>
    <row r="5" spans="1:21" ht="15" customHeight="1">
      <c r="A5" s="941"/>
      <c r="B5" s="146" t="s">
        <v>159</v>
      </c>
      <c r="C5" s="117">
        <f>109.36/100</f>
        <v>1.0935999999999999</v>
      </c>
      <c r="D5" s="117">
        <f>65.45/100</f>
        <v>0.65450000000000008</v>
      </c>
      <c r="E5" s="154" t="s">
        <v>150</v>
      </c>
      <c r="F5" s="117">
        <f>C5-D5</f>
        <v>0.43909999999999982</v>
      </c>
      <c r="G5" s="190" t="s">
        <v>162</v>
      </c>
      <c r="H5" s="71" t="s">
        <v>85</v>
      </c>
      <c r="I5" s="138" t="s">
        <v>142</v>
      </c>
      <c r="J5" s="113">
        <v>10</v>
      </c>
      <c r="M5" s="1"/>
      <c r="N5" s="123" t="s">
        <v>11</v>
      </c>
      <c r="O5" s="124" t="s">
        <v>123</v>
      </c>
      <c r="P5" s="124" t="s">
        <v>124</v>
      </c>
      <c r="Q5" s="124" t="s">
        <v>125</v>
      </c>
      <c r="R5" s="1">
        <v>8.9</v>
      </c>
      <c r="S5" s="125">
        <v>2330</v>
      </c>
      <c r="T5" s="68">
        <v>261.8</v>
      </c>
    </row>
    <row r="6" spans="1:21" ht="15" customHeight="1">
      <c r="A6" s="941"/>
      <c r="B6" s="146" t="s">
        <v>158</v>
      </c>
      <c r="C6" s="117">
        <f>93.52/100</f>
        <v>0.93519999999999992</v>
      </c>
      <c r="D6" s="117">
        <f>47.04/100</f>
        <v>0.47039999999999998</v>
      </c>
      <c r="E6" s="154" t="s">
        <v>150</v>
      </c>
      <c r="F6" s="117">
        <f>C6-D6</f>
        <v>0.46479999999999994</v>
      </c>
      <c r="G6" s="190" t="s">
        <v>164</v>
      </c>
      <c r="H6" s="71" t="s">
        <v>85</v>
      </c>
      <c r="I6" s="163" t="s">
        <v>141</v>
      </c>
      <c r="J6" s="149"/>
      <c r="M6" s="1"/>
      <c r="N6" s="123" t="s">
        <v>13</v>
      </c>
      <c r="O6" s="124" t="s">
        <v>126</v>
      </c>
      <c r="P6" s="124" t="s">
        <v>127</v>
      </c>
      <c r="Q6" s="124" t="s">
        <v>128</v>
      </c>
      <c r="R6" s="1">
        <v>9.8000000000000007</v>
      </c>
      <c r="S6" s="125">
        <v>2640</v>
      </c>
      <c r="T6" s="68">
        <v>269.39999999999998</v>
      </c>
    </row>
    <row r="7" spans="1:21" ht="15" customHeight="1">
      <c r="A7" s="941"/>
      <c r="B7" s="147" t="s">
        <v>160</v>
      </c>
      <c r="C7" s="118">
        <f>49.73/100</f>
        <v>0.49729999999999996</v>
      </c>
      <c r="D7" s="118">
        <f>76.35/1000</f>
        <v>7.6350000000000001E-2</v>
      </c>
      <c r="E7" s="155" t="s">
        <v>150</v>
      </c>
      <c r="F7" s="118">
        <f>C7-D7</f>
        <v>0.42094999999999994</v>
      </c>
      <c r="G7" s="191" t="s">
        <v>163</v>
      </c>
      <c r="H7" s="71" t="s">
        <v>85</v>
      </c>
      <c r="I7" s="138" t="s">
        <v>146</v>
      </c>
      <c r="J7" s="113">
        <v>5</v>
      </c>
      <c r="K7" s="71"/>
      <c r="M7" s="1"/>
      <c r="N7" s="123" t="s">
        <v>129</v>
      </c>
      <c r="O7" s="124" t="s">
        <v>130</v>
      </c>
      <c r="P7" s="124" t="s">
        <v>131</v>
      </c>
      <c r="Q7" s="124" t="s">
        <v>132</v>
      </c>
      <c r="R7" s="1">
        <v>12.8</v>
      </c>
      <c r="S7" s="125">
        <v>1640</v>
      </c>
      <c r="T7" s="68">
        <v>128.1</v>
      </c>
      <c r="U7" s="71"/>
    </row>
    <row r="8" spans="1:21" ht="15" customHeight="1">
      <c r="A8" s="941"/>
      <c r="B8" s="148" t="s">
        <v>156</v>
      </c>
      <c r="C8" s="157">
        <f>68/J2</f>
        <v>8.3538083538083532E-3</v>
      </c>
      <c r="D8" s="43" t="s">
        <v>54</v>
      </c>
      <c r="E8" s="43" t="s">
        <v>54</v>
      </c>
      <c r="F8" s="157">
        <f>C8</f>
        <v>8.3538083538083532E-3</v>
      </c>
      <c r="G8" s="192" t="s">
        <v>153</v>
      </c>
      <c r="H8" s="160" t="s">
        <v>85</v>
      </c>
      <c r="I8" s="164" t="s">
        <v>147</v>
      </c>
      <c r="J8" s="149"/>
      <c r="K8" s="71" t="s">
        <v>85</v>
      </c>
      <c r="M8" s="2"/>
      <c r="N8" s="126" t="s">
        <v>93</v>
      </c>
      <c r="O8" s="127" t="s">
        <v>133</v>
      </c>
      <c r="P8" s="127" t="s">
        <v>134</v>
      </c>
      <c r="Q8" s="127" t="s">
        <v>135</v>
      </c>
      <c r="R8" s="2">
        <v>11.2</v>
      </c>
      <c r="S8" s="25">
        <v>2790</v>
      </c>
      <c r="T8" s="20">
        <v>249.1</v>
      </c>
    </row>
    <row r="9" spans="1:21" ht="15" customHeight="1">
      <c r="A9" s="941"/>
      <c r="B9" s="148" t="s">
        <v>151</v>
      </c>
      <c r="C9" s="158">
        <v>0.04</v>
      </c>
      <c r="D9" s="43" t="s">
        <v>54</v>
      </c>
      <c r="E9" s="157">
        <f>C9-C9/1.19</f>
        <v>6.3865546218487348E-3</v>
      </c>
      <c r="F9" s="158">
        <f>C9-E9</f>
        <v>3.3613445378151266E-2</v>
      </c>
      <c r="G9" s="345" t="s">
        <v>152</v>
      </c>
      <c r="H9" s="159" t="s">
        <v>85</v>
      </c>
      <c r="I9" s="201"/>
      <c r="J9" s="71"/>
      <c r="K9" s="71"/>
      <c r="M9" s="2"/>
      <c r="N9" s="128" t="s">
        <v>136</v>
      </c>
      <c r="O9" s="129"/>
      <c r="P9" s="129"/>
      <c r="Q9" s="129"/>
      <c r="R9" s="130">
        <f>AVERAGE(R7:R8)</f>
        <v>12</v>
      </c>
      <c r="S9" s="131">
        <f>AVERAGE(S7:S8)</f>
        <v>2215</v>
      </c>
      <c r="T9" s="132">
        <f>AVERAGE(T7:T8)</f>
        <v>188.6</v>
      </c>
      <c r="U9" s="71"/>
    </row>
    <row r="10" spans="1:21" ht="15" customHeight="1">
      <c r="A10" s="941"/>
      <c r="B10" s="148" t="s">
        <v>166</v>
      </c>
      <c r="C10">
        <v>8.5999999999999993E-2</v>
      </c>
      <c r="D10" s="43" t="s">
        <v>54</v>
      </c>
      <c r="E10" s="43" t="s">
        <v>1219</v>
      </c>
      <c r="F10" s="157">
        <f>C10</f>
        <v>8.5999999999999993E-2</v>
      </c>
      <c r="G10" s="200" t="s">
        <v>167</v>
      </c>
      <c r="H10" s="159" t="s">
        <v>85</v>
      </c>
      <c r="I10" s="202"/>
      <c r="J10" s="205" t="s">
        <v>191</v>
      </c>
      <c r="K10" s="156"/>
      <c r="L10" t="s">
        <v>85</v>
      </c>
      <c r="Q10" s="133" t="s">
        <v>137</v>
      </c>
      <c r="R10" s="134">
        <v>6.9</v>
      </c>
      <c r="U10" s="77" t="s">
        <v>138</v>
      </c>
    </row>
    <row r="11" spans="1:21" ht="15" customHeight="1">
      <c r="A11" s="941"/>
      <c r="I11" s="943" t="s">
        <v>189</v>
      </c>
      <c r="J11" s="44" t="s">
        <v>187</v>
      </c>
      <c r="K11" s="203"/>
      <c r="L11" t="s">
        <v>85</v>
      </c>
    </row>
    <row r="12" spans="1:21">
      <c r="A12" s="941"/>
      <c r="B12" s="73"/>
      <c r="C12" s="142" t="s">
        <v>89</v>
      </c>
      <c r="D12" s="142" t="s">
        <v>90</v>
      </c>
      <c r="E12" s="144" t="s">
        <v>91</v>
      </c>
      <c r="F12" s="145" t="s">
        <v>92</v>
      </c>
      <c r="G12" s="193" t="s">
        <v>87</v>
      </c>
      <c r="I12" s="943"/>
      <c r="J12" s="204" t="s">
        <v>188</v>
      </c>
      <c r="K12" s="201"/>
      <c r="L12" t="s">
        <v>85</v>
      </c>
      <c r="Q12" s="135" t="s">
        <v>139</v>
      </c>
      <c r="R12" s="136">
        <v>3.6</v>
      </c>
      <c r="S12" s="137" t="s">
        <v>140</v>
      </c>
    </row>
    <row r="13" spans="1:21">
      <c r="A13" s="941"/>
      <c r="B13" s="147" t="s">
        <v>93</v>
      </c>
      <c r="C13" s="118">
        <f>6.13/100*1000</f>
        <v>61.3</v>
      </c>
      <c r="D13" s="118">
        <v>5.5</v>
      </c>
      <c r="E13" s="118">
        <f>C13-C13/1.19</f>
        <v>9.7873949579831887</v>
      </c>
      <c r="F13" s="118">
        <f>C13-SUM(D13:E13)</f>
        <v>46.012605042016808</v>
      </c>
      <c r="G13" s="191" t="s">
        <v>161</v>
      </c>
      <c r="H13" t="s">
        <v>85</v>
      </c>
      <c r="I13" s="943"/>
      <c r="J13" s="162" t="s">
        <v>181</v>
      </c>
      <c r="K13" s="201"/>
      <c r="L13" t="s">
        <v>85</v>
      </c>
    </row>
    <row r="14" spans="1:21">
      <c r="A14" s="941"/>
      <c r="B14" s="116"/>
      <c r="C14" s="117"/>
      <c r="D14" s="119">
        <f>D13/$C$13</f>
        <v>8.9722675367047311E-2</v>
      </c>
      <c r="E14" s="119">
        <f>E13/$C$13</f>
        <v>0.15966386554621842</v>
      </c>
      <c r="F14" s="119">
        <f>F13/$C$13</f>
        <v>0.75061345908673427</v>
      </c>
      <c r="G14" s="71"/>
      <c r="H14" s="71"/>
      <c r="I14" s="943"/>
      <c r="J14" s="204" t="s">
        <v>190</v>
      </c>
      <c r="K14" s="201"/>
      <c r="L14" t="s">
        <v>85</v>
      </c>
    </row>
    <row r="15" spans="1:21">
      <c r="A15" s="941"/>
      <c r="B15" s="116"/>
      <c r="C15" s="117"/>
      <c r="D15" s="119"/>
      <c r="E15" s="119"/>
      <c r="F15" s="119"/>
      <c r="G15" s="71"/>
      <c r="H15" s="71"/>
      <c r="I15" s="71"/>
      <c r="J15" s="201"/>
      <c r="K15" s="201"/>
    </row>
    <row r="16" spans="1:21">
      <c r="A16" s="941"/>
      <c r="B16" s="114"/>
      <c r="C16" s="144" t="s">
        <v>94</v>
      </c>
      <c r="D16" s="144" t="s">
        <v>95</v>
      </c>
      <c r="E16" s="144" t="s">
        <v>96</v>
      </c>
      <c r="F16" s="144" t="s">
        <v>97</v>
      </c>
      <c r="G16" s="144" t="s">
        <v>98</v>
      </c>
      <c r="H16" s="144" t="s">
        <v>99</v>
      </c>
      <c r="I16" s="144" t="s">
        <v>100</v>
      </c>
      <c r="J16" s="144" t="s">
        <v>92</v>
      </c>
      <c r="K16" s="151" t="s">
        <v>101</v>
      </c>
      <c r="O16" s="217" t="s">
        <v>212</v>
      </c>
    </row>
    <row r="17" spans="1:15">
      <c r="A17" s="941"/>
      <c r="B17" s="148" t="s">
        <v>102</v>
      </c>
      <c r="C17" s="117">
        <f>21.05/100*1000</f>
        <v>210.50000000000003</v>
      </c>
      <c r="D17" s="117">
        <f>20.5</f>
        <v>20.5</v>
      </c>
      <c r="E17" s="71">
        <f>0.269/100*1000</f>
        <v>2.69</v>
      </c>
      <c r="F17" s="71">
        <f>1.01/100*1000</f>
        <v>10.1</v>
      </c>
      <c r="G17" s="71">
        <f>6.4/100*1000</f>
        <v>64</v>
      </c>
      <c r="H17" s="71">
        <f>1.79/100*1000</f>
        <v>17.899999999999999</v>
      </c>
      <c r="I17" s="117">
        <f>C17-C17/1.19</f>
        <v>33.609243697479002</v>
      </c>
      <c r="J17" s="117">
        <f>C17-SUM(D17:I17)</f>
        <v>61.700756302521029</v>
      </c>
      <c r="K17" s="152">
        <f>1-(J17+G17+H17)/C17</f>
        <v>0.31781113395476956</v>
      </c>
      <c r="M17" s="74"/>
      <c r="N17" s="206" t="str">
        <f>'[4]3.3.6.2'!$B$20</f>
        <v>Insgesamt</v>
      </c>
      <c r="O17" s="213">
        <f>'[4]3.3.6.2'!$P$20</f>
        <v>2502.0363368087073</v>
      </c>
    </row>
    <row r="18" spans="1:15">
      <c r="A18" s="941"/>
      <c r="B18" s="197" t="s">
        <v>103</v>
      </c>
      <c r="C18" s="198" t="s">
        <v>88</v>
      </c>
      <c r="D18" s="198" t="s">
        <v>88</v>
      </c>
      <c r="E18" s="197" t="s">
        <v>104</v>
      </c>
      <c r="F18" s="197" t="s">
        <v>105</v>
      </c>
      <c r="G18" s="197" t="s">
        <v>106</v>
      </c>
      <c r="H18" s="197" t="s">
        <v>107</v>
      </c>
      <c r="I18" s="120">
        <v>0.19</v>
      </c>
      <c r="J18" s="71" t="s">
        <v>85</v>
      </c>
      <c r="K18" s="68"/>
      <c r="M18" s="71"/>
      <c r="N18" s="78" t="str">
        <f>'[4]3.3.6.2'!$B$21</f>
        <v>nachrichtl.: nicht temperaturbereinigt 4)………….....</v>
      </c>
      <c r="O18" s="214">
        <f>'[4]3.3.6.2'!$P$21</f>
        <v>2208.8968</v>
      </c>
    </row>
    <row r="19" spans="1:15">
      <c r="A19" s="941"/>
      <c r="B19" s="199"/>
      <c r="C19" s="199"/>
      <c r="D19" s="199"/>
      <c r="E19" s="199"/>
      <c r="F19" s="199"/>
      <c r="G19" s="199"/>
      <c r="H19" s="197" t="s">
        <v>108</v>
      </c>
      <c r="I19" s="71" t="s">
        <v>109</v>
      </c>
      <c r="J19" s="71" t="s">
        <v>85</v>
      </c>
      <c r="K19" s="68"/>
      <c r="M19" s="21"/>
      <c r="N19" s="215" t="s">
        <v>111</v>
      </c>
      <c r="O19" s="216">
        <f>O18/O17</f>
        <v>0.88283961647711306</v>
      </c>
    </row>
    <row r="20" spans="1:15">
      <c r="A20" s="942"/>
      <c r="B20" s="21"/>
      <c r="C20" s="121">
        <f t="shared" ref="C20:J20" si="0">C17/$C$17</f>
        <v>1</v>
      </c>
      <c r="D20" s="121">
        <f t="shared" si="0"/>
        <v>9.7387173396674576E-2</v>
      </c>
      <c r="E20" s="121">
        <f t="shared" si="0"/>
        <v>1.2779097387173395E-2</v>
      </c>
      <c r="F20" s="121">
        <f t="shared" si="0"/>
        <v>4.7980997624703078E-2</v>
      </c>
      <c r="G20" s="121">
        <f t="shared" si="0"/>
        <v>0.30403800475059378</v>
      </c>
      <c r="H20" s="121">
        <f t="shared" si="0"/>
        <v>8.5035629453681691E-2</v>
      </c>
      <c r="I20" s="121">
        <f t="shared" si="0"/>
        <v>0.1596638655462185</v>
      </c>
      <c r="J20" s="121">
        <f t="shared" si="0"/>
        <v>0.29311523184095495</v>
      </c>
      <c r="K20" s="4"/>
    </row>
    <row r="22" spans="1:15" ht="15.75" thickBot="1">
      <c r="E22" s="804" t="s">
        <v>1221</v>
      </c>
      <c r="F22" s="804"/>
      <c r="G22" s="804"/>
    </row>
    <row r="23" spans="1:15">
      <c r="B23" s="169"/>
      <c r="C23" s="185" t="s">
        <v>112</v>
      </c>
      <c r="D23" s="185"/>
      <c r="E23" s="185"/>
      <c r="F23" s="185"/>
      <c r="G23" s="795"/>
    </row>
    <row r="24" spans="1:15" ht="27" customHeight="1">
      <c r="B24" s="170"/>
      <c r="C24" s="171" t="s">
        <v>110</v>
      </c>
      <c r="D24" s="171" t="s">
        <v>113</v>
      </c>
      <c r="E24" s="171" t="s">
        <v>114</v>
      </c>
      <c r="F24" s="171" t="s">
        <v>145</v>
      </c>
      <c r="G24" s="796" t="s">
        <v>1218</v>
      </c>
      <c r="H24" t="s">
        <v>1200</v>
      </c>
      <c r="I24" s="810"/>
      <c r="J24" s="811" t="s">
        <v>1222</v>
      </c>
    </row>
    <row r="25" spans="1:15">
      <c r="B25" s="172" t="s">
        <v>93</v>
      </c>
      <c r="C25" s="122">
        <f>destatis_energy!O27</f>
        <v>897610.20255555969</v>
      </c>
      <c r="D25" s="122">
        <f>C25*$J$3</f>
        <v>249336167.5760133</v>
      </c>
      <c r="E25" s="801">
        <f>F13</f>
        <v>46.012605042016808</v>
      </c>
      <c r="F25" s="107">
        <f>D25*E25/1000000000</f>
        <v>11.472606601365218</v>
      </c>
      <c r="G25" s="798">
        <f>C13</f>
        <v>61.3</v>
      </c>
      <c r="H25" s="249">
        <f>G25/E25-1</f>
        <v>0.33224363071865581</v>
      </c>
      <c r="I25" s="548" t="s">
        <v>271</v>
      </c>
      <c r="J25" s="808">
        <v>0.36399999999999999</v>
      </c>
      <c r="K25" t="s">
        <v>173</v>
      </c>
      <c r="L25" s="545"/>
      <c r="M25" s="74" t="s">
        <v>1195</v>
      </c>
      <c r="N25" s="74" t="s">
        <v>1196</v>
      </c>
      <c r="O25" s="635" t="s">
        <v>1197</v>
      </c>
    </row>
    <row r="26" spans="1:15">
      <c r="B26" s="172" t="s">
        <v>168</v>
      </c>
      <c r="C26" s="122">
        <f>destatis_energy!U27</f>
        <v>504720</v>
      </c>
      <c r="D26" s="122">
        <f t="shared" ref="D26:D31" si="1">C26*$J$3</f>
        <v>140200000.11216</v>
      </c>
      <c r="E26" s="805">
        <f>J17+G17+H17</f>
        <v>143.60075630252103</v>
      </c>
      <c r="F26" s="107">
        <f>D26*E26/1000000000</f>
        <v>20.132826049719711</v>
      </c>
      <c r="G26" s="798">
        <f>C17</f>
        <v>210.50000000000003</v>
      </c>
      <c r="H26" s="249">
        <f t="shared" ref="H26:H33" si="2">G26/E26-1</f>
        <v>0.46586971698494128</v>
      </c>
      <c r="I26" s="548" t="s">
        <v>271</v>
      </c>
      <c r="J26" s="808">
        <v>0.28699999999999998</v>
      </c>
      <c r="K26" t="s">
        <v>174</v>
      </c>
      <c r="L26" s="548" t="str">
        <f>B31</f>
        <v>Benzin</v>
      </c>
      <c r="M26" s="119">
        <f>D5/C5</f>
        <v>0.59848207754206306</v>
      </c>
      <c r="N26" s="119">
        <f>D5/F5</f>
        <v>1.4905488499202924</v>
      </c>
      <c r="O26" s="286">
        <f>(D5+0.19*C5)/F5</f>
        <v>1.9637531314051477</v>
      </c>
    </row>
    <row r="27" spans="1:15">
      <c r="B27" s="172" t="s">
        <v>72</v>
      </c>
      <c r="C27" s="122">
        <f>destatis_energy!W27</f>
        <v>155289</v>
      </c>
      <c r="D27" s="122">
        <f t="shared" si="1"/>
        <v>43135833.367842004</v>
      </c>
      <c r="E27" s="801">
        <f>F10*1000</f>
        <v>86</v>
      </c>
      <c r="F27" s="107">
        <f>D27*E27/1000000000</f>
        <v>3.7096816696344121</v>
      </c>
      <c r="G27" s="798">
        <f>F10*1000*(1+J4)</f>
        <v>102.33999999999999</v>
      </c>
      <c r="H27" s="249">
        <f t="shared" si="2"/>
        <v>0.18999999999999995</v>
      </c>
      <c r="I27" s="1"/>
      <c r="J27" s="68"/>
      <c r="L27" s="548" t="str">
        <f>B32</f>
        <v>Diesel</v>
      </c>
      <c r="M27" s="119">
        <f>D6/C6</f>
        <v>0.50299401197604798</v>
      </c>
      <c r="N27" s="119">
        <f>D6/F6</f>
        <v>1.0120481927710845</v>
      </c>
      <c r="O27" s="286">
        <f>(D6+0.19*C6)/F6</f>
        <v>1.3943373493975906</v>
      </c>
    </row>
    <row r="28" spans="1:15">
      <c r="B28" s="172" t="s">
        <v>15</v>
      </c>
      <c r="C28" s="122">
        <f>(destatis_energy!E27+destatis_energy!F27)</f>
        <v>39417.800000000003</v>
      </c>
      <c r="D28" s="122">
        <f t="shared" si="1"/>
        <v>10949388.897648402</v>
      </c>
      <c r="E28" s="801">
        <f>F8*1000</f>
        <v>8.3538083538083523</v>
      </c>
      <c r="F28" s="797">
        <f>D28*E28/1000000000</f>
        <v>9.146909644227165E-2</v>
      </c>
      <c r="G28" s="798">
        <f>F8*1000*(1+J4)</f>
        <v>9.9410319410319392</v>
      </c>
      <c r="H28" s="249">
        <f t="shared" si="2"/>
        <v>0.18999999999999995</v>
      </c>
      <c r="I28" s="548" t="s">
        <v>271</v>
      </c>
      <c r="J28" s="808">
        <v>0.26300000000000001</v>
      </c>
      <c r="K28" t="s">
        <v>214</v>
      </c>
      <c r="L28" s="548" t="str">
        <f>B33</f>
        <v>Heizöl</v>
      </c>
      <c r="M28" s="119">
        <f>D7/C7</f>
        <v>0.15352905690729943</v>
      </c>
      <c r="N28" s="119">
        <f>D7/F7</f>
        <v>0.18137546026844045</v>
      </c>
      <c r="O28" s="286">
        <f>(D7+0.19*C7)/F7</f>
        <v>0.40583679771944414</v>
      </c>
    </row>
    <row r="29" spans="1:15">
      <c r="B29" s="172" t="s">
        <v>186</v>
      </c>
      <c r="C29" s="125">
        <f>destatis_energy!R27</f>
        <v>192298.4013736629</v>
      </c>
      <c r="D29" s="122">
        <f t="shared" si="1"/>
        <v>53416222.646528229</v>
      </c>
      <c r="E29" s="801">
        <f>F9*1000</f>
        <v>33.613445378151269</v>
      </c>
      <c r="F29" s="797">
        <f>D30*E29/1000000000</f>
        <v>0.1316059758289076</v>
      </c>
      <c r="G29" s="798">
        <f>F9*1000*(1+J4)</f>
        <v>40.000000000000007</v>
      </c>
      <c r="H29" s="249">
        <f t="shared" si="2"/>
        <v>0.18999999999999995</v>
      </c>
      <c r="I29" s="755" t="s">
        <v>271</v>
      </c>
      <c r="J29" s="809">
        <v>-4.5999999999999999E-2</v>
      </c>
      <c r="K29" t="s">
        <v>177</v>
      </c>
      <c r="L29" s="108" t="s">
        <v>470</v>
      </c>
      <c r="M29" s="807">
        <f>SUMPRODUCT(M26:M28,$C31:$C33)/SUM($C31:$C33)</f>
        <v>0.46950143605845618</v>
      </c>
      <c r="N29" s="807">
        <f>SUMPRODUCT(N26:N28,$C31:$C33)/SUM($C31:$C33)</f>
        <v>1.0647068430711604</v>
      </c>
      <c r="O29" s="812">
        <f>SUMPRODUCT(O26:O28,$C31:$C33)/SUM($C31:$C33)</f>
        <v>1.4570011432546806</v>
      </c>
    </row>
    <row r="30" spans="1:15">
      <c r="B30" s="172" t="s">
        <v>180</v>
      </c>
      <c r="C30" s="122">
        <f>destatis_energy!S27</f>
        <v>14095</v>
      </c>
      <c r="D30" s="122">
        <f t="shared" si="1"/>
        <v>3915277.7809100002</v>
      </c>
      <c r="E30" s="803">
        <v>0</v>
      </c>
      <c r="F30" s="803">
        <v>0</v>
      </c>
      <c r="G30" s="800">
        <v>0</v>
      </c>
      <c r="H30" s="249"/>
      <c r="I30" s="1"/>
      <c r="J30" s="68"/>
      <c r="L30" s="794" t="s">
        <v>238</v>
      </c>
    </row>
    <row r="31" spans="1:15">
      <c r="B31" s="172" t="s">
        <v>11</v>
      </c>
      <c r="C31" s="122">
        <f>destatis_energy!I27</f>
        <v>928851.04491677147</v>
      </c>
      <c r="D31" s="122">
        <f t="shared" si="1"/>
        <v>258014179.34995899</v>
      </c>
      <c r="E31" s="801">
        <f>F5/R5*1000</f>
        <v>49.337078651685374</v>
      </c>
      <c r="F31" s="107">
        <f>D31*E31/1000000000</f>
        <v>12.729665859838983</v>
      </c>
      <c r="G31" s="798">
        <f>C5/R5*1000*(1+J4)</f>
        <v>146.22292134831457</v>
      </c>
      <c r="H31" s="249">
        <f t="shared" si="2"/>
        <v>1.9637531314051473</v>
      </c>
      <c r="I31" s="930" t="s">
        <v>271</v>
      </c>
      <c r="J31" s="932">
        <v>0.91300000000000003</v>
      </c>
      <c r="K31" s="794" t="s">
        <v>215</v>
      </c>
      <c r="L31" s="832">
        <f>SUMIF(DATASET!$F$5:$F$32,K31,DATASET!$P$5:$P$32)</f>
        <v>301.45447914646013</v>
      </c>
    </row>
    <row r="32" spans="1:15">
      <c r="B32" s="172" t="s">
        <v>13</v>
      </c>
      <c r="C32" s="122">
        <f>destatis_energy!J27</f>
        <v>414385.79213712097</v>
      </c>
      <c r="D32" s="122">
        <f>C32*$J$3</f>
        <v>115107164.57461934</v>
      </c>
      <c r="E32" s="801">
        <f>F6/R6*1000</f>
        <v>47.428571428571416</v>
      </c>
      <c r="F32" s="107">
        <f>D32*E32/1000000000</f>
        <v>5.4593683769676593</v>
      </c>
      <c r="G32" s="798">
        <f>C6/R6*1000*(1+J4)</f>
        <v>113.55999999999997</v>
      </c>
      <c r="H32" s="249">
        <f t="shared" si="2"/>
        <v>1.3943373493975906</v>
      </c>
      <c r="I32" s="930"/>
      <c r="J32" s="932"/>
      <c r="K32" s="794" t="s">
        <v>216</v>
      </c>
      <c r="L32" s="832">
        <f>SUMIF(DATASET!$F$5:$F$32,K32,DATASET!$P$5:$P$32)</f>
        <v>84.076762604784903</v>
      </c>
    </row>
    <row r="33" spans="2:14">
      <c r="B33" s="194" t="s">
        <v>14</v>
      </c>
      <c r="C33" s="195">
        <f>(destatis_energy!L27+destatis_energy!N27)</f>
        <v>423083.34537828673</v>
      </c>
      <c r="D33" s="195">
        <f>C33*$J$3</f>
        <v>117523151.58798707</v>
      </c>
      <c r="E33" s="802">
        <f>F7/J5*1000</f>
        <v>42.094999999999992</v>
      </c>
      <c r="F33" s="196">
        <f>D33*E33/1000000000</f>
        <v>4.9471370660963148</v>
      </c>
      <c r="G33" s="798">
        <f>C7/J5*1000*(1+J4)</f>
        <v>59.178699999999992</v>
      </c>
      <c r="H33" s="249">
        <f t="shared" si="2"/>
        <v>0.40583679771944414</v>
      </c>
      <c r="I33" s="931"/>
      <c r="J33" s="933"/>
      <c r="K33" s="794" t="s">
        <v>213</v>
      </c>
      <c r="L33" s="832">
        <f>SUMIF(DATASET!$F$5:$F$32,K33,DATASET!$P$5:$P$32)</f>
        <v>156.20289798237761</v>
      </c>
    </row>
    <row r="34" spans="2:14">
      <c r="B34" s="173" t="s">
        <v>144</v>
      </c>
      <c r="C34" s="150">
        <f>SUM(C25:C33)</f>
        <v>3569750.5863614017</v>
      </c>
      <c r="D34" s="150">
        <f>SUM(D25:D33)</f>
        <v>991597385.89366734</v>
      </c>
      <c r="E34" s="165">
        <f>F34*1000000000/(D34*1000)</f>
        <v>5.9171556450820804E-2</v>
      </c>
      <c r="F34" s="180">
        <f>SUM(F25:F33)</f>
        <v>58.674360695893476</v>
      </c>
      <c r="G34" s="799">
        <f>SUMPRODUCT(D25:D33,G25:G33)/D34</f>
        <v>110.1358786952626</v>
      </c>
      <c r="K34" s="794" t="s">
        <v>1119</v>
      </c>
    </row>
    <row r="35" spans="2:14" ht="15.75" thickBot="1">
      <c r="B35" s="174"/>
      <c r="C35" s="175"/>
      <c r="D35" s="175"/>
      <c r="E35" s="176" t="s">
        <v>169</v>
      </c>
      <c r="F35" s="175"/>
      <c r="G35" s="177"/>
      <c r="K35" s="794" t="s">
        <v>217</v>
      </c>
    </row>
    <row r="36" spans="2:14">
      <c r="B36" s="266"/>
      <c r="C36" s="266"/>
      <c r="D36" s="645" t="s">
        <v>1130</v>
      </c>
      <c r="E36" s="646">
        <f>SUMPRODUCT($E$26:$E$27,$D$26:$D$27)/SUM($D$26:$D$27)</f>
        <v>130.04826861604678</v>
      </c>
      <c r="G36" s="646">
        <f>SUMPRODUCT($G$26:$G$27,$D$26:$D$27)/SUM($D$26:$D$27)</f>
        <v>185.05177393035552</v>
      </c>
      <c r="K36" s="794" t="s">
        <v>173</v>
      </c>
    </row>
    <row r="37" spans="2:14" ht="15.75" thickBot="1">
      <c r="G37" s="71"/>
      <c r="K37" s="794" t="s">
        <v>214</v>
      </c>
    </row>
    <row r="38" spans="2:14">
      <c r="B38" s="169"/>
      <c r="C38" s="178" t="s">
        <v>179</v>
      </c>
      <c r="D38" s="178"/>
      <c r="E38" s="178"/>
      <c r="F38" s="178"/>
      <c r="G38" s="819"/>
      <c r="H38" s="225"/>
      <c r="K38" s="794" t="s">
        <v>1102</v>
      </c>
    </row>
    <row r="39" spans="2:14">
      <c r="B39" s="170"/>
      <c r="C39" s="824" t="s">
        <v>170</v>
      </c>
      <c r="D39" s="824" t="s">
        <v>171</v>
      </c>
      <c r="E39" s="824" t="s">
        <v>178</v>
      </c>
      <c r="F39" s="825" t="s">
        <v>1226</v>
      </c>
      <c r="G39" s="826" t="s">
        <v>182</v>
      </c>
      <c r="H39" s="823" t="s">
        <v>1228</v>
      </c>
    </row>
    <row r="40" spans="2:14">
      <c r="B40" s="173" t="s">
        <v>172</v>
      </c>
      <c r="C40" s="157">
        <v>4.3639999999999999</v>
      </c>
      <c r="D40" s="157">
        <v>19.407</v>
      </c>
      <c r="E40" s="157">
        <f>SUM(C40:D40)</f>
        <v>23.771000000000001</v>
      </c>
      <c r="F40" s="821">
        <f>(SUMIF(DATASET!$F$5:$F$32,"ben",DATASET!P5:P32)+SUMIF(DATASET!$F$5:$F$32,"die",DATASET!P5:P32)+SUMIF(DATASET!$F$5:$F$32,"hoi",DATASET!P5:P32)+(1-DATASET!R41)*SUMIF(DATASET!$F$5:$F$32,"phe",DATASET!$P$5:$P$32))*1000000</f>
        <v>542180953.62937284</v>
      </c>
      <c r="G40" s="186">
        <f>(E40*1000000000)/F40</f>
        <v>43.843295934459398</v>
      </c>
      <c r="H40" s="225">
        <f>(E40*1000000000)/((D33+D31+D32))</f>
        <v>48.448520705744315</v>
      </c>
      <c r="I40" s="225"/>
    </row>
    <row r="41" spans="2:14">
      <c r="B41" s="173" t="s">
        <v>173</v>
      </c>
      <c r="C41" s="157">
        <v>0.307</v>
      </c>
      <c r="D41" s="157">
        <v>5.133</v>
      </c>
      <c r="E41" s="157">
        <f t="shared" ref="E41:E48" si="3">SUM(C41:D41)</f>
        <v>5.44</v>
      </c>
      <c r="F41" s="821">
        <f>(SUMIF(DATASET!$F$5:$F$32,B41,DATASET!$P$5:$P$32))*1000000</f>
        <v>254863425.9859027</v>
      </c>
      <c r="G41" s="186">
        <f>(E41*1000000000)/((F41))</f>
        <v>21.344765255964596</v>
      </c>
      <c r="H41" s="225">
        <f>(E41*1000000000)/((D25))</f>
        <v>21.817933807543373</v>
      </c>
    </row>
    <row r="42" spans="2:14">
      <c r="B42" s="173" t="s">
        <v>174</v>
      </c>
      <c r="C42" s="157">
        <v>3.1139999999999999</v>
      </c>
      <c r="D42" s="157">
        <v>17.835999999999999</v>
      </c>
      <c r="E42" s="157">
        <f t="shared" si="3"/>
        <v>20.95</v>
      </c>
      <c r="F42" s="821">
        <f>(SUMIF(DATASET!$F$5:$F$32,B42,DATASET!$P$5:$P$32)+DATASET!R41*SUMIF(DATASET!$F$5:$F$32,"phe",DATASET!$P$5:$P$32))*1000000</f>
        <v>173632114.09767407</v>
      </c>
      <c r="G42" s="806">
        <f>(E42*1000000000)/((F42))</f>
        <v>120.65740320488698</v>
      </c>
      <c r="H42" s="225">
        <f>(E42*1000000000)/((D26+D27))</f>
        <v>114.27116893809631</v>
      </c>
    </row>
    <row r="43" spans="2:14">
      <c r="B43" s="173" t="s">
        <v>175</v>
      </c>
      <c r="C43" s="157">
        <v>2.5000000000000001E-2</v>
      </c>
      <c r="D43" s="157">
        <v>7.0999999999999994E-2</v>
      </c>
      <c r="E43" s="157">
        <f t="shared" si="3"/>
        <v>9.6000000000000002E-2</v>
      </c>
      <c r="F43" s="821">
        <f>(SUMIF(DATASET!$F$5:$F$32,B43,DATASET!$P$5:$P$32))*1000000</f>
        <v>5295394.8134828163</v>
      </c>
      <c r="G43" s="186">
        <f>(E43*1000000000)/((F43))</f>
        <v>18.128959856887452</v>
      </c>
      <c r="H43" s="225">
        <f>(E43*1000000000)/((D28))</f>
        <v>8.767612594399484</v>
      </c>
    </row>
    <row r="44" spans="2:14">
      <c r="B44" s="173" t="s">
        <v>176</v>
      </c>
      <c r="C44" s="157">
        <v>1.2E-2</v>
      </c>
      <c r="D44" s="157">
        <v>1E-3</v>
      </c>
      <c r="E44" s="157">
        <f t="shared" si="3"/>
        <v>1.3000000000000001E-2</v>
      </c>
      <c r="F44" s="821">
        <v>0</v>
      </c>
      <c r="G44" s="183"/>
      <c r="H44" s="225"/>
    </row>
    <row r="45" spans="2:14">
      <c r="B45" s="827" t="s">
        <v>217</v>
      </c>
      <c r="C45" s="831" t="s">
        <v>54</v>
      </c>
      <c r="D45" s="831" t="s">
        <v>54</v>
      </c>
      <c r="E45" s="830">
        <f>F45*G45/1000000000</f>
        <v>0.52522677559519471</v>
      </c>
      <c r="F45" s="828">
        <f>(SUMIF(DATASET!$F$5:$F$32,B45,DATASET!$P$5:$P$32))*1000000</f>
        <v>15625496.573957041</v>
      </c>
      <c r="G45" s="829">
        <f>F9*1000</f>
        <v>33.613445378151269</v>
      </c>
      <c r="H45" s="71"/>
    </row>
    <row r="46" spans="2:14">
      <c r="B46" s="179" t="s">
        <v>144</v>
      </c>
      <c r="C46" s="167">
        <f>SUM(C40:C45)</f>
        <v>7.8220000000000001</v>
      </c>
      <c r="D46" s="167">
        <f>SUM(D40:D45)</f>
        <v>42.447999999999993</v>
      </c>
      <c r="E46" s="180">
        <f>SUM(E40:E45)</f>
        <v>50.795226775595189</v>
      </c>
      <c r="F46" s="821">
        <f>SUM(F40:F45)</f>
        <v>991597385.10038936</v>
      </c>
      <c r="G46" s="183"/>
      <c r="H46" s="71"/>
      <c r="I46" s="817"/>
      <c r="J46" s="818" t="s">
        <v>1222</v>
      </c>
      <c r="L46" s="763" t="s">
        <v>1199</v>
      </c>
      <c r="M46" s="43" t="s">
        <v>1194</v>
      </c>
      <c r="N46" s="764" t="s">
        <v>1198</v>
      </c>
    </row>
    <row r="47" spans="2:14">
      <c r="B47" s="173" t="s">
        <v>270</v>
      </c>
      <c r="C47" s="157">
        <v>0.56799999999999995</v>
      </c>
      <c r="D47" s="157">
        <v>2.8239999999999998</v>
      </c>
      <c r="E47" s="157">
        <f t="shared" si="3"/>
        <v>3.3919999999999999</v>
      </c>
      <c r="F47" s="822" t="s">
        <v>1227</v>
      </c>
      <c r="G47" s="183"/>
      <c r="I47" s="814" t="s">
        <v>271</v>
      </c>
      <c r="J47" s="815">
        <v>0.40200000000000002</v>
      </c>
      <c r="L47" s="762">
        <f>I40*M47/1000</f>
        <v>0</v>
      </c>
      <c r="M47" s="225">
        <f>(C31*R5+C32*R6+C33*R6)/SUM(C31:C33)</f>
        <v>9.3267189104559804</v>
      </c>
      <c r="N47" s="765">
        <f>L47*(1+J31)</f>
        <v>0</v>
      </c>
    </row>
    <row r="48" spans="2:14">
      <c r="B48" s="173" t="s">
        <v>320</v>
      </c>
      <c r="C48" s="157">
        <v>148.41999999999999</v>
      </c>
      <c r="D48" s="157">
        <v>966.52599999999995</v>
      </c>
      <c r="E48" s="157">
        <f t="shared" si="3"/>
        <v>1114.9459999999999</v>
      </c>
      <c r="F48" s="122"/>
      <c r="G48" s="183"/>
      <c r="I48" s="108" t="s">
        <v>271</v>
      </c>
      <c r="J48" s="816">
        <v>4.9000000000000002E-2</v>
      </c>
      <c r="L48" s="762"/>
    </row>
    <row r="49" spans="1:16" ht="15.75" thickBot="1">
      <c r="B49" s="181" t="s">
        <v>177</v>
      </c>
      <c r="C49" s="182">
        <v>3.1880000000000002</v>
      </c>
      <c r="D49" s="182">
        <v>9.74</v>
      </c>
      <c r="E49" s="182">
        <f>SUM(C49:D49)</f>
        <v>12.928000000000001</v>
      </c>
      <c r="F49" s="820"/>
      <c r="G49" s="184"/>
      <c r="I49" s="76"/>
      <c r="J49" s="813"/>
      <c r="L49" s="762"/>
    </row>
    <row r="50" spans="1:16">
      <c r="F50" s="71">
        <f>F46/1000000-DATASET!P35</f>
        <v>0</v>
      </c>
      <c r="I50" s="43"/>
      <c r="L50" s="762"/>
    </row>
    <row r="51" spans="1:16">
      <c r="C51" t="s">
        <v>210</v>
      </c>
    </row>
    <row r="52" spans="1:16">
      <c r="B52" s="73"/>
      <c r="C52" s="114" t="s">
        <v>194</v>
      </c>
      <c r="D52" s="206" t="s">
        <v>195</v>
      </c>
      <c r="E52" s="114" t="s">
        <v>201</v>
      </c>
      <c r="F52" s="207" t="s">
        <v>197</v>
      </c>
      <c r="G52" s="166"/>
    </row>
    <row r="53" spans="1:16">
      <c r="B53" s="115" t="s">
        <v>192</v>
      </c>
      <c r="C53" s="71" t="s">
        <v>196</v>
      </c>
      <c r="D53" s="71">
        <v>22.5</v>
      </c>
      <c r="E53" s="71" t="s">
        <v>198</v>
      </c>
      <c r="F53" s="208">
        <f>D53/800</f>
        <v>2.8125000000000001E-2</v>
      </c>
      <c r="G53" s="166"/>
    </row>
    <row r="54" spans="1:16">
      <c r="B54" s="115" t="s">
        <v>148</v>
      </c>
      <c r="C54" s="71" t="s">
        <v>207</v>
      </c>
      <c r="D54" s="71">
        <v>221</v>
      </c>
      <c r="E54" s="71" t="s">
        <v>199</v>
      </c>
      <c r="F54" s="209">
        <f>D54/5/1000</f>
        <v>4.4200000000000003E-2</v>
      </c>
      <c r="G54" t="s">
        <v>202</v>
      </c>
    </row>
    <row r="55" spans="1:16" ht="15.75">
      <c r="B55" s="115" t="s">
        <v>193</v>
      </c>
      <c r="C55" s="71" t="s">
        <v>203</v>
      </c>
      <c r="D55" s="71">
        <v>75</v>
      </c>
      <c r="E55" s="71" t="s">
        <v>200</v>
      </c>
      <c r="F55" s="209">
        <f>D55/1750</f>
        <v>4.2857142857142858E-2</v>
      </c>
      <c r="G55" s="44" t="s">
        <v>211</v>
      </c>
    </row>
    <row r="56" spans="1:16">
      <c r="B56" s="115"/>
      <c r="C56" s="71"/>
      <c r="D56" s="71"/>
      <c r="E56" s="71"/>
      <c r="F56" s="68"/>
    </row>
    <row r="57" spans="1:16" ht="15.75">
      <c r="B57" s="1"/>
      <c r="C57" s="71" t="s">
        <v>204</v>
      </c>
      <c r="D57" s="153" t="s">
        <v>205</v>
      </c>
      <c r="E57" s="71"/>
      <c r="F57" s="68"/>
      <c r="G57" t="s">
        <v>85</v>
      </c>
    </row>
    <row r="58" spans="1:16" ht="15.75">
      <c r="B58" s="1"/>
      <c r="C58" s="71"/>
      <c r="D58" s="153" t="s">
        <v>181</v>
      </c>
      <c r="E58" s="71"/>
      <c r="F58" s="68"/>
    </row>
    <row r="59" spans="1:16" ht="15.75">
      <c r="B59" s="1"/>
      <c r="C59" s="71"/>
      <c r="D59" s="153" t="s">
        <v>206</v>
      </c>
      <c r="E59" s="71"/>
      <c r="F59" s="68"/>
    </row>
    <row r="60" spans="1:16" ht="15.75">
      <c r="B60" s="2"/>
      <c r="C60" s="210" t="s">
        <v>208</v>
      </c>
      <c r="D60" s="211" t="s">
        <v>209</v>
      </c>
      <c r="E60" s="210"/>
      <c r="F60" s="212"/>
      <c r="G60" t="s">
        <v>85</v>
      </c>
    </row>
    <row r="63" spans="1:16">
      <c r="A63" s="73"/>
      <c r="B63" s="74"/>
      <c r="C63" s="74"/>
      <c r="D63" s="74"/>
      <c r="E63" s="74"/>
      <c r="F63" s="74"/>
      <c r="G63" s="75"/>
    </row>
    <row r="64" spans="1:16">
      <c r="A64" s="1"/>
      <c r="B64" s="21"/>
      <c r="C64" s="21"/>
      <c r="D64" s="219" t="s">
        <v>220</v>
      </c>
      <c r="E64" s="71"/>
      <c r="F64" s="71"/>
      <c r="G64" s="68"/>
      <c r="P64" s="265"/>
    </row>
    <row r="65" spans="1:15">
      <c r="A65" s="1"/>
      <c r="B65" s="76" t="str">
        <f>B33</f>
        <v>Heizöl</v>
      </c>
      <c r="C65" s="76" t="s">
        <v>213</v>
      </c>
      <c r="D65" s="122">
        <f>C33/1000</f>
        <v>423.08334537828671</v>
      </c>
      <c r="E65" s="71"/>
      <c r="F65" s="71"/>
      <c r="G65" s="68"/>
    </row>
    <row r="66" spans="1:15">
      <c r="A66" s="1"/>
      <c r="B66" s="76" t="str">
        <f t="shared" ref="B66" si="4">B25</f>
        <v>Erdgas</v>
      </c>
      <c r="C66" s="76" t="s">
        <v>173</v>
      </c>
      <c r="D66" s="122">
        <f>C25/1000</f>
        <v>897.61020255555968</v>
      </c>
      <c r="E66" s="71"/>
      <c r="F66" s="71"/>
      <c r="G66" s="68"/>
    </row>
    <row r="67" spans="1:15">
      <c r="A67" s="1"/>
      <c r="B67" s="76" t="str">
        <f>CONCATENATE(B26," + ",B27)</f>
        <v>Strom + Fernwärme</v>
      </c>
      <c r="C67" s="76" t="s">
        <v>174</v>
      </c>
      <c r="D67" s="122">
        <f>(C26+C27)/1000</f>
        <v>660.00900000000001</v>
      </c>
      <c r="E67" s="71"/>
      <c r="F67" s="71"/>
      <c r="G67" s="68"/>
    </row>
    <row r="68" spans="1:15">
      <c r="A68" s="1"/>
      <c r="B68" s="76" t="str">
        <f>B28</f>
        <v>Kohle</v>
      </c>
      <c r="C68" s="76" t="s">
        <v>214</v>
      </c>
      <c r="D68" s="122">
        <f>C28/1000</f>
        <v>39.4178</v>
      </c>
      <c r="E68" s="71"/>
      <c r="F68" s="71"/>
      <c r="G68" s="68"/>
    </row>
    <row r="69" spans="1:15">
      <c r="A69" s="1"/>
      <c r="B69" s="76" t="s">
        <v>219</v>
      </c>
      <c r="C69" s="76" t="s">
        <v>217</v>
      </c>
      <c r="D69" s="122">
        <f>(C29+C30)/1000</f>
        <v>206.3934013736629</v>
      </c>
      <c r="E69" s="71"/>
      <c r="F69" s="71"/>
      <c r="G69" s="68"/>
    </row>
    <row r="70" spans="1:15">
      <c r="A70" s="1"/>
      <c r="B70" s="76" t="str">
        <f>B31</f>
        <v>Benzin</v>
      </c>
      <c r="C70" s="76" t="s">
        <v>215</v>
      </c>
      <c r="D70" s="122">
        <f>C31/1000</f>
        <v>928.85104491677146</v>
      </c>
      <c r="E70" s="71"/>
      <c r="F70" s="71"/>
      <c r="G70" s="68"/>
    </row>
    <row r="71" spans="1:15">
      <c r="A71" s="1"/>
      <c r="B71" s="110" t="str">
        <f>B32</f>
        <v>Diesel</v>
      </c>
      <c r="C71" s="110" t="s">
        <v>216</v>
      </c>
      <c r="D71" s="195">
        <f>C32/1000</f>
        <v>414.38579213712097</v>
      </c>
      <c r="E71" s="71"/>
      <c r="F71" s="71"/>
      <c r="G71" s="68"/>
    </row>
    <row r="72" spans="1:15">
      <c r="A72" s="1"/>
      <c r="B72" s="76" t="s">
        <v>218</v>
      </c>
      <c r="C72" s="71"/>
      <c r="D72" s="125">
        <f>SUM(D65:D71)</f>
        <v>3569.7505863614015</v>
      </c>
      <c r="E72" s="71"/>
      <c r="F72" s="71"/>
      <c r="G72" s="68"/>
    </row>
    <row r="73" spans="1:15">
      <c r="A73" s="2"/>
      <c r="B73" s="110"/>
      <c r="C73" s="21"/>
      <c r="D73" s="21"/>
      <c r="E73" s="21"/>
      <c r="F73" s="21"/>
      <c r="G73" s="20"/>
    </row>
    <row r="74" spans="1:15">
      <c r="B74" s="43"/>
    </row>
    <row r="75" spans="1:15" s="67" customFormat="1">
      <c r="D75" s="274" t="s">
        <v>1206</v>
      </c>
      <c r="E75" s="274" t="s">
        <v>1206</v>
      </c>
    </row>
    <row r="76" spans="1:15" s="67" customFormat="1">
      <c r="B76" s="270"/>
      <c r="C76" s="784" t="s">
        <v>238</v>
      </c>
      <c r="D76" s="274" t="s">
        <v>1124</v>
      </c>
      <c r="E76" s="274" t="s">
        <v>1208</v>
      </c>
      <c r="F76" s="274" t="s">
        <v>263</v>
      </c>
      <c r="G76" s="274" t="s">
        <v>3</v>
      </c>
      <c r="H76" s="785" t="s">
        <v>263</v>
      </c>
      <c r="I76" s="274" t="s">
        <v>3</v>
      </c>
      <c r="J76" s="274" t="s">
        <v>263</v>
      </c>
      <c r="K76" s="274" t="s">
        <v>3</v>
      </c>
      <c r="L76" s="785" t="s">
        <v>263</v>
      </c>
      <c r="M76" s="785" t="s">
        <v>3</v>
      </c>
    </row>
    <row r="77" spans="1:15" s="67" customFormat="1">
      <c r="B77" s="271"/>
      <c r="C77" s="786" t="s">
        <v>1201</v>
      </c>
      <c r="D77" s="215" t="s">
        <v>195</v>
      </c>
      <c r="E77" s="215" t="s">
        <v>195</v>
      </c>
      <c r="F77" s="215" t="s">
        <v>1202</v>
      </c>
      <c r="G77" s="215" t="s">
        <v>1210</v>
      </c>
      <c r="H77" s="787" t="s">
        <v>1211</v>
      </c>
      <c r="I77" s="215" t="s">
        <v>1200</v>
      </c>
      <c r="J77" s="215" t="s">
        <v>1203</v>
      </c>
      <c r="K77" s="215" t="s">
        <v>1210</v>
      </c>
      <c r="L77" s="788" t="s">
        <v>1212</v>
      </c>
      <c r="M77" s="788" t="s">
        <v>1213</v>
      </c>
      <c r="N77" s="579" t="s">
        <v>1215</v>
      </c>
      <c r="O77" s="579" t="s">
        <v>1216</v>
      </c>
    </row>
    <row r="78" spans="1:15">
      <c r="B78" s="270" t="s">
        <v>11</v>
      </c>
      <c r="C78" s="679">
        <f>L31</f>
        <v>301.45447914646013</v>
      </c>
      <c r="D78" s="276">
        <f>E78/R5*1000</f>
        <v>49.337078651685374</v>
      </c>
      <c r="E78" s="276">
        <f>F5</f>
        <v>0.43909999999999982</v>
      </c>
      <c r="F78" s="158">
        <f>C78*D78/1000</f>
        <v>14.872883347551751</v>
      </c>
      <c r="G78" s="249">
        <f>F78/$F$81</f>
        <v>0.58472049631744383</v>
      </c>
      <c r="H78" s="834">
        <f>G78*$H$82</f>
        <v>13.899390917961957</v>
      </c>
      <c r="I78" s="226">
        <f>N26</f>
        <v>1.4905488499202924</v>
      </c>
      <c r="J78" s="276">
        <f>H78*(1+I78)</f>
        <v>34.617112065322708</v>
      </c>
      <c r="K78" s="249">
        <f>J78/$J$81</f>
        <v>0.70110889027660428</v>
      </c>
      <c r="L78" s="773">
        <f>K78*$L$82</f>
        <v>31.882171691053752</v>
      </c>
      <c r="M78" s="774">
        <f>L78/H78-1</f>
        <v>1.293781927512589</v>
      </c>
      <c r="N78" s="276">
        <f>H78/C78*1000</f>
        <v>46.107760472880578</v>
      </c>
      <c r="O78" s="276">
        <f>N78*R5/1000</f>
        <v>0.41035906820863716</v>
      </c>
    </row>
    <row r="79" spans="1:15">
      <c r="B79" s="270" t="s">
        <v>13</v>
      </c>
      <c r="C79" s="679">
        <f>L32</f>
        <v>84.076762604784903</v>
      </c>
      <c r="D79" s="276">
        <f t="shared" ref="D79" si="5">E79/R6*1000</f>
        <v>47.428571428571416</v>
      </c>
      <c r="E79" s="276">
        <f>F6</f>
        <v>0.46479999999999994</v>
      </c>
      <c r="F79" s="158">
        <f>C79*D79/1000</f>
        <v>3.9876407406840833</v>
      </c>
      <c r="G79" s="249">
        <f>F79/$F$81</f>
        <v>0.15677224237842718</v>
      </c>
      <c r="H79" s="834">
        <f>G79*$H$82</f>
        <v>3.7266329735775927</v>
      </c>
      <c r="I79" s="226">
        <f>N27</f>
        <v>1.0120481927710845</v>
      </c>
      <c r="J79" s="276">
        <f t="shared" ref="J79:J80" si="6">H79*(1+I79)</f>
        <v>7.4981651396079281</v>
      </c>
      <c r="K79" s="249">
        <f t="shared" ref="K79:K80" si="7">J79/$J$81</f>
        <v>0.15186218394593937</v>
      </c>
      <c r="L79" s="773">
        <f t="shared" ref="L79:L80" si="8">K79*$L$82</f>
        <v>6.9057692593694826</v>
      </c>
      <c r="M79" s="774">
        <f t="shared" ref="M79:M80" si="9">L79/H79-1</f>
        <v>0.85308542814182675</v>
      </c>
      <c r="N79" s="276">
        <f t="shared" ref="N79:N80" si="10">H79/C79*1000</f>
        <v>44.324173030961894</v>
      </c>
      <c r="O79" s="276">
        <f t="shared" ref="O79" si="11">N79*R6/1000</f>
        <v>0.43437689570342664</v>
      </c>
    </row>
    <row r="80" spans="1:15">
      <c r="B80" s="270" t="s">
        <v>14</v>
      </c>
      <c r="C80" s="679">
        <f t="shared" ref="C80" si="12">L33</f>
        <v>156.20289798237761</v>
      </c>
      <c r="D80" s="276">
        <f>E80/J5*1000</f>
        <v>42.094999999999992</v>
      </c>
      <c r="E80" s="276">
        <f>F7</f>
        <v>0.42094999999999994</v>
      </c>
      <c r="F80" s="158">
        <f>C80*D80/1000</f>
        <v>6.5753609905681838</v>
      </c>
      <c r="G80" s="249">
        <f>F80/$F$81</f>
        <v>0.25850726130412888</v>
      </c>
      <c r="H80" s="834">
        <f>G80*$H$82</f>
        <v>6.1449761084604475</v>
      </c>
      <c r="I80" s="226">
        <f>N28</f>
        <v>0.18137546026844045</v>
      </c>
      <c r="J80" s="118">
        <f t="shared" si="6"/>
        <v>7.2595239784710319</v>
      </c>
      <c r="K80" s="249">
        <f t="shared" si="7"/>
        <v>0.14702892577745644</v>
      </c>
      <c r="L80" s="773">
        <f t="shared" si="8"/>
        <v>6.6859820495767694</v>
      </c>
      <c r="M80" s="775">
        <f t="shared" si="9"/>
        <v>8.8040365262195497E-2</v>
      </c>
      <c r="N80" s="118">
        <f t="shared" si="10"/>
        <v>39.339706163157786</v>
      </c>
      <c r="O80" s="118">
        <f>N80*J5/1000</f>
        <v>0.39339706163157784</v>
      </c>
    </row>
    <row r="81" spans="2:15" s="67" customFormat="1">
      <c r="B81" s="777" t="s">
        <v>1209</v>
      </c>
      <c r="C81" s="778">
        <f>SUM(C78:C80)</f>
        <v>541.73413973362267</v>
      </c>
      <c r="D81" s="779">
        <f>SUMPRODUCT(C78:C80,D78:D80)/C81</f>
        <v>46.952708373356636</v>
      </c>
      <c r="E81" s="779">
        <f>SUMPRODUCT(C78:C80,E78:E80)/C81</f>
        <v>0.43785527542021102</v>
      </c>
      <c r="F81" s="833">
        <f>SUM(F78:F80)</f>
        <v>25.43588507880402</v>
      </c>
      <c r="G81" s="780">
        <f t="shared" ref="G81:L81" si="13">SUM(G78:G80)</f>
        <v>0.99999999999999978</v>
      </c>
      <c r="H81" s="835">
        <f>SUM(H78:H80)</f>
        <v>23.770999999999997</v>
      </c>
      <c r="I81" s="780">
        <f>SUMPRODUCT(C78:C80,I78:I80)/C81</f>
        <v>1.0388005740912394</v>
      </c>
      <c r="J81" s="779">
        <f t="shared" si="13"/>
        <v>49.374801183401665</v>
      </c>
      <c r="K81" s="780">
        <f>SUM(K78:K80)</f>
        <v>1</v>
      </c>
      <c r="L81" s="781">
        <f t="shared" si="13"/>
        <v>45.473923000000006</v>
      </c>
      <c r="M81" s="782">
        <f>SUMPRODUCT(G78:G80,M78:M80)/G81</f>
        <v>0.91300000000000048</v>
      </c>
      <c r="N81" s="783">
        <f>SUMPRODUCT(C78:C80,N78:N80)/C81</f>
        <v>43.879457203285156</v>
      </c>
      <c r="O81" s="783">
        <f>SUMPRODUCT(C78:C80,O78:O80)/C81</f>
        <v>0.40919581605938066</v>
      </c>
    </row>
    <row r="82" spans="2:15">
      <c r="B82" s="789" t="s">
        <v>1204</v>
      </c>
      <c r="D82" s="771">
        <f>H82/C81*1000</f>
        <v>43.879457203285163</v>
      </c>
      <c r="E82" s="776"/>
      <c r="F82" s="74"/>
      <c r="G82" s="74"/>
      <c r="H82" s="769">
        <f>E40</f>
        <v>23.771000000000001</v>
      </c>
      <c r="L82" s="769">
        <f>H82*(1+M82)</f>
        <v>45.473922999999999</v>
      </c>
      <c r="M82" s="770">
        <f>J31</f>
        <v>0.91300000000000003</v>
      </c>
    </row>
    <row r="83" spans="2:15">
      <c r="B83" s="68"/>
      <c r="C83" s="772" t="s">
        <v>1206</v>
      </c>
      <c r="D83" s="645" t="s">
        <v>1207</v>
      </c>
      <c r="E83" s="76"/>
      <c r="F83" s="71"/>
      <c r="G83" s="71"/>
      <c r="H83" s="235" t="s">
        <v>1205</v>
      </c>
      <c r="L83" s="235" t="s">
        <v>1205</v>
      </c>
      <c r="M83" s="235" t="s">
        <v>1205</v>
      </c>
    </row>
    <row r="84" spans="2:15">
      <c r="G84" s="43" t="s">
        <v>1214</v>
      </c>
      <c r="H84" s="262">
        <f>H81-H82</f>
        <v>0</v>
      </c>
      <c r="K84" s="43" t="s">
        <v>1214</v>
      </c>
      <c r="L84" s="262">
        <f>L81-L82</f>
        <v>0</v>
      </c>
      <c r="M84" s="262">
        <f>M81-M82</f>
        <v>0</v>
      </c>
    </row>
    <row r="85" spans="2:15">
      <c r="I85" s="226"/>
    </row>
    <row r="86" spans="2:15">
      <c r="I86" s="43"/>
    </row>
    <row r="88" spans="2:15">
      <c r="I88" s="276"/>
    </row>
  </sheetData>
  <mergeCells count="12">
    <mergeCell ref="I31:I33"/>
    <mergeCell ref="J31:J33"/>
    <mergeCell ref="S2:S4"/>
    <mergeCell ref="T2:T4"/>
    <mergeCell ref="A3:A20"/>
    <mergeCell ref="I11:I14"/>
    <mergeCell ref="M2:M3"/>
    <mergeCell ref="N2:N4"/>
    <mergeCell ref="O2:O4"/>
    <mergeCell ref="P2:P4"/>
    <mergeCell ref="Q2:Q4"/>
    <mergeCell ref="R2:R4"/>
  </mergeCells>
  <conditionalFormatting sqref="H84 L84:M84">
    <cfRule type="cellIs" dxfId="90" priority="3" operator="equal">
      <formula>0</formula>
    </cfRule>
  </conditionalFormatting>
  <conditionalFormatting sqref="F50">
    <cfRule type="cellIs" dxfId="89" priority="2" operator="equal">
      <formula>0</formula>
    </cfRule>
  </conditionalFormatting>
  <conditionalFormatting sqref="F50">
    <cfRule type="cellIs" dxfId="88" priority="1" operator="equal">
      <formula>0</formula>
    </cfRule>
  </conditionalFormatting>
  <hyperlinks>
    <hyperlink ref="E18" r:id="rId1" display="http://www.netztransparenz.de/de/file/Internettext-KWK-Prognose-2007.pdf"/>
    <hyperlink ref="D18" r:id="rId2" display="https://www.destatis.de/DE/Publikationen/Thematisch/Preise/Energiepreise/EnergiepreisentwicklungPDF_5619001.pdf?__blob=publicationFile"/>
    <hyperlink ref="C18" r:id="rId3" display="https://www.destatis.de/DE/Publikationen/Thematisch/Preise/Energiepreise/EnergiepreisentwicklungPDF_5619001.pdf?__blob=publicationFile"/>
    <hyperlink ref="H18" r:id="rId4"/>
    <hyperlink ref="H19" r:id="rId5"/>
    <hyperlink ref="B18" r:id="rId6"/>
    <hyperlink ref="F18" r:id="rId7" display="http://www.ise.fraunhofer.de/de/downloads/pdf-files/data-nivc-/kurzstudie-zur-historischen-entwicklung-der-eeg-umlage.pdf"/>
    <hyperlink ref="G18" r:id="rId8" display="http://www.bundesnetzagentur.de/SharedDocs/Downloads/DE/Allgemeines/Bundesnetzagentur/Publikationen/MarktWettbewerb/Folien/S24_Strom_pdf.pdf?__blob=publicationFile&amp;v=2"/>
    <hyperlink ref="G13" r:id="rId9" display="Destaits - Preise - Daten zur Energiepreisentwicklung"/>
    <hyperlink ref="M2" r:id="rId10"/>
    <hyperlink ref="U10" r:id="rId11"/>
    <hyperlink ref="S12" r:id="rId12"/>
    <hyperlink ref="I6" r:id="rId13"/>
    <hyperlink ref="I8" r:id="rId14"/>
    <hyperlink ref="G9" r:id="rId15"/>
    <hyperlink ref="G5" r:id="rId16"/>
    <hyperlink ref="G8" r:id="rId17"/>
    <hyperlink ref="K2" r:id="rId18"/>
    <hyperlink ref="G6" r:id="rId19" display="Destatis - Preise - Daten zur Energiepreisentwicklung, S. 25"/>
    <hyperlink ref="G7" r:id="rId20" display="Destatis - Preise - Daten zur Energiepreisentwicklung, S. 25"/>
    <hyperlink ref="G10" r:id="rId21" display="Sektoruntersuchung - Fernwärme"/>
    <hyperlink ref="J11" r:id="rId22"/>
    <hyperlink ref="J12" r:id="rId23"/>
    <hyperlink ref="J13" r:id="rId24"/>
    <hyperlink ref="J14" r:id="rId25"/>
    <hyperlink ref="D57" r:id="rId26"/>
    <hyperlink ref="D58" r:id="rId27"/>
    <hyperlink ref="D59" r:id="rId28"/>
    <hyperlink ref="D60" r:id="rId29"/>
    <hyperlink ref="G55" r:id="rId30"/>
  </hyperlinks>
  <pageMargins left="0.7" right="0.7" top="0.78740157499999996" bottom="0.78740157499999996" header="0.3" footer="0.3"/>
  <pageSetup paperSize="9" orientation="portrait" r:id="rId31"/>
  <drawing r:id="rId3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52"/>
  <sheetViews>
    <sheetView zoomScale="70" zoomScaleNormal="70" workbookViewId="0">
      <selection activeCell="T20" sqref="T20"/>
    </sheetView>
  </sheetViews>
  <sheetFormatPr baseColWidth="10" defaultRowHeight="15"/>
  <cols>
    <col min="2" max="2" width="7" customWidth="1"/>
    <col min="3" max="3" width="16.5703125" customWidth="1"/>
    <col min="4" max="4" width="21.42578125" customWidth="1"/>
    <col min="5" max="5" width="12.85546875" customWidth="1"/>
    <col min="6" max="8" width="12.28515625" customWidth="1"/>
    <col min="9" max="9" width="17.42578125" customWidth="1"/>
    <col min="10" max="10" width="14" customWidth="1"/>
    <col min="11" max="11" width="12.28515625" customWidth="1"/>
    <col min="14" max="14" width="67.42578125" bestFit="1" customWidth="1"/>
    <col min="16" max="16" width="13.28515625" customWidth="1"/>
    <col min="17" max="17" width="16.7109375" bestFit="1" customWidth="1"/>
  </cols>
  <sheetData>
    <row r="2" spans="1:18" s="224" customFormat="1">
      <c r="B2" s="224" t="s">
        <v>85</v>
      </c>
    </row>
    <row r="3" spans="1:18" ht="23.25">
      <c r="J3" s="223" t="s">
        <v>239</v>
      </c>
      <c r="P3" t="s">
        <v>235</v>
      </c>
      <c r="Q3" t="s">
        <v>234</v>
      </c>
    </row>
    <row r="4" spans="1:18">
      <c r="B4" s="221" t="s">
        <v>229</v>
      </c>
      <c r="C4" s="221" t="s">
        <v>228</v>
      </c>
      <c r="D4" s="221" t="s">
        <v>231</v>
      </c>
      <c r="E4" s="221" t="s">
        <v>230</v>
      </c>
      <c r="F4" s="222" t="s">
        <v>242</v>
      </c>
      <c r="G4" s="222" t="s">
        <v>236</v>
      </c>
      <c r="H4" s="222" t="s">
        <v>255</v>
      </c>
      <c r="I4" s="222" t="s">
        <v>246</v>
      </c>
      <c r="J4" s="222" t="s">
        <v>247</v>
      </c>
      <c r="K4" s="222" t="s">
        <v>237</v>
      </c>
      <c r="L4" s="222" t="s">
        <v>238</v>
      </c>
      <c r="M4" s="222" t="s">
        <v>50</v>
      </c>
      <c r="N4" s="222" t="s">
        <v>87</v>
      </c>
      <c r="P4" s="221"/>
      <c r="Q4" s="221"/>
    </row>
    <row r="5" spans="1:18">
      <c r="A5">
        <v>1</v>
      </c>
      <c r="B5" s="105">
        <v>18</v>
      </c>
      <c r="C5" s="105" t="s">
        <v>222</v>
      </c>
      <c r="D5" s="105" t="s">
        <v>225</v>
      </c>
      <c r="E5" s="105" t="s">
        <v>11</v>
      </c>
      <c r="F5" s="235" t="s">
        <v>54</v>
      </c>
      <c r="G5" s="235" t="s">
        <v>54</v>
      </c>
      <c r="H5" s="236">
        <f>'[3]PKW-Daten'!$C$26</f>
        <v>11678.739910583785</v>
      </c>
      <c r="I5" s="237">
        <f>'[3]PKW-Daten'!$C$19</f>
        <v>10.430368541702347</v>
      </c>
      <c r="J5" s="238">
        <f>I5*1000*H5*1000/1000000000</f>
        <v>121.81356137007678</v>
      </c>
      <c r="K5" s="239">
        <f>'[3]PKW-Daten'!$C$18/100</f>
        <v>0.57523603461378803</v>
      </c>
      <c r="L5" s="238">
        <f>J5*K5</f>
        <v>70.071550004706282</v>
      </c>
      <c r="M5" s="238">
        <f t="shared" ref="M5:M32" si="0">L5*$J$39</f>
        <v>252.25758001694263</v>
      </c>
      <c r="N5" s="105" t="s">
        <v>244</v>
      </c>
      <c r="O5" s="236"/>
      <c r="P5" s="105">
        <f t="shared" ref="P5:P32" si="1">IF(D5=D4,P4,P4+1)</f>
        <v>1</v>
      </c>
      <c r="Q5" s="105">
        <f t="shared" ref="Q5:Q32" si="2">IF(E5=E4,Q4,Q4+1)</f>
        <v>1</v>
      </c>
      <c r="R5" s="218"/>
    </row>
    <row r="6" spans="1:18">
      <c r="A6">
        <v>2</v>
      </c>
      <c r="B6" s="105">
        <v>22</v>
      </c>
      <c r="C6" s="105" t="s">
        <v>222</v>
      </c>
      <c r="D6" s="105" t="s">
        <v>226</v>
      </c>
      <c r="E6" s="105" t="s">
        <v>11</v>
      </c>
      <c r="F6" s="235" t="s">
        <v>54</v>
      </c>
      <c r="G6" s="235" t="s">
        <v>54</v>
      </c>
      <c r="H6" s="236">
        <f>'[3]PKW-Daten'!$G$26</f>
        <v>15798.309700513308</v>
      </c>
      <c r="I6" s="237">
        <f>'[3]PKW-Daten'!$G$19</f>
        <v>14.96015910554566</v>
      </c>
      <c r="J6" s="238">
        <f>I6*1000*H6*1000/1000000000</f>
        <v>236.3452267183645</v>
      </c>
      <c r="K6" s="239">
        <f>'[3]PKW-Daten'!$G$18/100</f>
        <v>0.73907814785144565</v>
      </c>
      <c r="L6" s="238">
        <f>J6*K6</f>
        <v>174.67759241653883</v>
      </c>
      <c r="M6" s="238">
        <f t="shared" si="0"/>
        <v>628.8393326995398</v>
      </c>
      <c r="N6" s="105" t="s">
        <v>244</v>
      </c>
      <c r="O6" s="105"/>
      <c r="P6" s="105">
        <f t="shared" si="1"/>
        <v>2</v>
      </c>
      <c r="Q6" s="105">
        <f t="shared" si="2"/>
        <v>1</v>
      </c>
      <c r="R6" s="218"/>
    </row>
    <row r="7" spans="1:18">
      <c r="A7">
        <v>3</v>
      </c>
      <c r="B7" s="105">
        <v>26</v>
      </c>
      <c r="C7" s="105" t="s">
        <v>222</v>
      </c>
      <c r="D7" s="105" t="s">
        <v>227</v>
      </c>
      <c r="E7" s="105" t="s">
        <v>11</v>
      </c>
      <c r="F7" s="235" t="s">
        <v>54</v>
      </c>
      <c r="G7" s="235" t="s">
        <v>54</v>
      </c>
      <c r="H7" s="236">
        <f>'[3]PKW-Daten'!$K$26</f>
        <v>3290.722043981586</v>
      </c>
      <c r="I7" s="237">
        <f>'[3]PKW-Daten'!$K$19</f>
        <v>17.567241443207507</v>
      </c>
      <c r="J7" s="238">
        <f>I7*1000*H7*1000/1000000000</f>
        <v>57.808908669109826</v>
      </c>
      <c r="K7" s="239">
        <f>'[3]PKW-Daten'!$K$18/100</f>
        <v>0.98091000212075419</v>
      </c>
      <c r="L7" s="238">
        <f>J7*K7</f>
        <v>56.705336725215005</v>
      </c>
      <c r="M7" s="238">
        <f t="shared" si="0"/>
        <v>204.13921221077402</v>
      </c>
      <c r="N7" s="105" t="s">
        <v>244</v>
      </c>
      <c r="O7" s="105"/>
      <c r="P7" s="105">
        <f t="shared" si="1"/>
        <v>3</v>
      </c>
      <c r="Q7" s="105">
        <f t="shared" si="2"/>
        <v>1</v>
      </c>
      <c r="R7" s="218"/>
    </row>
    <row r="8" spans="1:18">
      <c r="A8">
        <v>4</v>
      </c>
      <c r="B8" s="12">
        <v>5</v>
      </c>
      <c r="C8" s="12" t="s">
        <v>221</v>
      </c>
      <c r="D8" s="12" t="s">
        <v>240</v>
      </c>
      <c r="E8" s="12" t="s">
        <v>232</v>
      </c>
      <c r="F8" s="233">
        <f>buildings_data!G154</f>
        <v>96329.798275042805</v>
      </c>
      <c r="G8" s="554">
        <f>buildings_data!$K$181</f>
        <v>159.93230788755264</v>
      </c>
      <c r="H8" s="231" t="s">
        <v>54</v>
      </c>
      <c r="I8" s="231" t="s">
        <v>54</v>
      </c>
      <c r="J8" s="231" t="s">
        <v>54</v>
      </c>
      <c r="K8" s="231" t="s">
        <v>54</v>
      </c>
      <c r="L8" s="234">
        <f>F8*G8/1000000</f>
        <v>15.406246956469984</v>
      </c>
      <c r="M8" s="234">
        <f t="shared" si="0"/>
        <v>55.462489043291939</v>
      </c>
      <c r="N8" s="12" t="s">
        <v>1077</v>
      </c>
      <c r="O8" s="232"/>
      <c r="P8" s="12">
        <f t="shared" si="1"/>
        <v>4</v>
      </c>
      <c r="Q8" s="12">
        <f t="shared" si="2"/>
        <v>2</v>
      </c>
      <c r="R8" s="218"/>
    </row>
    <row r="9" spans="1:18">
      <c r="A9">
        <v>5</v>
      </c>
      <c r="B9" s="12">
        <v>9</v>
      </c>
      <c r="C9" s="12" t="s">
        <v>221</v>
      </c>
      <c r="D9" s="12" t="s">
        <v>241</v>
      </c>
      <c r="E9" s="12" t="s">
        <v>232</v>
      </c>
      <c r="F9" s="233">
        <f>buildings_data!G155</f>
        <v>1998.6867451558169</v>
      </c>
      <c r="G9" s="554">
        <f>buildings_data!$K$182</f>
        <v>65</v>
      </c>
      <c r="H9" s="231" t="s">
        <v>54</v>
      </c>
      <c r="I9" s="231" t="s">
        <v>54</v>
      </c>
      <c r="J9" s="231" t="s">
        <v>54</v>
      </c>
      <c r="K9" s="231" t="s">
        <v>54</v>
      </c>
      <c r="L9" s="234">
        <f>F9*G9/1000000</f>
        <v>0.1299146384351281</v>
      </c>
      <c r="M9" s="234">
        <f t="shared" si="0"/>
        <v>0.46769269836646116</v>
      </c>
      <c r="N9" s="12" t="s">
        <v>1077</v>
      </c>
      <c r="O9" s="232"/>
      <c r="P9" s="12">
        <f t="shared" si="1"/>
        <v>5</v>
      </c>
      <c r="Q9" s="12">
        <f t="shared" si="2"/>
        <v>2</v>
      </c>
      <c r="R9" s="218"/>
    </row>
    <row r="10" spans="1:18">
      <c r="A10">
        <v>6</v>
      </c>
      <c r="B10" s="12">
        <v>13</v>
      </c>
      <c r="C10" s="12" t="s">
        <v>221</v>
      </c>
      <c r="D10" s="12" t="s">
        <v>223</v>
      </c>
      <c r="E10" s="12" t="s">
        <v>232</v>
      </c>
      <c r="F10" s="233">
        <f>buildings_data!G156</f>
        <v>1322.7647136120559</v>
      </c>
      <c r="G10" s="554">
        <f>buildings_data!$K$183</f>
        <v>65</v>
      </c>
      <c r="H10" s="231" t="s">
        <v>54</v>
      </c>
      <c r="I10" s="231" t="s">
        <v>54</v>
      </c>
      <c r="J10" s="231" t="s">
        <v>54</v>
      </c>
      <c r="K10" s="231" t="s">
        <v>54</v>
      </c>
      <c r="L10" s="234">
        <f>F10*G10/1000000</f>
        <v>8.5979706384783625E-2</v>
      </c>
      <c r="M10" s="234">
        <f t="shared" si="0"/>
        <v>0.30952694298522104</v>
      </c>
      <c r="N10" s="12" t="s">
        <v>1077</v>
      </c>
      <c r="O10" s="232"/>
      <c r="P10" s="12">
        <f t="shared" si="1"/>
        <v>6</v>
      </c>
      <c r="Q10" s="12">
        <f t="shared" si="2"/>
        <v>2</v>
      </c>
      <c r="R10" s="218"/>
    </row>
    <row r="11" spans="1:18">
      <c r="A11">
        <v>7</v>
      </c>
      <c r="B11" s="12">
        <v>17</v>
      </c>
      <c r="C11" s="12" t="s">
        <v>221</v>
      </c>
      <c r="D11" s="12" t="s">
        <v>224</v>
      </c>
      <c r="E11" s="12" t="s">
        <v>232</v>
      </c>
      <c r="F11" s="233">
        <f>buildings_data!G157</f>
        <v>223.68484447641782</v>
      </c>
      <c r="G11" s="554">
        <f>buildings_data!$K$184</f>
        <v>15</v>
      </c>
      <c r="H11" s="231" t="s">
        <v>54</v>
      </c>
      <c r="I11" s="231" t="s">
        <v>54</v>
      </c>
      <c r="J11" s="231" t="s">
        <v>54</v>
      </c>
      <c r="K11" s="231" t="s">
        <v>54</v>
      </c>
      <c r="L11" s="234">
        <f>F11*G11/1000000</f>
        <v>3.3552726671462673E-3</v>
      </c>
      <c r="M11" s="234">
        <f t="shared" si="0"/>
        <v>1.2078981601726563E-2</v>
      </c>
      <c r="N11" s="12" t="s">
        <v>1077</v>
      </c>
      <c r="O11" s="232"/>
      <c r="P11" s="12">
        <f t="shared" si="1"/>
        <v>7</v>
      </c>
      <c r="Q11" s="12">
        <f t="shared" si="2"/>
        <v>2</v>
      </c>
      <c r="R11" s="218"/>
    </row>
    <row r="12" spans="1:18">
      <c r="A12">
        <v>8</v>
      </c>
      <c r="B12" s="105">
        <v>19</v>
      </c>
      <c r="C12" s="105" t="s">
        <v>222</v>
      </c>
      <c r="D12" s="105" t="s">
        <v>225</v>
      </c>
      <c r="E12" s="105" t="s">
        <v>13</v>
      </c>
      <c r="F12" s="235" t="s">
        <v>54</v>
      </c>
      <c r="G12" s="235" t="s">
        <v>54</v>
      </c>
      <c r="H12" s="236">
        <f>'[3]PKW-Daten'!$D$26</f>
        <v>247.39868161260816</v>
      </c>
      <c r="I12" s="237">
        <f>'[3]PKW-Daten'!$D$19</f>
        <v>10.430368541702347</v>
      </c>
      <c r="J12" s="238">
        <f>I12*1000*H12*1000/1000000000</f>
        <v>2.5804594259507829</v>
      </c>
      <c r="K12" s="239">
        <f>'[3]PKW-Daten'!$D$18/100</f>
        <v>0.49784000000000006</v>
      </c>
      <c r="L12" s="238">
        <f>J12*K12</f>
        <v>1.2846559206153378</v>
      </c>
      <c r="M12" s="238">
        <f t="shared" si="0"/>
        <v>4.624761314215216</v>
      </c>
      <c r="N12" s="105" t="s">
        <v>244</v>
      </c>
      <c r="O12" s="105"/>
      <c r="P12" s="105">
        <f t="shared" si="1"/>
        <v>8</v>
      </c>
      <c r="Q12" s="105">
        <f t="shared" si="2"/>
        <v>3</v>
      </c>
      <c r="R12" s="218"/>
    </row>
    <row r="13" spans="1:18">
      <c r="A13">
        <v>9</v>
      </c>
      <c r="B13" s="105">
        <v>23</v>
      </c>
      <c r="C13" s="105" t="s">
        <v>222</v>
      </c>
      <c r="D13" s="105" t="s">
        <v>226</v>
      </c>
      <c r="E13" s="105" t="s">
        <v>13</v>
      </c>
      <c r="F13" s="235" t="s">
        <v>54</v>
      </c>
      <c r="G13" s="235" t="s">
        <v>54</v>
      </c>
      <c r="H13" s="236">
        <f>'[3]PKW-Daten'!$H$26</f>
        <v>5315.8725902383294</v>
      </c>
      <c r="I13" s="237">
        <f>'[3]PKW-Daten'!$H$19</f>
        <v>14.96015910554566</v>
      </c>
      <c r="J13" s="238">
        <f>I13*1000*H13*1000/1000000000</f>
        <v>79.526299734774554</v>
      </c>
      <c r="K13" s="239">
        <f>'[3]PKW-Daten'!$H$18/100</f>
        <v>0.60452433880523837</v>
      </c>
      <c r="L13" s="238">
        <f>J13*K13</f>
        <v>48.075583764791794</v>
      </c>
      <c r="M13" s="238">
        <f t="shared" si="0"/>
        <v>173.07210155325046</v>
      </c>
      <c r="N13" s="105" t="s">
        <v>244</v>
      </c>
      <c r="O13" s="105"/>
      <c r="P13" s="105">
        <f t="shared" si="1"/>
        <v>9</v>
      </c>
      <c r="Q13" s="105">
        <f t="shared" si="2"/>
        <v>3</v>
      </c>
      <c r="R13" s="218"/>
    </row>
    <row r="14" spans="1:18">
      <c r="A14">
        <v>10</v>
      </c>
      <c r="B14" s="105">
        <v>27</v>
      </c>
      <c r="C14" s="105" t="s">
        <v>222</v>
      </c>
      <c r="D14" s="105" t="s">
        <v>227</v>
      </c>
      <c r="E14" s="105" t="s">
        <v>13</v>
      </c>
      <c r="F14" s="235" t="s">
        <v>54</v>
      </c>
      <c r="G14" s="235" t="s">
        <v>54</v>
      </c>
      <c r="H14" s="236">
        <f>'[3]PKW-Daten'!$L$26</f>
        <v>2468.644908345892</v>
      </c>
      <c r="I14" s="237">
        <f>'[3]PKW-Daten'!$L$19</f>
        <v>17.567241443207507</v>
      </c>
      <c r="J14" s="238">
        <f>I14*1000*H14*1000/1000000000</f>
        <v>43.367281142457152</v>
      </c>
      <c r="K14" s="239">
        <f>'[3]PKW-Daten'!$L$18/100</f>
        <v>0.80052339009534645</v>
      </c>
      <c r="L14" s="238">
        <f>J14*K14</f>
        <v>34.716522919377788</v>
      </c>
      <c r="M14" s="238">
        <f t="shared" si="0"/>
        <v>124.97948250976003</v>
      </c>
      <c r="N14" s="105" t="s">
        <v>244</v>
      </c>
      <c r="O14" s="236"/>
      <c r="P14" s="105">
        <f t="shared" si="1"/>
        <v>10</v>
      </c>
      <c r="Q14" s="105">
        <f t="shared" si="2"/>
        <v>3</v>
      </c>
      <c r="R14" s="218"/>
    </row>
    <row r="15" spans="1:18">
      <c r="A15">
        <v>11</v>
      </c>
      <c r="B15" s="12">
        <v>3</v>
      </c>
      <c r="C15" s="12" t="s">
        <v>221</v>
      </c>
      <c r="D15" s="12" t="s">
        <v>240</v>
      </c>
      <c r="E15" s="12" t="s">
        <v>12</v>
      </c>
      <c r="F15" s="233">
        <f>buildings_data!C154</f>
        <v>1570854.845897011</v>
      </c>
      <c r="G15" s="554">
        <f>buildings_data!$K$181</f>
        <v>159.93230788755264</v>
      </c>
      <c r="H15" s="231" t="s">
        <v>54</v>
      </c>
      <c r="I15" s="231" t="s">
        <v>54</v>
      </c>
      <c r="J15" s="231" t="s">
        <v>54</v>
      </c>
      <c r="K15" s="231" t="s">
        <v>54</v>
      </c>
      <c r="L15" s="234">
        <f>F15*G15/1000000</f>
        <v>251.23044086065482</v>
      </c>
      <c r="M15" s="234">
        <f t="shared" si="0"/>
        <v>904.42958709835739</v>
      </c>
      <c r="N15" s="12" t="s">
        <v>1077</v>
      </c>
      <c r="O15" s="12"/>
      <c r="P15" s="12">
        <f t="shared" si="1"/>
        <v>11</v>
      </c>
      <c r="Q15" s="12">
        <f t="shared" si="2"/>
        <v>4</v>
      </c>
      <c r="R15" s="218"/>
    </row>
    <row r="16" spans="1:18">
      <c r="A16">
        <v>12</v>
      </c>
      <c r="B16" s="12">
        <v>8</v>
      </c>
      <c r="C16" s="12" t="s">
        <v>221</v>
      </c>
      <c r="D16" s="12" t="s">
        <v>241</v>
      </c>
      <c r="E16" s="12" t="s">
        <v>12</v>
      </c>
      <c r="F16" s="233">
        <f>buildings_data!C155</f>
        <v>19585.660479920272</v>
      </c>
      <c r="G16" s="554">
        <f>buildings_data!$K$182</f>
        <v>65</v>
      </c>
      <c r="H16" s="231" t="s">
        <v>54</v>
      </c>
      <c r="I16" s="231" t="s">
        <v>54</v>
      </c>
      <c r="J16" s="231" t="s">
        <v>54</v>
      </c>
      <c r="K16" s="231" t="s">
        <v>54</v>
      </c>
      <c r="L16" s="234">
        <f>F16*G16/1000000</f>
        <v>1.2730679311948176</v>
      </c>
      <c r="M16" s="234">
        <f t="shared" si="0"/>
        <v>4.5830445523013434</v>
      </c>
      <c r="N16" s="12" t="s">
        <v>1077</v>
      </c>
      <c r="O16" s="232"/>
      <c r="P16" s="12">
        <f t="shared" si="1"/>
        <v>12</v>
      </c>
      <c r="Q16" s="12">
        <f t="shared" si="2"/>
        <v>4</v>
      </c>
      <c r="R16" s="218"/>
    </row>
    <row r="17" spans="1:18">
      <c r="A17">
        <v>13</v>
      </c>
      <c r="B17" s="12">
        <v>12</v>
      </c>
      <c r="C17" s="12" t="s">
        <v>221</v>
      </c>
      <c r="D17" s="12" t="s">
        <v>223</v>
      </c>
      <c r="E17" s="12" t="s">
        <v>12</v>
      </c>
      <c r="F17" s="233">
        <f>buildings_data!C156</f>
        <v>12962.121572285198</v>
      </c>
      <c r="G17" s="554">
        <f>buildings_data!$K$183</f>
        <v>65</v>
      </c>
      <c r="H17" s="231" t="s">
        <v>54</v>
      </c>
      <c r="I17" s="231" t="s">
        <v>54</v>
      </c>
      <c r="J17" s="231" t="s">
        <v>54</v>
      </c>
      <c r="K17" s="231" t="s">
        <v>54</v>
      </c>
      <c r="L17" s="234">
        <f>F17*G17/1000000</f>
        <v>0.84253790219853786</v>
      </c>
      <c r="M17" s="234">
        <f t="shared" si="0"/>
        <v>3.0331364479147362</v>
      </c>
      <c r="N17" s="12" t="s">
        <v>1077</v>
      </c>
      <c r="O17" s="232"/>
      <c r="P17" s="12">
        <f t="shared" si="1"/>
        <v>13</v>
      </c>
      <c r="Q17" s="12">
        <f t="shared" si="2"/>
        <v>4</v>
      </c>
      <c r="R17" s="218"/>
    </row>
    <row r="18" spans="1:18">
      <c r="A18">
        <v>14</v>
      </c>
      <c r="B18" s="12">
        <v>16</v>
      </c>
      <c r="C18" s="12" t="s">
        <v>221</v>
      </c>
      <c r="D18" s="12" t="s">
        <v>224</v>
      </c>
      <c r="E18" s="12" t="s">
        <v>12</v>
      </c>
      <c r="F18" s="233">
        <f>buildings_data!C157</f>
        <v>1440.235730253911</v>
      </c>
      <c r="G18" s="554">
        <f>buildings_data!$K$184</f>
        <v>15</v>
      </c>
      <c r="H18" s="231" t="s">
        <v>54</v>
      </c>
      <c r="I18" s="231" t="s">
        <v>54</v>
      </c>
      <c r="J18" s="231" t="s">
        <v>54</v>
      </c>
      <c r="K18" s="231" t="s">
        <v>54</v>
      </c>
      <c r="L18" s="234">
        <f>F18*G18/1000000</f>
        <v>2.1603535953808668E-2</v>
      </c>
      <c r="M18" s="234">
        <f t="shared" si="0"/>
        <v>7.7772729433711205E-2</v>
      </c>
      <c r="N18" s="12" t="s">
        <v>1077</v>
      </c>
      <c r="O18" s="232"/>
      <c r="P18" s="12">
        <f t="shared" si="1"/>
        <v>14</v>
      </c>
      <c r="Q18" s="12">
        <f t="shared" si="2"/>
        <v>4</v>
      </c>
      <c r="R18" s="218"/>
    </row>
    <row r="19" spans="1:18">
      <c r="A19">
        <v>15</v>
      </c>
      <c r="B19" s="105">
        <v>21</v>
      </c>
      <c r="C19" s="105" t="s">
        <v>222</v>
      </c>
      <c r="D19" s="105" t="s">
        <v>225</v>
      </c>
      <c r="E19" s="105" t="s">
        <v>12</v>
      </c>
      <c r="F19" s="235" t="s">
        <v>54</v>
      </c>
      <c r="G19" s="235" t="s">
        <v>54</v>
      </c>
      <c r="H19" s="236">
        <f>'[3]PKW-Daten'!$E$26</f>
        <v>91.926121328321301</v>
      </c>
      <c r="I19" s="237">
        <f>'[3]PKW-Daten'!$E$19</f>
        <v>10.430368541702347</v>
      </c>
      <c r="J19" s="238">
        <f>I19*1000*H19*1000/1000000000</f>
        <v>0.95882332406363557</v>
      </c>
      <c r="K19" s="239">
        <f>'[3]PKW-Daten'!$E$18/100</f>
        <v>0.47785000000000005</v>
      </c>
      <c r="L19" s="238">
        <f>J19*K19</f>
        <v>0.4581737254038083</v>
      </c>
      <c r="M19" s="238">
        <f t="shared" si="0"/>
        <v>1.6494254114537099</v>
      </c>
      <c r="N19" s="105" t="s">
        <v>244</v>
      </c>
      <c r="O19" s="105"/>
      <c r="P19" s="105">
        <f t="shared" si="1"/>
        <v>15</v>
      </c>
      <c r="Q19" s="105">
        <f t="shared" si="2"/>
        <v>4</v>
      </c>
      <c r="R19" s="218"/>
    </row>
    <row r="20" spans="1:18">
      <c r="A20">
        <v>16</v>
      </c>
      <c r="B20" s="105">
        <v>25</v>
      </c>
      <c r="C20" s="105" t="s">
        <v>222</v>
      </c>
      <c r="D20" s="105" t="s">
        <v>226</v>
      </c>
      <c r="E20" s="105" t="s">
        <v>12</v>
      </c>
      <c r="F20" s="235" t="s">
        <v>54</v>
      </c>
      <c r="G20" s="235" t="s">
        <v>54</v>
      </c>
      <c r="H20" s="236">
        <f>'[3]PKW-Daten'!$I$26</f>
        <v>117.82500102249038</v>
      </c>
      <c r="I20" s="237">
        <f>'[3]PKW-Daten'!$I$19</f>
        <v>14.96015910554566</v>
      </c>
      <c r="J20" s="238">
        <f>I20*1000*H20*1000/1000000000</f>
        <v>1.7626807619075362</v>
      </c>
      <c r="K20" s="239">
        <f>'[3]PKW-Daten'!$I$18/100</f>
        <v>0.58865000000000012</v>
      </c>
      <c r="L20" s="238">
        <f>J20*K20</f>
        <v>1.0376020304968714</v>
      </c>
      <c r="M20" s="238">
        <f t="shared" si="0"/>
        <v>3.735367309788737</v>
      </c>
      <c r="N20" s="105" t="s">
        <v>244</v>
      </c>
      <c r="O20" s="105"/>
      <c r="P20" s="105">
        <f t="shared" si="1"/>
        <v>16</v>
      </c>
      <c r="Q20" s="105">
        <f t="shared" si="2"/>
        <v>4</v>
      </c>
      <c r="R20" s="218"/>
    </row>
    <row r="21" spans="1:18">
      <c r="A21">
        <v>17</v>
      </c>
      <c r="B21" s="12">
        <v>2</v>
      </c>
      <c r="C21" s="12" t="s">
        <v>221</v>
      </c>
      <c r="D21" s="12" t="s">
        <v>240</v>
      </c>
      <c r="E21" s="12" t="s">
        <v>14</v>
      </c>
      <c r="F21" s="233">
        <f>buildings_data!D154</f>
        <v>975272.18773081375</v>
      </c>
      <c r="G21" s="554">
        <f>buildings_data!$K$181</f>
        <v>159.93230788755264</v>
      </c>
      <c r="H21" s="231" t="s">
        <v>54</v>
      </c>
      <c r="I21" s="231" t="s">
        <v>54</v>
      </c>
      <c r="J21" s="231" t="s">
        <v>54</v>
      </c>
      <c r="K21" s="231" t="s">
        <v>54</v>
      </c>
      <c r="L21" s="234">
        <f>F21*G21/1000000</f>
        <v>155.97753180233153</v>
      </c>
      <c r="M21" s="234">
        <f t="shared" si="0"/>
        <v>561.51911448839348</v>
      </c>
      <c r="N21" s="12" t="s">
        <v>1077</v>
      </c>
      <c r="O21" s="232"/>
      <c r="P21" s="12">
        <f t="shared" si="1"/>
        <v>17</v>
      </c>
      <c r="Q21" s="12">
        <f t="shared" si="2"/>
        <v>5</v>
      </c>
      <c r="R21" s="218"/>
    </row>
    <row r="22" spans="1:18">
      <c r="A22">
        <v>18</v>
      </c>
      <c r="B22" s="12">
        <v>7</v>
      </c>
      <c r="C22" s="12" t="s">
        <v>221</v>
      </c>
      <c r="D22" s="12" t="s">
        <v>241</v>
      </c>
      <c r="E22" s="12" t="s">
        <v>14</v>
      </c>
      <c r="F22" s="233">
        <f>buildings_data!D155</f>
        <v>2086.3742273575058</v>
      </c>
      <c r="G22" s="554">
        <f>buildings_data!$K$182</f>
        <v>65</v>
      </c>
      <c r="H22" s="231" t="s">
        <v>54</v>
      </c>
      <c r="I22" s="231" t="s">
        <v>54</v>
      </c>
      <c r="J22" s="231" t="s">
        <v>54</v>
      </c>
      <c r="K22" s="231" t="s">
        <v>54</v>
      </c>
      <c r="L22" s="234">
        <f>F22*G22/1000000</f>
        <v>0.13561432477823787</v>
      </c>
      <c r="M22" s="234">
        <f t="shared" si="0"/>
        <v>0.48821156920165637</v>
      </c>
      <c r="N22" s="12" t="s">
        <v>1077</v>
      </c>
      <c r="O22" s="232"/>
      <c r="P22" s="12">
        <f t="shared" si="1"/>
        <v>18</v>
      </c>
      <c r="Q22" s="12">
        <f t="shared" si="2"/>
        <v>5</v>
      </c>
      <c r="R22" s="218"/>
    </row>
    <row r="23" spans="1:18">
      <c r="A23">
        <v>19</v>
      </c>
      <c r="B23" s="12">
        <v>11</v>
      </c>
      <c r="C23" s="12" t="s">
        <v>221</v>
      </c>
      <c r="D23" s="12" t="s">
        <v>223</v>
      </c>
      <c r="E23" s="12" t="s">
        <v>14</v>
      </c>
      <c r="F23" s="233">
        <f>buildings_data!D156</f>
        <v>1380.7977733514083</v>
      </c>
      <c r="G23" s="554">
        <f>buildings_data!$K$183</f>
        <v>65</v>
      </c>
      <c r="H23" s="231" t="s">
        <v>54</v>
      </c>
      <c r="I23" s="231" t="s">
        <v>54</v>
      </c>
      <c r="J23" s="231" t="s">
        <v>54</v>
      </c>
      <c r="K23" s="231" t="s">
        <v>54</v>
      </c>
      <c r="L23" s="234">
        <f>F23*G23/1000000</f>
        <v>8.9751855267841546E-2</v>
      </c>
      <c r="M23" s="234">
        <f t="shared" si="0"/>
        <v>0.32310667896422957</v>
      </c>
      <c r="N23" s="12" t="s">
        <v>1077</v>
      </c>
      <c r="O23" s="232"/>
      <c r="P23" s="12">
        <f t="shared" si="1"/>
        <v>19</v>
      </c>
      <c r="Q23" s="12">
        <f t="shared" si="2"/>
        <v>5</v>
      </c>
      <c r="R23" s="218"/>
    </row>
    <row r="24" spans="1:18">
      <c r="A24">
        <v>20</v>
      </c>
      <c r="B24" s="12">
        <v>15</v>
      </c>
      <c r="C24" s="12" t="s">
        <v>221</v>
      </c>
      <c r="D24" s="12" t="s">
        <v>224</v>
      </c>
      <c r="E24" s="12" t="s">
        <v>14</v>
      </c>
      <c r="F24" s="233">
        <f>buildings_data!D157</f>
        <v>0</v>
      </c>
      <c r="G24" s="554">
        <f>buildings_data!$K$184</f>
        <v>15</v>
      </c>
      <c r="H24" s="231" t="s">
        <v>54</v>
      </c>
      <c r="I24" s="231" t="s">
        <v>54</v>
      </c>
      <c r="J24" s="231" t="s">
        <v>54</v>
      </c>
      <c r="K24" s="231" t="s">
        <v>54</v>
      </c>
      <c r="L24" s="234">
        <f>F24*G24/1000000</f>
        <v>0</v>
      </c>
      <c r="M24" s="234">
        <f t="shared" si="0"/>
        <v>0</v>
      </c>
      <c r="N24" s="12" t="s">
        <v>1077</v>
      </c>
      <c r="O24" s="232"/>
      <c r="P24" s="12">
        <f t="shared" si="1"/>
        <v>20</v>
      </c>
      <c r="Q24" s="12">
        <f t="shared" si="2"/>
        <v>5</v>
      </c>
      <c r="R24" s="218"/>
    </row>
    <row r="25" spans="1:18">
      <c r="A25">
        <v>21</v>
      </c>
      <c r="B25" s="12">
        <v>4</v>
      </c>
      <c r="C25" s="12" t="s">
        <v>221</v>
      </c>
      <c r="D25" s="12" t="s">
        <v>240</v>
      </c>
      <c r="E25" s="12" t="s">
        <v>15</v>
      </c>
      <c r="F25" s="233">
        <f>buildings_data!E154</f>
        <v>33110.22571628225</v>
      </c>
      <c r="G25" s="554">
        <f>buildings_data!$K$181</f>
        <v>159.93230788755264</v>
      </c>
      <c r="H25" s="231" t="s">
        <v>54</v>
      </c>
      <c r="I25" s="231" t="s">
        <v>54</v>
      </c>
      <c r="J25" s="231" t="s">
        <v>54</v>
      </c>
      <c r="K25" s="231" t="s">
        <v>54</v>
      </c>
      <c r="L25" s="234">
        <f>F25*G25/1000000</f>
        <v>5.2953948134828162</v>
      </c>
      <c r="M25" s="234">
        <f t="shared" si="0"/>
        <v>19.063421328538137</v>
      </c>
      <c r="N25" s="12" t="s">
        <v>1077</v>
      </c>
      <c r="O25" s="232"/>
      <c r="P25" s="12">
        <f t="shared" si="1"/>
        <v>21</v>
      </c>
      <c r="Q25" s="12">
        <f t="shared" si="2"/>
        <v>6</v>
      </c>
      <c r="R25" s="218"/>
    </row>
    <row r="26" spans="1:18">
      <c r="A26">
        <v>22</v>
      </c>
      <c r="B26" s="105">
        <v>24</v>
      </c>
      <c r="C26" s="105" t="s">
        <v>222</v>
      </c>
      <c r="D26" s="105" t="s">
        <v>226</v>
      </c>
      <c r="E26" s="105" t="s">
        <v>233</v>
      </c>
      <c r="F26" s="235" t="s">
        <v>54</v>
      </c>
      <c r="G26" s="235" t="s">
        <v>54</v>
      </c>
      <c r="H26" s="236">
        <f>'[3]PKW-Daten'!$J$26</f>
        <v>46.413541129362073</v>
      </c>
      <c r="I26" s="237">
        <f>'[3]PKW-Daten'!$J$19</f>
        <v>14.96015910554566</v>
      </c>
      <c r="J26" s="238">
        <f>I26*1000*H26*1000/1000000000</f>
        <v>0.69435395994704396</v>
      </c>
      <c r="K26" s="239">
        <f>'[3]PKW-Daten'!$J$18/100</f>
        <v>0.35780000000000001</v>
      </c>
      <c r="L26" s="238">
        <f>J26*K26</f>
        <v>0.24843984686905232</v>
      </c>
      <c r="M26" s="238">
        <f t="shared" si="0"/>
        <v>0.89438344872858833</v>
      </c>
      <c r="N26" s="105" t="s">
        <v>244</v>
      </c>
      <c r="O26" s="105"/>
      <c r="P26" s="105">
        <f t="shared" si="1"/>
        <v>22</v>
      </c>
      <c r="Q26" s="105">
        <f t="shared" si="2"/>
        <v>7</v>
      </c>
    </row>
    <row r="27" spans="1:18">
      <c r="A27">
        <v>23</v>
      </c>
      <c r="B27" s="105">
        <v>28</v>
      </c>
      <c r="C27" s="105" t="s">
        <v>222</v>
      </c>
      <c r="D27" s="105" t="s">
        <v>227</v>
      </c>
      <c r="E27" s="105" t="s">
        <v>233</v>
      </c>
      <c r="F27" s="235" t="s">
        <v>54</v>
      </c>
      <c r="G27" s="235" t="s">
        <v>54</v>
      </c>
      <c r="H27" s="236">
        <f>'[3]PKW-Daten'!$M$26</f>
        <v>27.875238362609821</v>
      </c>
      <c r="I27" s="237">
        <f>'[3]PKW-Daten'!$M$19</f>
        <v>17.567241443207507</v>
      </c>
      <c r="J27" s="238">
        <f>I27*1000*H27*1000/1000000000</f>
        <v>0.48969104260292695</v>
      </c>
      <c r="K27" s="239">
        <f>'[3]PKW-Daten'!$M$18/100</f>
        <v>0.63321052631578933</v>
      </c>
      <c r="L27" s="238">
        <f>J27*K27</f>
        <v>0.31007752281872697</v>
      </c>
      <c r="M27" s="238">
        <f t="shared" si="0"/>
        <v>1.1162790821474171</v>
      </c>
      <c r="N27" s="105" t="s">
        <v>244</v>
      </c>
      <c r="O27" s="236">
        <f>SUM(M21:M27)</f>
        <v>583.40451659597352</v>
      </c>
      <c r="P27" s="105">
        <f t="shared" si="1"/>
        <v>23</v>
      </c>
      <c r="Q27" s="105">
        <f t="shared" si="2"/>
        <v>7</v>
      </c>
    </row>
    <row r="28" spans="1:18">
      <c r="A28">
        <v>24</v>
      </c>
      <c r="B28" s="12">
        <v>1</v>
      </c>
      <c r="C28" s="12" t="s">
        <v>221</v>
      </c>
      <c r="D28" s="12" t="s">
        <v>240</v>
      </c>
      <c r="E28" s="12" t="s">
        <v>168</v>
      </c>
      <c r="F28" s="233">
        <f>buildings_data!F154</f>
        <v>559034.52505442302</v>
      </c>
      <c r="G28" s="554">
        <f>buildings_data!$K$181</f>
        <v>159.93230788755264</v>
      </c>
      <c r="H28" s="231" t="s">
        <v>54</v>
      </c>
      <c r="I28" s="231" t="s">
        <v>54</v>
      </c>
      <c r="J28" s="231" t="s">
        <v>54</v>
      </c>
      <c r="K28" s="231" t="s">
        <v>54</v>
      </c>
      <c r="L28" s="234">
        <f>F28*G28/1000000</f>
        <v>89.407681780775746</v>
      </c>
      <c r="M28" s="234">
        <f t="shared" si="0"/>
        <v>321.86765441079268</v>
      </c>
      <c r="N28" s="12" t="s">
        <v>1077</v>
      </c>
      <c r="O28" s="232">
        <f>SUM(M28:M44)</f>
        <v>4194.5681669606338</v>
      </c>
      <c r="P28" s="12">
        <f t="shared" si="1"/>
        <v>24</v>
      </c>
      <c r="Q28" s="12">
        <f t="shared" si="2"/>
        <v>8</v>
      </c>
    </row>
    <row r="29" spans="1:18">
      <c r="A29">
        <v>25</v>
      </c>
      <c r="B29" s="12">
        <v>6</v>
      </c>
      <c r="C29" s="12" t="s">
        <v>221</v>
      </c>
      <c r="D29" s="12" t="s">
        <v>241</v>
      </c>
      <c r="E29" s="12" t="s">
        <v>168</v>
      </c>
      <c r="F29" s="233">
        <f>buildings_data!F155</f>
        <v>5705.0749593344708</v>
      </c>
      <c r="G29" s="554">
        <f>buildings_data!$K$182</f>
        <v>65</v>
      </c>
      <c r="H29" s="231" t="s">
        <v>54</v>
      </c>
      <c r="I29" s="231" t="s">
        <v>54</v>
      </c>
      <c r="J29" s="231" t="s">
        <v>54</v>
      </c>
      <c r="K29" s="231" t="s">
        <v>54</v>
      </c>
      <c r="L29" s="234">
        <f>F29*G29/1000000</f>
        <v>0.37082987235674059</v>
      </c>
      <c r="M29" s="234">
        <f t="shared" si="0"/>
        <v>1.3349875404842662</v>
      </c>
      <c r="N29" s="12" t="s">
        <v>1077</v>
      </c>
      <c r="O29" s="232"/>
      <c r="P29" s="12">
        <f t="shared" si="1"/>
        <v>25</v>
      </c>
      <c r="Q29" s="12">
        <f t="shared" si="2"/>
        <v>8</v>
      </c>
    </row>
    <row r="30" spans="1:18">
      <c r="A30">
        <v>26</v>
      </c>
      <c r="B30" s="12">
        <v>10</v>
      </c>
      <c r="C30" s="12" t="s">
        <v>221</v>
      </c>
      <c r="D30" s="12" t="s">
        <v>223</v>
      </c>
      <c r="E30" s="12" t="s">
        <v>168</v>
      </c>
      <c r="F30" s="233">
        <f>buildings_data!F156</f>
        <v>3775.7151604720593</v>
      </c>
      <c r="G30" s="554">
        <f>buildings_data!$K$183</f>
        <v>65</v>
      </c>
      <c r="H30" s="231" t="s">
        <v>54</v>
      </c>
      <c r="I30" s="231" t="s">
        <v>54</v>
      </c>
      <c r="J30" s="231" t="s">
        <v>54</v>
      </c>
      <c r="K30" s="231" t="s">
        <v>54</v>
      </c>
      <c r="L30" s="234">
        <f>F30*G30/1000000</f>
        <v>0.24542148543068384</v>
      </c>
      <c r="M30" s="234">
        <f t="shared" si="0"/>
        <v>0.88351734755046185</v>
      </c>
      <c r="N30" s="12" t="s">
        <v>1077</v>
      </c>
      <c r="O30" s="232"/>
      <c r="P30" s="12">
        <f t="shared" si="1"/>
        <v>26</v>
      </c>
      <c r="Q30" s="12">
        <f t="shared" si="2"/>
        <v>8</v>
      </c>
    </row>
    <row r="31" spans="1:18">
      <c r="A31">
        <v>27</v>
      </c>
      <c r="B31" s="12">
        <v>14</v>
      </c>
      <c r="C31" s="12" t="s">
        <v>221</v>
      </c>
      <c r="D31" s="12" t="s">
        <v>224</v>
      </c>
      <c r="E31" s="12" t="s">
        <v>168</v>
      </c>
      <c r="F31" s="233">
        <f>buildings_data!F157</f>
        <v>496.23489412752934</v>
      </c>
      <c r="G31" s="554">
        <f>buildings_data!$K$184</f>
        <v>15</v>
      </c>
      <c r="H31" s="231" t="s">
        <v>54</v>
      </c>
      <c r="I31" s="231" t="s">
        <v>54</v>
      </c>
      <c r="J31" s="231" t="s">
        <v>54</v>
      </c>
      <c r="K31" s="231" t="s">
        <v>54</v>
      </c>
      <c r="L31" s="234">
        <f>F31*G31/1000000</f>
        <v>7.44352341191294E-3</v>
      </c>
      <c r="M31" s="234">
        <f t="shared" si="0"/>
        <v>2.6796684282886583E-2</v>
      </c>
      <c r="N31" s="12" t="s">
        <v>1077</v>
      </c>
      <c r="O31" s="232"/>
      <c r="P31" s="12">
        <f t="shared" si="1"/>
        <v>27</v>
      </c>
      <c r="Q31" s="12">
        <f t="shared" si="2"/>
        <v>8</v>
      </c>
    </row>
    <row r="32" spans="1:18">
      <c r="A32">
        <v>28</v>
      </c>
      <c r="B32" s="105">
        <v>20</v>
      </c>
      <c r="C32" s="105" t="s">
        <v>222</v>
      </c>
      <c r="D32" s="105" t="s">
        <v>225</v>
      </c>
      <c r="E32" s="105" t="s">
        <v>168</v>
      </c>
      <c r="F32" s="235" t="s">
        <v>54</v>
      </c>
      <c r="G32" s="235" t="s">
        <v>54</v>
      </c>
      <c r="H32" s="236">
        <f>'[3]PKW-Daten'!$F$26</f>
        <v>7.7857295057196039</v>
      </c>
      <c r="I32" s="237">
        <f>'[3]PKW-Daten'!$F$19</f>
        <v>10.430368541702347</v>
      </c>
      <c r="J32" s="238">
        <f>I32*1000*H32*1000/1000000000</f>
        <v>8.1208028110661523E-2</v>
      </c>
      <c r="K32" s="239">
        <f>'[3]PKW-Daten'!$F$18/100</f>
        <v>0.19699999999999998</v>
      </c>
      <c r="L32" s="238">
        <f>J32*K32</f>
        <v>1.599798153780032E-2</v>
      </c>
      <c r="M32" s="238">
        <f t="shared" si="0"/>
        <v>5.7592733536081152E-2</v>
      </c>
      <c r="N32" s="105" t="s">
        <v>244</v>
      </c>
      <c r="O32" s="105"/>
      <c r="P32" s="105">
        <f t="shared" si="1"/>
        <v>28</v>
      </c>
      <c r="Q32" s="105">
        <f t="shared" si="2"/>
        <v>8</v>
      </c>
    </row>
    <row r="33" spans="1:17">
      <c r="A33">
        <v>29</v>
      </c>
      <c r="B33" s="240">
        <v>29</v>
      </c>
      <c r="C33" s="240" t="s">
        <v>256</v>
      </c>
      <c r="D33" s="241" t="s">
        <v>54</v>
      </c>
      <c r="E33" s="242" t="s">
        <v>168</v>
      </c>
      <c r="F33" s="241" t="s">
        <v>54</v>
      </c>
      <c r="G33" s="241" t="s">
        <v>54</v>
      </c>
      <c r="H33" s="241" t="s">
        <v>54</v>
      </c>
      <c r="I33" s="241" t="s">
        <v>54</v>
      </c>
      <c r="J33" s="241" t="s">
        <v>54</v>
      </c>
      <c r="K33" s="241" t="s">
        <v>54</v>
      </c>
      <c r="L33" s="248">
        <f>M33/$J$39</f>
        <v>83.473035980223642</v>
      </c>
      <c r="M33" s="247">
        <f>energy_HH!E5-energy_HH!G14-energy_HH!E8-energy_HH!E9</f>
        <v>300.50292952880511</v>
      </c>
      <c r="N33" s="241" t="s">
        <v>1079</v>
      </c>
      <c r="O33" s="246">
        <f>M33</f>
        <v>300.50292952880511</v>
      </c>
      <c r="P33" s="241" t="s">
        <v>54</v>
      </c>
      <c r="Q33" s="241" t="s">
        <v>54</v>
      </c>
    </row>
    <row r="35" spans="1:17">
      <c r="B35" s="243">
        <v>30</v>
      </c>
      <c r="C35" s="243" t="s">
        <v>257</v>
      </c>
      <c r="D35" s="245" t="s">
        <v>54</v>
      </c>
      <c r="E35" s="245" t="s">
        <v>54</v>
      </c>
      <c r="F35" s="244">
        <f>SUM(F5:F33)</f>
        <v>3285578.9337739195</v>
      </c>
      <c r="G35" s="245" t="s">
        <v>54</v>
      </c>
      <c r="H35" s="244">
        <f>SUM(H5:H33)</f>
        <v>39091.513466624012</v>
      </c>
      <c r="I35" s="245" t="s">
        <v>54</v>
      </c>
      <c r="J35" s="244">
        <f>SUM(J5:J33)</f>
        <v>545.42849417736522</v>
      </c>
      <c r="K35" s="245" t="s">
        <v>54</v>
      </c>
      <c r="L35" s="244">
        <f>SUM(L5:L33)</f>
        <v>991.59738510038937</v>
      </c>
      <c r="M35" s="244">
        <f>SUM(M5:M33)</f>
        <v>3569.7505863614015</v>
      </c>
      <c r="N35" s="245" t="s">
        <v>1078</v>
      </c>
      <c r="O35" s="245" t="s">
        <v>54</v>
      </c>
      <c r="P35" s="245" t="s">
        <v>54</v>
      </c>
      <c r="Q35" s="245" t="s">
        <v>54</v>
      </c>
    </row>
    <row r="36" spans="1:17">
      <c r="M36" s="218">
        <f>M35-energy_HH!E5</f>
        <v>0</v>
      </c>
    </row>
    <row r="37" spans="1:17" ht="15" customHeight="1">
      <c r="C37" s="878" t="s">
        <v>258</v>
      </c>
      <c r="D37" s="878"/>
    </row>
    <row r="38" spans="1:17">
      <c r="C38" s="878"/>
      <c r="D38" s="878"/>
      <c r="I38" s="43" t="s">
        <v>243</v>
      </c>
      <c r="J38" s="226">
        <v>0.1</v>
      </c>
    </row>
    <row r="39" spans="1:17">
      <c r="C39" s="878"/>
      <c r="D39" s="878"/>
      <c r="I39" s="43" t="s">
        <v>245</v>
      </c>
      <c r="J39">
        <v>3.6</v>
      </c>
      <c r="O39" s="218">
        <f>SUM(O5:O33)</f>
        <v>5078.4756130854121</v>
      </c>
    </row>
    <row r="40" spans="1:17">
      <c r="C40" s="878"/>
      <c r="D40" s="878"/>
    </row>
    <row r="41" spans="1:17">
      <c r="C41" s="878"/>
      <c r="D41" s="878"/>
      <c r="N41">
        <f>SUM(L8:L11)*1000000000/(SUM(F8:F11)*1000000)</f>
        <v>0.15645063138148019</v>
      </c>
    </row>
    <row r="42" spans="1:17">
      <c r="Q42" s="43"/>
    </row>
    <row r="43" spans="1:17">
      <c r="J43" t="s">
        <v>259</v>
      </c>
      <c r="K43" t="s">
        <v>260</v>
      </c>
      <c r="Q43" s="43"/>
    </row>
    <row r="44" spans="1:17">
      <c r="I44" t="s">
        <v>11</v>
      </c>
      <c r="J44" s="225">
        <f>SUM(M5:M7)</f>
        <v>1085.2361249272565</v>
      </c>
      <c r="K44" s="220">
        <f>destatis_energy!I27/1000</f>
        <v>928.85104491677146</v>
      </c>
      <c r="L44" s="225">
        <f>J44-K44</f>
        <v>156.38508001048501</v>
      </c>
      <c r="M44" s="249">
        <f>L44/J44</f>
        <v>0.14410235378127273</v>
      </c>
    </row>
    <row r="45" spans="1:17">
      <c r="I45" t="s">
        <v>13</v>
      </c>
      <c r="J45" s="225">
        <f>SUM(M12:M14)</f>
        <v>302.67634537722574</v>
      </c>
      <c r="K45" s="220">
        <f>destatis_energy!J27/1000</f>
        <v>414.38579213712097</v>
      </c>
      <c r="L45" s="225">
        <f t="shared" ref="L45:L46" si="3">J45-K45</f>
        <v>-111.70944675989523</v>
      </c>
      <c r="M45" s="249">
        <f t="shared" ref="M45:M46" si="4">L45/J45</f>
        <v>-0.36907227296097972</v>
      </c>
    </row>
    <row r="46" spans="1:17">
      <c r="I46" s="254" t="s">
        <v>14</v>
      </c>
      <c r="J46" s="255">
        <f>SUM(M21:M24)</f>
        <v>562.33043273655937</v>
      </c>
      <c r="K46" s="256">
        <f>(destatis_energy!L27+destatis_energy!N27)/1000</f>
        <v>423.08334537828671</v>
      </c>
      <c r="L46" s="255">
        <f t="shared" si="3"/>
        <v>139.24708735827267</v>
      </c>
      <c r="M46" s="257">
        <f t="shared" si="4"/>
        <v>0.24762502481082535</v>
      </c>
    </row>
    <row r="47" spans="1:17">
      <c r="I47" s="254" t="s">
        <v>9</v>
      </c>
      <c r="J47" s="255">
        <f>SUM(M8:M11)</f>
        <v>56.251787666245349</v>
      </c>
      <c r="K47" s="256">
        <f>destatis_energy!R27/1000</f>
        <v>192.2984013736629</v>
      </c>
      <c r="L47" s="255">
        <f t="shared" ref="L47:L52" si="5">J47-K47</f>
        <v>-136.04661370741755</v>
      </c>
      <c r="M47" s="257">
        <f>L47/J47</f>
        <v>-2.4185296032654651</v>
      </c>
    </row>
    <row r="48" spans="1:17">
      <c r="F48">
        <f>K47/(G8*3.6)*1000</f>
        <v>333.99269546808421</v>
      </c>
      <c r="I48" s="258" t="s">
        <v>261</v>
      </c>
      <c r="J48" s="258">
        <v>0</v>
      </c>
      <c r="K48" s="259">
        <f>destatis_energy!S27/1000</f>
        <v>14.095000000000001</v>
      </c>
      <c r="L48" s="260">
        <f t="shared" si="5"/>
        <v>-14.095000000000001</v>
      </c>
      <c r="M48" s="261"/>
    </row>
    <row r="49" spans="6:18">
      <c r="F49">
        <f>K46/(G21*3.6)*1000</f>
        <v>734.83058580382817</v>
      </c>
      <c r="I49" t="s">
        <v>12</v>
      </c>
      <c r="J49" s="225">
        <f>SUM(M15:M20)</f>
        <v>917.50833354924976</v>
      </c>
      <c r="K49" s="220">
        <f>destatis_energy!O27/1000</f>
        <v>897.61020255555968</v>
      </c>
      <c r="L49" s="225">
        <f t="shared" si="5"/>
        <v>19.898130993690074</v>
      </c>
      <c r="M49" s="249">
        <f>L49/J49</f>
        <v>2.1687139251059442E-2</v>
      </c>
    </row>
    <row r="50" spans="6:18">
      <c r="I50" t="s">
        <v>168</v>
      </c>
      <c r="J50" s="225">
        <f>SUM(M26:M33)</f>
        <v>626.68414077632747</v>
      </c>
      <c r="K50" s="220">
        <f>(destatis_energy!U27+destatis_energy!W27)/1000</f>
        <v>660.00900000000001</v>
      </c>
      <c r="L50" s="225">
        <f t="shared" si="5"/>
        <v>-33.324859223672547</v>
      </c>
      <c r="M50" s="249">
        <f>L50/J50</f>
        <v>-5.3176484061636192E-2</v>
      </c>
    </row>
    <row r="51" spans="6:18">
      <c r="I51" s="250" t="s">
        <v>15</v>
      </c>
      <c r="J51" s="253">
        <f>M25</f>
        <v>19.063421328538137</v>
      </c>
      <c r="K51" s="252">
        <f>(destatis_energy!E27+destatis_energy!F27)/1000</f>
        <v>39.4178</v>
      </c>
      <c r="L51" s="253">
        <f t="shared" si="5"/>
        <v>-20.354378671461863</v>
      </c>
      <c r="M51" s="251">
        <f>L51/J51</f>
        <v>-1.067719079417877</v>
      </c>
      <c r="R51">
        <f>646*'[3]PKW-Daten'!S71/100</f>
        <v>724.39439906651091</v>
      </c>
    </row>
    <row r="52" spans="6:18">
      <c r="J52" s="225">
        <f>SUM(J44:J51)</f>
        <v>3569.7505863614019</v>
      </c>
      <c r="K52" s="220">
        <f>SUM(K44:K51)</f>
        <v>3569.7505863614019</v>
      </c>
      <c r="L52" s="225">
        <f t="shared" si="5"/>
        <v>0</v>
      </c>
      <c r="M52" s="249">
        <f>L52/J52</f>
        <v>0</v>
      </c>
    </row>
  </sheetData>
  <mergeCells count="1">
    <mergeCell ref="C37:D41"/>
  </mergeCells>
  <conditionalFormatting sqref="L5:M33 L35:M35">
    <cfRule type="cellIs" dxfId="87" priority="2" operator="lessThan">
      <formula>0.2</formula>
    </cfRule>
  </conditionalFormatting>
  <conditionalFormatting sqref="M36">
    <cfRule type="cellIs" dxfId="86" priority="1" operator="equal">
      <formula>0</formula>
    </cfRule>
  </conditionalFormatting>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8" sqref="E8"/>
    </sheetView>
  </sheetViews>
  <sheetFormatPr baseColWidth="10" defaultRowHeight="15"/>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6"/>
  <sheetViews>
    <sheetView topLeftCell="A22" zoomScale="85" zoomScaleNormal="85" workbookViewId="0">
      <selection activeCell="D43" sqref="D43"/>
    </sheetView>
  </sheetViews>
  <sheetFormatPr baseColWidth="10" defaultRowHeight="15"/>
  <cols>
    <col min="1" max="1" width="17.85546875" customWidth="1"/>
    <col min="2" max="2" width="10.7109375" customWidth="1"/>
    <col min="3" max="3" width="12.140625" customWidth="1"/>
    <col min="4" max="12" width="11.28515625" customWidth="1"/>
    <col min="14" max="22" width="10.42578125" customWidth="1"/>
  </cols>
  <sheetData>
    <row r="1" spans="1:16" s="105" customFormat="1">
      <c r="A1" s="105" t="s">
        <v>1111</v>
      </c>
    </row>
    <row r="3" spans="1:16" s="329" customFormat="1">
      <c r="B3" s="329" t="s">
        <v>435</v>
      </c>
    </row>
    <row r="4" spans="1:16" s="387" customFormat="1"/>
    <row r="5" spans="1:16" s="387" customFormat="1">
      <c r="B5" s="385" t="s">
        <v>529</v>
      </c>
      <c r="C5" s="386"/>
    </row>
    <row r="6" spans="1:16" s="387" customFormat="1">
      <c r="B6"/>
      <c r="C6" s="68"/>
      <c r="D6" s="967" t="s">
        <v>1114</v>
      </c>
      <c r="E6" s="967"/>
      <c r="F6" s="968"/>
      <c r="G6" s="967" t="s">
        <v>1115</v>
      </c>
      <c r="H6" s="967"/>
      <c r="I6" s="967"/>
      <c r="J6" s="968"/>
      <c r="K6" s="88"/>
      <c r="L6"/>
    </row>
    <row r="7" spans="1:16" s="387" customFormat="1">
      <c r="B7" s="71"/>
      <c r="C7" s="68"/>
      <c r="D7" s="215" t="s">
        <v>1095</v>
      </c>
      <c r="E7" s="215" t="s">
        <v>1096</v>
      </c>
      <c r="F7" s="383" t="s">
        <v>1097</v>
      </c>
      <c r="G7" s="215" t="s">
        <v>1103</v>
      </c>
      <c r="H7" s="215" t="s">
        <v>1104</v>
      </c>
      <c r="I7" s="215" t="s">
        <v>1105</v>
      </c>
      <c r="J7" s="383" t="s">
        <v>1106</v>
      </c>
      <c r="K7" s="383" t="s">
        <v>1102</v>
      </c>
      <c r="L7" s="579" t="s">
        <v>144</v>
      </c>
      <c r="O7" s="587" t="s">
        <v>245</v>
      </c>
      <c r="P7" s="572">
        <v>3.6</v>
      </c>
    </row>
    <row r="8" spans="1:16" s="387" customFormat="1">
      <c r="A8" s="969" t="s">
        <v>1114</v>
      </c>
      <c r="B8" s="637" t="s">
        <v>171</v>
      </c>
      <c r="C8" s="546" t="s">
        <v>215</v>
      </c>
      <c r="D8" s="281">
        <f>'[3]PKW-Daten'!$C$22</f>
        <v>70071.550004706281</v>
      </c>
      <c r="E8" s="281">
        <f>('[3]PKW-Daten'!$G$22+(1-'[3]PKW-Daten'!$P$33)*'[3]PKW-Daten'!$J$22)</f>
        <v>174876.34429403412</v>
      </c>
      <c r="F8" s="490">
        <f>('[3]PKW-Daten'!$K$22+(1-'[3]PKW-Daten'!$P$33)*'[3]PKW-Daten'!$M$22)</f>
        <v>56953.398743469996</v>
      </c>
      <c r="G8" s="281">
        <v>0</v>
      </c>
      <c r="H8" s="281">
        <v>0</v>
      </c>
      <c r="I8" s="281">
        <v>0</v>
      </c>
      <c r="J8" s="490">
        <v>0</v>
      </c>
      <c r="K8" s="490">
        <v>0</v>
      </c>
      <c r="L8" s="581">
        <f t="shared" ref="L8:L15" si="0">SUM(D8:K8)</f>
        <v>301901.2930422104</v>
      </c>
    </row>
    <row r="9" spans="1:16" s="387" customFormat="1">
      <c r="A9" s="961"/>
      <c r="B9" s="638" t="s">
        <v>171</v>
      </c>
      <c r="C9" s="280" t="s">
        <v>216</v>
      </c>
      <c r="D9" s="281">
        <f>'[3]PKW-Daten'!$D$22</f>
        <v>1284.6559206153381</v>
      </c>
      <c r="E9" s="281">
        <f>'[3]PKW-Daten'!$H$22</f>
        <v>48075.583764791787</v>
      </c>
      <c r="F9" s="490">
        <f>'[3]PKW-Daten'!$L$22</f>
        <v>34716.522919377792</v>
      </c>
      <c r="G9" s="281">
        <v>0</v>
      </c>
      <c r="H9" s="281">
        <v>0</v>
      </c>
      <c r="I9" s="281">
        <v>0</v>
      </c>
      <c r="J9" s="490">
        <v>0</v>
      </c>
      <c r="K9" s="490">
        <v>0</v>
      </c>
      <c r="L9" s="581">
        <f t="shared" si="0"/>
        <v>84076.762604784919</v>
      </c>
    </row>
    <row r="10" spans="1:16" s="387" customFormat="1">
      <c r="A10" s="961" t="s">
        <v>1116</v>
      </c>
      <c r="B10" s="638" t="s">
        <v>171</v>
      </c>
      <c r="C10" s="280" t="s">
        <v>173</v>
      </c>
      <c r="D10" s="281">
        <f>'[3]PKW-Daten'!$E$22</f>
        <v>458.17372540380836</v>
      </c>
      <c r="E10" s="281">
        <f>'[3]PKW-Daten'!$I$22</f>
        <v>1037.6020304968715</v>
      </c>
      <c r="F10" s="490">
        <v>0</v>
      </c>
      <c r="G10" s="281">
        <f>buildings_data!C240</f>
        <v>251230.44086065481</v>
      </c>
      <c r="H10" s="281">
        <f>buildings_data!C241</f>
        <v>1273.0679311948177</v>
      </c>
      <c r="I10" s="281">
        <f>buildings_data!C242</f>
        <v>842.53790219853784</v>
      </c>
      <c r="J10" s="490">
        <f>buildings_data!C243</f>
        <v>21.603535953808667</v>
      </c>
      <c r="K10" s="490">
        <v>0</v>
      </c>
      <c r="L10" s="581">
        <f t="shared" si="0"/>
        <v>254863.42598590266</v>
      </c>
    </row>
    <row r="11" spans="1:16" s="387" customFormat="1">
      <c r="A11" s="961"/>
      <c r="B11" s="638" t="s">
        <v>171</v>
      </c>
      <c r="C11" s="280" t="s">
        <v>174</v>
      </c>
      <c r="D11" s="281">
        <f>'[3]PKW-Daten'!$F$22</f>
        <v>15.997981537800319</v>
      </c>
      <c r="E11" s="281">
        <f>'[3]PKW-Daten'!$P$33*'[3]PKW-Daten'!$J$22</f>
        <v>49.687969373810468</v>
      </c>
      <c r="F11" s="490">
        <f>'[3]PKW-Daten'!$P$33*'[3]PKW-Daten'!$M$22</f>
        <v>62.015504563745402</v>
      </c>
      <c r="G11" s="281">
        <f>buildings_data!F240</f>
        <v>89407.681780775747</v>
      </c>
      <c r="H11" s="281">
        <f>buildings_data!F241</f>
        <v>370.82987235674068</v>
      </c>
      <c r="I11" s="281">
        <f>buildings_data!F242</f>
        <v>245.42148543068384</v>
      </c>
      <c r="J11" s="490">
        <f>buildings_data!F243</f>
        <v>7.4435234119129401</v>
      </c>
      <c r="K11" s="490">
        <f>(energy_HH!E5-energy_HH!G14-energy_HH!E8-energy_HH!E9)/P7*1000</f>
        <v>83473.035980223649</v>
      </c>
      <c r="L11" s="581">
        <f t="shared" si="0"/>
        <v>173632.11409767409</v>
      </c>
    </row>
    <row r="12" spans="1:16" s="387" customFormat="1">
      <c r="A12" s="961" t="s">
        <v>1115</v>
      </c>
      <c r="B12" s="638" t="s">
        <v>171</v>
      </c>
      <c r="C12" s="280" t="s">
        <v>213</v>
      </c>
      <c r="D12" s="281">
        <v>0</v>
      </c>
      <c r="E12" s="281">
        <v>0</v>
      </c>
      <c r="F12" s="490">
        <v>0</v>
      </c>
      <c r="G12" s="281">
        <f>buildings_data!D240</f>
        <v>155977.53180233153</v>
      </c>
      <c r="H12" s="281">
        <f>buildings_data!D241</f>
        <v>135.61432477823789</v>
      </c>
      <c r="I12" s="281">
        <f>buildings_data!D242</f>
        <v>89.751855267841535</v>
      </c>
      <c r="J12" s="490">
        <f>buildings_data!D243</f>
        <v>0</v>
      </c>
      <c r="K12" s="490">
        <v>0</v>
      </c>
      <c r="L12" s="583">
        <f t="shared" si="0"/>
        <v>156202.89798237762</v>
      </c>
    </row>
    <row r="13" spans="1:16" s="387" customFormat="1">
      <c r="A13" s="961"/>
      <c r="B13" s="638" t="s">
        <v>171</v>
      </c>
      <c r="C13" s="280" t="s">
        <v>217</v>
      </c>
      <c r="D13" s="281">
        <v>0</v>
      </c>
      <c r="E13" s="281">
        <v>0</v>
      </c>
      <c r="F13" s="490">
        <v>0</v>
      </c>
      <c r="G13" s="281">
        <f>buildings_data!G240</f>
        <v>15406.246956469982</v>
      </c>
      <c r="H13" s="281">
        <f>buildings_data!G241</f>
        <v>129.9146384351281</v>
      </c>
      <c r="I13" s="281">
        <f>buildings_data!G242</f>
        <v>85.979706384783626</v>
      </c>
      <c r="J13" s="490">
        <f>buildings_data!G243</f>
        <v>3.3552726671462674</v>
      </c>
      <c r="K13" s="490">
        <v>0</v>
      </c>
      <c r="L13" s="583">
        <f t="shared" si="0"/>
        <v>15625.49657395704</v>
      </c>
    </row>
    <row r="14" spans="1:16" s="387" customFormat="1">
      <c r="A14" s="962"/>
      <c r="B14" s="600" t="s">
        <v>171</v>
      </c>
      <c r="C14" s="383" t="s">
        <v>214</v>
      </c>
      <c r="D14" s="471">
        <v>0</v>
      </c>
      <c r="E14" s="471">
        <v>0</v>
      </c>
      <c r="F14" s="488">
        <v>0</v>
      </c>
      <c r="G14" s="471">
        <f>buildings_data!E240</f>
        <v>5295.3948134828161</v>
      </c>
      <c r="H14" s="471">
        <v>0</v>
      </c>
      <c r="I14" s="471">
        <v>0</v>
      </c>
      <c r="J14" s="488">
        <v>0</v>
      </c>
      <c r="K14" s="488">
        <v>0</v>
      </c>
      <c r="L14" s="582">
        <f t="shared" si="0"/>
        <v>5295.3948134828161</v>
      </c>
    </row>
    <row r="15" spans="1:16" s="387" customFormat="1">
      <c r="B15" s="43"/>
      <c r="C15" s="280" t="s">
        <v>144</v>
      </c>
      <c r="D15" s="583">
        <f t="shared" ref="D15:K15" si="1">SUM(D8:D14)</f>
        <v>71830.377632263218</v>
      </c>
      <c r="E15" s="583">
        <f t="shared" si="1"/>
        <v>224039.21805869657</v>
      </c>
      <c r="F15" s="585">
        <f t="shared" si="1"/>
        <v>91731.937167411539</v>
      </c>
      <c r="G15" s="583">
        <f t="shared" si="1"/>
        <v>517317.29621371493</v>
      </c>
      <c r="H15" s="583">
        <f t="shared" si="1"/>
        <v>1909.4267667649244</v>
      </c>
      <c r="I15" s="583">
        <f t="shared" si="1"/>
        <v>1263.690949281847</v>
      </c>
      <c r="J15" s="585">
        <f t="shared" si="1"/>
        <v>32.402332032867875</v>
      </c>
      <c r="K15" s="585">
        <f t="shared" si="1"/>
        <v>83473.035980223649</v>
      </c>
      <c r="L15" s="586">
        <f t="shared" si="0"/>
        <v>991597.3851003896</v>
      </c>
      <c r="M15" s="624">
        <f>L15/1000-DATASET!P35</f>
        <v>0</v>
      </c>
    </row>
    <row r="16" spans="1:16" s="387" customFormat="1">
      <c r="B16" s="43"/>
      <c r="C16" s="270"/>
      <c r="D16" s="963">
        <f>SUM(D15:F15)</f>
        <v>387601.53285837133</v>
      </c>
      <c r="E16" s="964"/>
      <c r="F16" s="965"/>
      <c r="G16" s="963">
        <f>SUM(G15:J15)</f>
        <v>520522.81626179453</v>
      </c>
      <c r="H16" s="964"/>
      <c r="I16" s="964"/>
      <c r="J16" s="965"/>
      <c r="K16" s="585"/>
      <c r="L16" s="220"/>
    </row>
    <row r="17" spans="1:22" s="387" customFormat="1">
      <c r="B17" s="389"/>
    </row>
    <row r="18" spans="1:22">
      <c r="B18" s="43"/>
    </row>
    <row r="19" spans="1:22">
      <c r="B19" s="639" t="s">
        <v>50</v>
      </c>
      <c r="C19" s="386"/>
    </row>
    <row r="20" spans="1:22">
      <c r="B20" s="43"/>
      <c r="C20" s="71"/>
      <c r="D20" s="966" t="s">
        <v>1114</v>
      </c>
      <c r="E20" s="967"/>
      <c r="F20" s="968"/>
      <c r="G20" s="966" t="s">
        <v>1115</v>
      </c>
      <c r="H20" s="967"/>
      <c r="I20" s="967"/>
      <c r="J20" s="968"/>
      <c r="K20" s="623"/>
    </row>
    <row r="21" spans="1:22">
      <c r="B21" s="76"/>
      <c r="C21" s="71"/>
      <c r="D21" s="575" t="s">
        <v>1095</v>
      </c>
      <c r="E21" s="215" t="s">
        <v>1096</v>
      </c>
      <c r="F21" s="383" t="s">
        <v>1097</v>
      </c>
      <c r="G21" s="575" t="s">
        <v>1103</v>
      </c>
      <c r="H21" s="215" t="s">
        <v>1104</v>
      </c>
      <c r="I21" s="215" t="s">
        <v>1105</v>
      </c>
      <c r="J21" s="383" t="s">
        <v>1106</v>
      </c>
      <c r="K21" s="92" t="s">
        <v>1102</v>
      </c>
      <c r="L21" s="579" t="s">
        <v>144</v>
      </c>
    </row>
    <row r="22" spans="1:22">
      <c r="A22" s="969" t="s">
        <v>1114</v>
      </c>
      <c r="B22" s="637" t="s">
        <v>171</v>
      </c>
      <c r="C22" s="546" t="s">
        <v>215</v>
      </c>
      <c r="D22" s="588">
        <f t="shared" ref="D22:K28" si="2">D8*$P$7/1000</f>
        <v>252.2575800169426</v>
      </c>
      <c r="E22" s="589">
        <f t="shared" si="2"/>
        <v>629.55483945852291</v>
      </c>
      <c r="F22" s="590">
        <f t="shared" si="2"/>
        <v>205.03223547649199</v>
      </c>
      <c r="G22" s="588">
        <f t="shared" si="2"/>
        <v>0</v>
      </c>
      <c r="H22" s="589">
        <f t="shared" si="2"/>
        <v>0</v>
      </c>
      <c r="I22" s="589">
        <f t="shared" si="2"/>
        <v>0</v>
      </c>
      <c r="J22" s="590">
        <f t="shared" si="2"/>
        <v>0</v>
      </c>
      <c r="K22" s="591">
        <f t="shared" si="2"/>
        <v>0</v>
      </c>
      <c r="L22" s="581">
        <f>SUM(D22:K22)</f>
        <v>1086.8446549519574</v>
      </c>
      <c r="N22" s="625">
        <f>D22/$L$29</f>
        <v>7.0665323504874117E-2</v>
      </c>
      <c r="O22" s="625">
        <f t="shared" ref="O22:V28" si="3">E22/$L$29</f>
        <v>0.17635821445447802</v>
      </c>
      <c r="P22" s="625">
        <f t="shared" si="3"/>
        <v>5.7436011428876464E-2</v>
      </c>
      <c r="Q22" s="625">
        <f t="shared" si="3"/>
        <v>0</v>
      </c>
      <c r="R22" s="625">
        <f t="shared" si="3"/>
        <v>0</v>
      </c>
      <c r="S22" s="625">
        <f t="shared" si="3"/>
        <v>0</v>
      </c>
      <c r="T22" s="625">
        <f t="shared" si="3"/>
        <v>0</v>
      </c>
      <c r="U22" s="625">
        <f t="shared" si="3"/>
        <v>0</v>
      </c>
      <c r="V22" s="625">
        <f>L22/$L$29</f>
        <v>0.30445954938822856</v>
      </c>
    </row>
    <row r="23" spans="1:22">
      <c r="A23" s="961"/>
      <c r="B23" s="638" t="s">
        <v>171</v>
      </c>
      <c r="C23" s="280" t="s">
        <v>216</v>
      </c>
      <c r="D23" s="489">
        <f t="shared" si="2"/>
        <v>4.6247613142152177</v>
      </c>
      <c r="E23" s="281">
        <f t="shared" si="2"/>
        <v>173.07210155325043</v>
      </c>
      <c r="F23" s="490">
        <f t="shared" si="2"/>
        <v>124.97948250976006</v>
      </c>
      <c r="G23" s="489">
        <f t="shared" si="2"/>
        <v>0</v>
      </c>
      <c r="H23" s="281">
        <f t="shared" si="2"/>
        <v>0</v>
      </c>
      <c r="I23" s="281">
        <f t="shared" si="2"/>
        <v>0</v>
      </c>
      <c r="J23" s="490">
        <f t="shared" si="2"/>
        <v>0</v>
      </c>
      <c r="K23" s="592">
        <f t="shared" si="2"/>
        <v>0</v>
      </c>
      <c r="L23" s="581">
        <f t="shared" ref="L23:L28" si="4">SUM(D23:K23)</f>
        <v>302.67634537722574</v>
      </c>
      <c r="N23" s="625">
        <f t="shared" ref="N23:N28" si="5">D23/$L$29</f>
        <v>1.29554185995083E-3</v>
      </c>
      <c r="O23" s="625">
        <f t="shared" si="3"/>
        <v>4.848296746962942E-2</v>
      </c>
      <c r="P23" s="625">
        <f t="shared" si="3"/>
        <v>3.5010704385694889E-2</v>
      </c>
      <c r="Q23" s="625">
        <f t="shared" si="3"/>
        <v>0</v>
      </c>
      <c r="R23" s="625">
        <f t="shared" si="3"/>
        <v>0</v>
      </c>
      <c r="S23" s="625">
        <f t="shared" si="3"/>
        <v>0</v>
      </c>
      <c r="T23" s="625">
        <f t="shared" si="3"/>
        <v>0</v>
      </c>
      <c r="U23" s="625">
        <f t="shared" si="3"/>
        <v>0</v>
      </c>
      <c r="V23" s="625">
        <f t="shared" si="3"/>
        <v>8.4789213715275147E-2</v>
      </c>
    </row>
    <row r="24" spans="1:22">
      <c r="A24" s="961" t="s">
        <v>1116</v>
      </c>
      <c r="B24" s="638" t="s">
        <v>171</v>
      </c>
      <c r="C24" s="280" t="s">
        <v>173</v>
      </c>
      <c r="D24" s="489">
        <f t="shared" si="2"/>
        <v>1.6494254114537101</v>
      </c>
      <c r="E24" s="281">
        <f t="shared" si="2"/>
        <v>3.7353673097887379</v>
      </c>
      <c r="F24" s="490">
        <f t="shared" si="2"/>
        <v>0</v>
      </c>
      <c r="G24" s="489">
        <f t="shared" si="2"/>
        <v>904.42958709835739</v>
      </c>
      <c r="H24" s="281">
        <f t="shared" si="2"/>
        <v>4.5830445523013443</v>
      </c>
      <c r="I24" s="281">
        <f t="shared" si="2"/>
        <v>3.0331364479147362</v>
      </c>
      <c r="J24" s="576">
        <f t="shared" si="2"/>
        <v>7.7772729433711205E-2</v>
      </c>
      <c r="K24" s="592">
        <f t="shared" si="2"/>
        <v>0</v>
      </c>
      <c r="L24" s="581">
        <f t="shared" si="4"/>
        <v>917.50833354924964</v>
      </c>
      <c r="N24" s="625">
        <f t="shared" si="5"/>
        <v>4.6205620576280834E-4</v>
      </c>
      <c r="O24" s="625">
        <f t="shared" si="3"/>
        <v>1.0463944803483164E-3</v>
      </c>
      <c r="P24" s="625">
        <f t="shared" si="3"/>
        <v>0</v>
      </c>
      <c r="Q24" s="625">
        <f t="shared" si="3"/>
        <v>0.25335932167189024</v>
      </c>
      <c r="R24" s="625">
        <f t="shared" si="3"/>
        <v>1.2838556760271529E-3</v>
      </c>
      <c r="S24" s="625">
        <f t="shared" si="3"/>
        <v>8.4967741429979571E-4</v>
      </c>
      <c r="T24" s="626">
        <f t="shared" si="3"/>
        <v>2.1786600366661433E-5</v>
      </c>
      <c r="U24" s="625">
        <f t="shared" si="3"/>
        <v>0</v>
      </c>
      <c r="V24" s="625">
        <f t="shared" si="3"/>
        <v>0.25702309204869495</v>
      </c>
    </row>
    <row r="25" spans="1:22">
      <c r="A25" s="961"/>
      <c r="B25" s="638" t="s">
        <v>171</v>
      </c>
      <c r="C25" s="280" t="s">
        <v>174</v>
      </c>
      <c r="D25" s="580">
        <f t="shared" si="2"/>
        <v>5.7592733536081145E-2</v>
      </c>
      <c r="E25" s="577">
        <f t="shared" si="2"/>
        <v>0.17887668974571769</v>
      </c>
      <c r="F25" s="578">
        <f t="shared" si="2"/>
        <v>0.22325581642948344</v>
      </c>
      <c r="G25" s="489">
        <f t="shared" si="2"/>
        <v>321.86765441079268</v>
      </c>
      <c r="H25" s="281">
        <f t="shared" si="2"/>
        <v>1.3349875404842664</v>
      </c>
      <c r="I25" s="281">
        <f t="shared" si="2"/>
        <v>0.88351734755046185</v>
      </c>
      <c r="J25" s="578">
        <f t="shared" si="2"/>
        <v>2.6796684282886583E-2</v>
      </c>
      <c r="K25" s="592">
        <f t="shared" si="2"/>
        <v>300.50292952880511</v>
      </c>
      <c r="L25" s="581">
        <f t="shared" si="4"/>
        <v>625.07561075162675</v>
      </c>
      <c r="N25" s="626">
        <f t="shared" si="5"/>
        <v>1.6133545507666578E-5</v>
      </c>
      <c r="O25" s="626">
        <f t="shared" si="3"/>
        <v>5.0109016139428441E-5</v>
      </c>
      <c r="P25" s="626">
        <f t="shared" si="3"/>
        <v>6.2541012608123133E-5</v>
      </c>
      <c r="Q25" s="625">
        <f t="shared" si="3"/>
        <v>9.0165306125453412E-2</v>
      </c>
      <c r="R25" s="625">
        <f t="shared" si="3"/>
        <v>3.7397221687832273E-4</v>
      </c>
      <c r="S25" s="625">
        <f t="shared" si="3"/>
        <v>2.4750114221593804E-4</v>
      </c>
      <c r="T25" s="626">
        <f t="shared" si="3"/>
        <v>7.5065984680459348E-6</v>
      </c>
      <c r="U25" s="625">
        <f t="shared" si="3"/>
        <v>8.418037122170588E-2</v>
      </c>
      <c r="V25" s="625">
        <f t="shared" si="3"/>
        <v>0.17510344087897683</v>
      </c>
    </row>
    <row r="26" spans="1:22">
      <c r="A26" s="961" t="s">
        <v>1115</v>
      </c>
      <c r="B26" s="638" t="s">
        <v>171</v>
      </c>
      <c r="C26" s="280" t="s">
        <v>213</v>
      </c>
      <c r="D26" s="489">
        <f t="shared" si="2"/>
        <v>0</v>
      </c>
      <c r="E26" s="281">
        <f t="shared" si="2"/>
        <v>0</v>
      </c>
      <c r="F26" s="490">
        <f t="shared" si="2"/>
        <v>0</v>
      </c>
      <c r="G26" s="489">
        <f t="shared" si="2"/>
        <v>561.51911448839348</v>
      </c>
      <c r="H26" s="281">
        <f t="shared" si="2"/>
        <v>0.48821156920165643</v>
      </c>
      <c r="I26" s="281">
        <f t="shared" si="2"/>
        <v>0.32310667896422957</v>
      </c>
      <c r="J26" s="490">
        <f t="shared" si="2"/>
        <v>0</v>
      </c>
      <c r="K26" s="592">
        <f t="shared" si="2"/>
        <v>0</v>
      </c>
      <c r="L26" s="581">
        <f t="shared" si="4"/>
        <v>562.33043273655937</v>
      </c>
      <c r="N26" s="625">
        <f t="shared" si="5"/>
        <v>0</v>
      </c>
      <c r="O26" s="625">
        <f t="shared" si="3"/>
        <v>0</v>
      </c>
      <c r="P26" s="625">
        <f t="shared" si="3"/>
        <v>0</v>
      </c>
      <c r="Q26" s="625">
        <f t="shared" si="3"/>
        <v>0.15729925688190505</v>
      </c>
      <c r="R26" s="625">
        <f t="shared" si="3"/>
        <v>1.367634957654797E-4</v>
      </c>
      <c r="S26" s="626">
        <f t="shared" si="3"/>
        <v>9.0512396075706714E-5</v>
      </c>
      <c r="T26" s="625">
        <f t="shared" si="3"/>
        <v>0</v>
      </c>
      <c r="U26" s="625">
        <f t="shared" si="3"/>
        <v>0</v>
      </c>
      <c r="V26" s="625">
        <f t="shared" si="3"/>
        <v>0.15752653277374623</v>
      </c>
    </row>
    <row r="27" spans="1:22">
      <c r="A27" s="961"/>
      <c r="B27" s="638" t="s">
        <v>171</v>
      </c>
      <c r="C27" s="280" t="s">
        <v>217</v>
      </c>
      <c r="D27" s="489">
        <f t="shared" si="2"/>
        <v>0</v>
      </c>
      <c r="E27" s="281">
        <f t="shared" si="2"/>
        <v>0</v>
      </c>
      <c r="F27" s="490">
        <f t="shared" si="2"/>
        <v>0</v>
      </c>
      <c r="G27" s="489">
        <f t="shared" si="2"/>
        <v>55.462489043291932</v>
      </c>
      <c r="H27" s="281">
        <f t="shared" si="2"/>
        <v>0.46769269836646116</v>
      </c>
      <c r="I27" s="281">
        <f t="shared" si="2"/>
        <v>0.30952694298522104</v>
      </c>
      <c r="J27" s="576">
        <f t="shared" si="2"/>
        <v>1.2078981601726562E-2</v>
      </c>
      <c r="K27" s="592">
        <f t="shared" si="2"/>
        <v>0</v>
      </c>
      <c r="L27" s="581">
        <f t="shared" si="4"/>
        <v>56.251787666245342</v>
      </c>
      <c r="N27" s="625">
        <f t="shared" si="5"/>
        <v>0</v>
      </c>
      <c r="O27" s="625">
        <f t="shared" si="3"/>
        <v>0</v>
      </c>
      <c r="P27" s="625">
        <f t="shared" si="3"/>
        <v>0</v>
      </c>
      <c r="Q27" s="625">
        <f t="shared" si="3"/>
        <v>1.5536796675709515E-2</v>
      </c>
      <c r="R27" s="625">
        <f t="shared" si="3"/>
        <v>1.3101551132264786E-4</v>
      </c>
      <c r="S27" s="626">
        <f t="shared" si="3"/>
        <v>8.6708282692858255E-5</v>
      </c>
      <c r="T27" s="626">
        <f t="shared" si="3"/>
        <v>3.383704634120811E-6</v>
      </c>
      <c r="U27" s="625">
        <f t="shared" si="3"/>
        <v>0</v>
      </c>
      <c r="V27" s="625">
        <f t="shared" si="3"/>
        <v>1.5757904174359141E-2</v>
      </c>
    </row>
    <row r="28" spans="1:22">
      <c r="A28" s="962"/>
      <c r="B28" s="600" t="s">
        <v>171</v>
      </c>
      <c r="C28" s="383" t="s">
        <v>214</v>
      </c>
      <c r="D28" s="487">
        <f t="shared" si="2"/>
        <v>0</v>
      </c>
      <c r="E28" s="471">
        <f t="shared" si="2"/>
        <v>0</v>
      </c>
      <c r="F28" s="488">
        <f t="shared" si="2"/>
        <v>0</v>
      </c>
      <c r="G28" s="487">
        <f t="shared" si="2"/>
        <v>19.063421328538137</v>
      </c>
      <c r="H28" s="471">
        <f t="shared" si="2"/>
        <v>0</v>
      </c>
      <c r="I28" s="471">
        <f t="shared" si="2"/>
        <v>0</v>
      </c>
      <c r="J28" s="488">
        <f t="shared" si="2"/>
        <v>0</v>
      </c>
      <c r="K28" s="596">
        <f t="shared" si="2"/>
        <v>0</v>
      </c>
      <c r="L28" s="582">
        <f t="shared" si="4"/>
        <v>19.063421328538137</v>
      </c>
      <c r="N28" s="625">
        <f t="shared" si="5"/>
        <v>0</v>
      </c>
      <c r="O28" s="625">
        <f t="shared" si="3"/>
        <v>0</v>
      </c>
      <c r="P28" s="625">
        <f t="shared" si="3"/>
        <v>0</v>
      </c>
      <c r="Q28" s="625">
        <f t="shared" si="3"/>
        <v>5.3402670207190073E-3</v>
      </c>
      <c r="R28" s="625">
        <f t="shared" si="3"/>
        <v>0</v>
      </c>
      <c r="S28" s="625">
        <f t="shared" si="3"/>
        <v>0</v>
      </c>
      <c r="T28" s="625">
        <f t="shared" si="3"/>
        <v>0</v>
      </c>
      <c r="U28" s="625">
        <f t="shared" si="3"/>
        <v>0</v>
      </c>
      <c r="V28" s="625">
        <f t="shared" si="3"/>
        <v>5.3402670207190073E-3</v>
      </c>
    </row>
    <row r="29" spans="1:22">
      <c r="B29" s="574"/>
      <c r="C29" s="546" t="s">
        <v>144</v>
      </c>
      <c r="D29" s="583">
        <f>SUM(D22:D28)</f>
        <v>258.58935947614759</v>
      </c>
      <c r="E29" s="583">
        <f t="shared" ref="E29:K29" si="6">SUM(E22:E28)</f>
        <v>806.5411850113079</v>
      </c>
      <c r="F29" s="584">
        <f t="shared" si="6"/>
        <v>330.23497380268151</v>
      </c>
      <c r="G29" s="583">
        <f t="shared" si="6"/>
        <v>1862.3422663693739</v>
      </c>
      <c r="H29" s="583">
        <f t="shared" si="6"/>
        <v>6.8739363603537278</v>
      </c>
      <c r="I29" s="583">
        <f t="shared" si="6"/>
        <v>4.5492874174146491</v>
      </c>
      <c r="J29" s="584">
        <f t="shared" si="6"/>
        <v>0.11664839531832434</v>
      </c>
      <c r="K29" s="584">
        <f t="shared" si="6"/>
        <v>300.50292952880511</v>
      </c>
      <c r="L29" s="384">
        <f>SUM(D29:K29)</f>
        <v>3569.7505863614028</v>
      </c>
      <c r="M29" s="624">
        <f>L29-DATASET!Q35</f>
        <v>0</v>
      </c>
    </row>
    <row r="30" spans="1:22">
      <c r="C30" s="270"/>
      <c r="D30" s="963">
        <f>SUM(D29:F29)</f>
        <v>1395.3655182901371</v>
      </c>
      <c r="E30" s="964"/>
      <c r="F30" s="965"/>
      <c r="G30" s="963">
        <f>SUM(G29:J29)</f>
        <v>1873.8821385424608</v>
      </c>
      <c r="H30" s="964"/>
      <c r="I30" s="964"/>
      <c r="J30" s="965"/>
      <c r="K30" s="585"/>
      <c r="L30" s="220"/>
    </row>
    <row r="31" spans="1:22">
      <c r="F31" s="573"/>
      <c r="G31" s="577"/>
      <c r="H31" s="577"/>
      <c r="I31" s="577"/>
      <c r="J31" s="577"/>
    </row>
    <row r="32" spans="1:22" s="329" customFormat="1">
      <c r="B32" s="329" t="s">
        <v>1109</v>
      </c>
    </row>
    <row r="34" spans="1:9">
      <c r="C34" s="271"/>
      <c r="D34" s="27" t="s">
        <v>1107</v>
      </c>
      <c r="E34" s="2"/>
    </row>
    <row r="35" spans="1:9">
      <c r="B35" s="274" t="s">
        <v>171</v>
      </c>
      <c r="C35" s="280" t="s">
        <v>1098</v>
      </c>
      <c r="D35" s="218">
        <f>'[3]PKW-Daten'!$T$77/1000000</f>
        <v>0</v>
      </c>
    </row>
    <row r="36" spans="1:9">
      <c r="B36" s="274" t="s">
        <v>171</v>
      </c>
      <c r="C36" s="280" t="s">
        <v>1099</v>
      </c>
      <c r="D36" s="218">
        <f>buildings_data!$K$209</f>
        <v>3773.6129999999998</v>
      </c>
    </row>
    <row r="37" spans="1:9">
      <c r="B37" s="274"/>
      <c r="C37" s="78"/>
      <c r="D37" s="218"/>
    </row>
    <row r="38" spans="1:9">
      <c r="B38" s="274"/>
      <c r="C38" s="67"/>
      <c r="D38" s="218"/>
    </row>
    <row r="39" spans="1:9">
      <c r="B39" s="274"/>
      <c r="C39" s="271"/>
      <c r="D39" s="28" t="s">
        <v>1110</v>
      </c>
      <c r="E39" s="2"/>
    </row>
    <row r="40" spans="1:9">
      <c r="B40" s="274" t="s">
        <v>171</v>
      </c>
      <c r="C40" s="280" t="str">
        <f>buildings_data!J249</f>
        <v>old_x</v>
      </c>
      <c r="D40" s="5">
        <f>buildings_data!K249</f>
        <v>1111.0684330728793</v>
      </c>
    </row>
    <row r="41" spans="1:9">
      <c r="B41" s="274" t="s">
        <v>171</v>
      </c>
      <c r="C41" s="280" t="str">
        <f>buildings_data!J250</f>
        <v>old_r</v>
      </c>
      <c r="D41" s="125">
        <f>buildings_data!K250</f>
        <v>1410</v>
      </c>
    </row>
    <row r="42" spans="1:9">
      <c r="B42" s="274" t="s">
        <v>171</v>
      </c>
      <c r="C42" s="280" t="str">
        <f>buildings_data!J251</f>
        <v>new_e</v>
      </c>
      <c r="D42" s="125">
        <f>buildings_data!K251</f>
        <v>1560</v>
      </c>
    </row>
    <row r="43" spans="1:9">
      <c r="B43" s="274" t="s">
        <v>171</v>
      </c>
      <c r="C43" s="280" t="str">
        <f>buildings_data!J252</f>
        <v>new_p</v>
      </c>
      <c r="D43" s="125">
        <f>buildings_data!K252</f>
        <v>1872</v>
      </c>
    </row>
    <row r="45" spans="1:9" s="329" customFormat="1">
      <c r="B45" s="329" t="s">
        <v>1108</v>
      </c>
    </row>
    <row r="46" spans="1:9">
      <c r="A46" s="43"/>
      <c r="D46" s="597"/>
      <c r="E46" s="598"/>
      <c r="F46" s="597"/>
      <c r="G46" s="597"/>
      <c r="H46" s="597"/>
      <c r="I46" s="597"/>
    </row>
    <row r="47" spans="1:9">
      <c r="A47" s="43"/>
      <c r="B47" s="385" t="str">
        <f>buildings_data!B229</f>
        <v>1000 m²</v>
      </c>
      <c r="C47" s="386"/>
      <c r="D47" s="599"/>
      <c r="E47" s="597"/>
      <c r="F47" s="597"/>
      <c r="G47" s="597"/>
      <c r="H47" s="597"/>
      <c r="I47" s="597"/>
    </row>
    <row r="48" spans="1:9">
      <c r="A48" s="43"/>
      <c r="B48" s="383"/>
      <c r="C48" s="215" t="str">
        <f>buildings_data!C230</f>
        <v>gas</v>
      </c>
      <c r="D48" s="600" t="str">
        <f>buildings_data!D230</f>
        <v>hoi</v>
      </c>
      <c r="E48" s="600" t="str">
        <f>buildings_data!E230</f>
        <v>col</v>
      </c>
      <c r="F48" s="600" t="str">
        <f>buildings_data!F230</f>
        <v>ele</v>
      </c>
      <c r="G48" s="601" t="str">
        <f>buildings_data!G230</f>
        <v>bio</v>
      </c>
      <c r="H48" s="600" t="str">
        <f>buildings_data!H230</f>
        <v>SUM</v>
      </c>
      <c r="I48" s="597"/>
    </row>
    <row r="49" spans="1:9">
      <c r="A49" s="274" t="s">
        <v>171</v>
      </c>
      <c r="B49" s="207" t="str">
        <f>buildings_data!B231</f>
        <v>old_x</v>
      </c>
      <c r="C49" s="468">
        <f>buildings_data!C231</f>
        <v>1570854.845897011</v>
      </c>
      <c r="D49" s="602">
        <f>buildings_data!D231</f>
        <v>975272.18773081375</v>
      </c>
      <c r="E49" s="602">
        <f>buildings_data!E231</f>
        <v>33110.22571628225</v>
      </c>
      <c r="F49" s="602">
        <f>buildings_data!F231</f>
        <v>559034.52505442302</v>
      </c>
      <c r="G49" s="603">
        <f>buildings_data!G231</f>
        <v>96329.798275042805</v>
      </c>
      <c r="H49" s="604">
        <f>SUM(C49:G49)</f>
        <v>3234601.5826735729</v>
      </c>
      <c r="I49" s="597"/>
    </row>
    <row r="50" spans="1:9">
      <c r="A50" s="274" t="s">
        <v>171</v>
      </c>
      <c r="B50" s="280" t="str">
        <f>buildings_data!B232</f>
        <v>old_r</v>
      </c>
      <c r="C50" s="263">
        <f>buildings_data!C232</f>
        <v>19585.660479920272</v>
      </c>
      <c r="D50" s="605">
        <f>buildings_data!D232</f>
        <v>2086.3742273575058</v>
      </c>
      <c r="E50" s="606">
        <f>buildings_data!E232</f>
        <v>0</v>
      </c>
      <c r="F50" s="605">
        <f>buildings_data!F232</f>
        <v>5705.0749593344708</v>
      </c>
      <c r="G50" s="607">
        <f>buildings_data!G232</f>
        <v>1998.6867451558169</v>
      </c>
      <c r="H50" s="608">
        <f t="shared" ref="H50:H52" si="7">SUM(C50:G50)</f>
        <v>29375.796411768064</v>
      </c>
      <c r="I50" s="597"/>
    </row>
    <row r="51" spans="1:9">
      <c r="A51" s="274" t="s">
        <v>171</v>
      </c>
      <c r="B51" s="280" t="str">
        <f>buildings_data!B233</f>
        <v>new_e</v>
      </c>
      <c r="C51" s="263">
        <f>buildings_data!C233</f>
        <v>12962.121572285198</v>
      </c>
      <c r="D51" s="605">
        <f>buildings_data!D233</f>
        <v>1380.7977733514083</v>
      </c>
      <c r="E51" s="606">
        <f>buildings_data!E233</f>
        <v>0</v>
      </c>
      <c r="F51" s="605">
        <f>buildings_data!F233</f>
        <v>3775.7151604720593</v>
      </c>
      <c r="G51" s="607">
        <f>buildings_data!G233</f>
        <v>1322.7647136120559</v>
      </c>
      <c r="H51" s="608">
        <f t="shared" si="7"/>
        <v>19441.399219720719</v>
      </c>
      <c r="I51" s="597"/>
    </row>
    <row r="52" spans="1:9">
      <c r="A52" s="274" t="s">
        <v>171</v>
      </c>
      <c r="B52" s="383" t="str">
        <f>buildings_data!B234</f>
        <v>new_p</v>
      </c>
      <c r="C52" s="23">
        <f>buildings_data!C234</f>
        <v>1440.235730253911</v>
      </c>
      <c r="D52" s="609">
        <f>buildings_data!D234</f>
        <v>0</v>
      </c>
      <c r="E52" s="610">
        <f>buildings_data!E234</f>
        <v>0</v>
      </c>
      <c r="F52" s="609">
        <f>buildings_data!F234</f>
        <v>496.23489412752934</v>
      </c>
      <c r="G52" s="611">
        <f>buildings_data!G234</f>
        <v>223.68484447641782</v>
      </c>
      <c r="H52" s="612">
        <f t="shared" si="7"/>
        <v>2160.1554688578581</v>
      </c>
      <c r="I52" s="597"/>
    </row>
    <row r="53" spans="1:9">
      <c r="A53" s="274"/>
      <c r="B53" s="280" t="str">
        <f>buildings_data!B235</f>
        <v>SUM</v>
      </c>
      <c r="C53" s="218">
        <f>SUM(C49:C52)</f>
        <v>1604842.8636794703</v>
      </c>
      <c r="D53" s="613">
        <f t="shared" ref="D53:H53" si="8">SUM(D49:D52)</f>
        <v>978739.35973152274</v>
      </c>
      <c r="E53" s="613">
        <f t="shared" si="8"/>
        <v>33110.22571628225</v>
      </c>
      <c r="F53" s="613">
        <f t="shared" si="8"/>
        <v>569011.55006835714</v>
      </c>
      <c r="G53" s="607">
        <f t="shared" si="8"/>
        <v>99874.934578287095</v>
      </c>
      <c r="H53" s="614">
        <f t="shared" si="8"/>
        <v>3285578.9337739195</v>
      </c>
      <c r="I53" s="624">
        <f>H53-buildings_data!H130</f>
        <v>0</v>
      </c>
    </row>
    <row r="54" spans="1:9">
      <c r="A54" s="274"/>
      <c r="D54" s="597"/>
      <c r="E54" s="597"/>
      <c r="F54" s="597"/>
      <c r="G54" s="597"/>
      <c r="H54" s="597"/>
      <c r="I54" s="597"/>
    </row>
    <row r="55" spans="1:9">
      <c r="A55" s="274"/>
      <c r="B55" s="385" t="s">
        <v>242</v>
      </c>
      <c r="C55" s="386"/>
      <c r="D55" s="599"/>
      <c r="E55" s="597"/>
      <c r="F55" s="597"/>
      <c r="G55" s="597"/>
      <c r="H55" s="597"/>
      <c r="I55" s="597"/>
    </row>
    <row r="56" spans="1:9">
      <c r="A56" s="274"/>
      <c r="B56" s="383"/>
      <c r="C56" s="215" t="str">
        <f t="shared" ref="C56:H56" si="9">C48</f>
        <v>gas</v>
      </c>
      <c r="D56" s="600" t="str">
        <f t="shared" si="9"/>
        <v>hoi</v>
      </c>
      <c r="E56" s="600" t="str">
        <f t="shared" si="9"/>
        <v>col</v>
      </c>
      <c r="F56" s="600" t="str">
        <f t="shared" si="9"/>
        <v>ele</v>
      </c>
      <c r="G56" s="601" t="str">
        <f t="shared" si="9"/>
        <v>bio</v>
      </c>
      <c r="H56" s="600" t="str">
        <f t="shared" si="9"/>
        <v>SUM</v>
      </c>
    </row>
    <row r="57" spans="1:9">
      <c r="A57" s="274" t="s">
        <v>171</v>
      </c>
      <c r="B57" s="207" t="str">
        <f t="shared" ref="B57" si="10">B49</f>
        <v>old_x</v>
      </c>
      <c r="C57" s="468">
        <f>C49/1000</f>
        <v>1570.854845897011</v>
      </c>
      <c r="D57" s="602">
        <f t="shared" ref="D57:G57" si="11">D49/1000</f>
        <v>975.2721877308137</v>
      </c>
      <c r="E57" s="602">
        <f t="shared" si="11"/>
        <v>33.110225716282251</v>
      </c>
      <c r="F57" s="602">
        <f t="shared" si="11"/>
        <v>559.03452505442306</v>
      </c>
      <c r="G57" s="603">
        <f t="shared" si="11"/>
        <v>96.329798275042805</v>
      </c>
      <c r="H57" s="604">
        <f>SUM(C57:G57)</f>
        <v>3234.6015826735729</v>
      </c>
    </row>
    <row r="58" spans="1:9">
      <c r="A58" s="274" t="s">
        <v>171</v>
      </c>
      <c r="B58" s="280" t="str">
        <f t="shared" ref="B58" si="12">B50</f>
        <v>old_r</v>
      </c>
      <c r="C58" s="263">
        <f t="shared" ref="C58:G58" si="13">C50/1000</f>
        <v>19.585660479920271</v>
      </c>
      <c r="D58" s="615">
        <f t="shared" si="13"/>
        <v>2.0863742273575059</v>
      </c>
      <c r="E58" s="616">
        <f t="shared" si="13"/>
        <v>0</v>
      </c>
      <c r="F58" s="615">
        <f t="shared" si="13"/>
        <v>5.7050749593344712</v>
      </c>
      <c r="G58" s="617">
        <f t="shared" si="13"/>
        <v>1.9986867451558168</v>
      </c>
      <c r="H58" s="608">
        <f t="shared" ref="H58:H60" si="14">SUM(C58:G58)</f>
        <v>29.375796411768064</v>
      </c>
    </row>
    <row r="59" spans="1:9">
      <c r="A59" s="274" t="s">
        <v>171</v>
      </c>
      <c r="B59" s="280" t="str">
        <f t="shared" ref="B59" si="15">B51</f>
        <v>new_e</v>
      </c>
      <c r="C59" s="263">
        <f t="shared" ref="C59:G59" si="16">C51/1000</f>
        <v>12.962121572285197</v>
      </c>
      <c r="D59" s="615">
        <f t="shared" si="16"/>
        <v>1.3807977733514083</v>
      </c>
      <c r="E59" s="616">
        <f t="shared" si="16"/>
        <v>0</v>
      </c>
      <c r="F59" s="615">
        <f t="shared" si="16"/>
        <v>3.7757151604720591</v>
      </c>
      <c r="G59" s="617">
        <f t="shared" si="16"/>
        <v>1.3227647136120559</v>
      </c>
      <c r="H59" s="608">
        <f t="shared" si="14"/>
        <v>19.441399219720722</v>
      </c>
    </row>
    <row r="60" spans="1:9">
      <c r="A60" s="274" t="s">
        <v>171</v>
      </c>
      <c r="B60" s="383" t="str">
        <f t="shared" ref="B60" si="17">B52</f>
        <v>new_p</v>
      </c>
      <c r="C60" s="487">
        <f t="shared" ref="C60:G60" si="18">C52/1000</f>
        <v>1.4402357302539111</v>
      </c>
      <c r="D60" s="618">
        <f t="shared" si="18"/>
        <v>0</v>
      </c>
      <c r="E60" s="619">
        <f t="shared" si="18"/>
        <v>0</v>
      </c>
      <c r="F60" s="620">
        <f t="shared" si="18"/>
        <v>0.49623489412752936</v>
      </c>
      <c r="G60" s="621">
        <f t="shared" si="18"/>
        <v>0.22368484447641782</v>
      </c>
      <c r="H60" s="622">
        <f t="shared" si="14"/>
        <v>2.1601554688578584</v>
      </c>
    </row>
    <row r="61" spans="1:9">
      <c r="A61" s="43"/>
      <c r="B61" s="280" t="str">
        <f t="shared" ref="B61" si="19">B53</f>
        <v>SUM</v>
      </c>
      <c r="C61" s="218">
        <f>SUM(C57:C60)</f>
        <v>1604.8428636794706</v>
      </c>
      <c r="D61" s="613">
        <f t="shared" ref="D61" si="20">SUM(D57:D60)</f>
        <v>978.73935973152265</v>
      </c>
      <c r="E61" s="613">
        <f t="shared" ref="E61" si="21">SUM(E57:E60)</f>
        <v>33.110225716282251</v>
      </c>
      <c r="F61" s="613">
        <f t="shared" ref="F61" si="22">SUM(F57:F60)</f>
        <v>569.01155006835711</v>
      </c>
      <c r="G61" s="607">
        <f t="shared" ref="G61:H61" si="23">SUM(G57:G60)</f>
        <v>99.87493457828711</v>
      </c>
      <c r="H61" s="614">
        <f t="shared" si="23"/>
        <v>3285.5789337739193</v>
      </c>
    </row>
    <row r="62" spans="1:9">
      <c r="A62" s="43"/>
    </row>
    <row r="63" spans="1:9" s="329" customFormat="1">
      <c r="A63" s="636"/>
      <c r="B63" s="329" t="s">
        <v>1101</v>
      </c>
    </row>
    <row r="64" spans="1:9">
      <c r="A64" s="43"/>
    </row>
    <row r="65" spans="1:4">
      <c r="A65" s="43"/>
      <c r="B65" s="20"/>
      <c r="C65" s="2" t="s">
        <v>1124</v>
      </c>
    </row>
    <row r="66" spans="1:4">
      <c r="A66" s="274" t="s">
        <v>171</v>
      </c>
      <c r="B66" s="280" t="s">
        <v>174</v>
      </c>
      <c r="C66" s="276">
        <f>SUMPRODUCT('Prices+Quantities'!E26:E27,'Prices+Quantities'!D26:D27)/SUM('Prices+Quantities'!D26:D27)</f>
        <v>130.04826861604678</v>
      </c>
    </row>
    <row r="67" spans="1:4">
      <c r="A67" s="274" t="s">
        <v>171</v>
      </c>
      <c r="B67" s="280" t="s">
        <v>215</v>
      </c>
      <c r="C67" s="276">
        <f>'Prices+Quantities'!E31</f>
        <v>49.337078651685374</v>
      </c>
      <c r="D67" s="71"/>
    </row>
    <row r="68" spans="1:4">
      <c r="A68" s="274" t="s">
        <v>171</v>
      </c>
      <c r="B68" s="280" t="s">
        <v>216</v>
      </c>
      <c r="C68" s="276">
        <f>'Prices+Quantities'!E32</f>
        <v>47.428571428571416</v>
      </c>
      <c r="D68" s="71"/>
    </row>
    <row r="69" spans="1:4">
      <c r="A69" s="274" t="s">
        <v>171</v>
      </c>
      <c r="B69" s="280" t="s">
        <v>173</v>
      </c>
      <c r="C69" s="276">
        <f>'Prices+Quantities'!E25</f>
        <v>46.012605042016808</v>
      </c>
      <c r="D69" s="71"/>
    </row>
    <row r="70" spans="1:4">
      <c r="A70" s="274" t="s">
        <v>171</v>
      </c>
      <c r="B70" s="280" t="s">
        <v>213</v>
      </c>
      <c r="C70" s="276">
        <f>'Prices+Quantities'!E33</f>
        <v>42.094999999999992</v>
      </c>
      <c r="D70" s="71"/>
    </row>
    <row r="71" spans="1:4">
      <c r="A71" s="274" t="s">
        <v>171</v>
      </c>
      <c r="B71" s="280" t="s">
        <v>217</v>
      </c>
      <c r="C71" s="276">
        <f>'Prices+Quantities'!E29</f>
        <v>33.613445378151269</v>
      </c>
      <c r="D71" s="71"/>
    </row>
    <row r="72" spans="1:4">
      <c r="A72" s="274" t="s">
        <v>171</v>
      </c>
      <c r="B72" s="280" t="s">
        <v>214</v>
      </c>
      <c r="C72" s="276">
        <f>'Prices+Quantities'!E28</f>
        <v>8.3538083538083523</v>
      </c>
      <c r="D72" s="71"/>
    </row>
    <row r="73" spans="1:4">
      <c r="A73" s="67"/>
    </row>
    <row r="74" spans="1:4" s="329" customFormat="1">
      <c r="B74" s="329" t="s">
        <v>1113</v>
      </c>
    </row>
    <row r="76" spans="1:4">
      <c r="B76" s="250" t="s">
        <v>1112</v>
      </c>
      <c r="C76" s="250"/>
    </row>
  </sheetData>
  <sortState ref="B65:C71">
    <sortCondition descending="1" ref="C65:C71"/>
  </sortState>
  <mergeCells count="14">
    <mergeCell ref="D6:F6"/>
    <mergeCell ref="G6:J6"/>
    <mergeCell ref="A8:A9"/>
    <mergeCell ref="A10:A11"/>
    <mergeCell ref="A12:A14"/>
    <mergeCell ref="A26:A28"/>
    <mergeCell ref="D30:F30"/>
    <mergeCell ref="G30:J30"/>
    <mergeCell ref="D16:F16"/>
    <mergeCell ref="G16:J16"/>
    <mergeCell ref="D20:F20"/>
    <mergeCell ref="G20:J20"/>
    <mergeCell ref="A22:A23"/>
    <mergeCell ref="A24:A25"/>
  </mergeCells>
  <conditionalFormatting sqref="G31:J31 D8:L15">
    <cfRule type="cellIs" dxfId="85" priority="15" operator="equal">
      <formula>0</formula>
    </cfRule>
  </conditionalFormatting>
  <conditionalFormatting sqref="C49:H49 C53:H53 C50:D52 F50:H52">
    <cfRule type="cellIs" dxfId="84" priority="12" operator="equal">
      <formula>0</formula>
    </cfRule>
  </conditionalFormatting>
  <conditionalFormatting sqref="C57:G57 C58:D60 F58:G60">
    <cfRule type="cellIs" dxfId="83" priority="11" operator="equal">
      <formula>0</formula>
    </cfRule>
  </conditionalFormatting>
  <conditionalFormatting sqref="C61:G61">
    <cfRule type="cellIs" dxfId="82" priority="10" operator="equal">
      <formula>0</formula>
    </cfRule>
  </conditionalFormatting>
  <conditionalFormatting sqref="H57:H61">
    <cfRule type="cellIs" dxfId="81" priority="9" operator="equal">
      <formula>0</formula>
    </cfRule>
  </conditionalFormatting>
  <conditionalFormatting sqref="C57:H61">
    <cfRule type="cellIs" dxfId="80" priority="8" operator="equal">
      <formula>0</formula>
    </cfRule>
  </conditionalFormatting>
  <conditionalFormatting sqref="J22:K29">
    <cfRule type="cellIs" dxfId="79" priority="6" operator="equal">
      <formula>0</formula>
    </cfRule>
  </conditionalFormatting>
  <conditionalFormatting sqref="D22:I29 L22:L29">
    <cfRule type="cellIs" dxfId="78" priority="7" operator="equal">
      <formula>0</formula>
    </cfRule>
  </conditionalFormatting>
  <conditionalFormatting sqref="M15">
    <cfRule type="cellIs" dxfId="77" priority="5" operator="equal">
      <formula>0</formula>
    </cfRule>
  </conditionalFormatting>
  <conditionalFormatting sqref="M29">
    <cfRule type="cellIs" dxfId="76" priority="4" operator="equal">
      <formula>0</formula>
    </cfRule>
  </conditionalFormatting>
  <conditionalFormatting sqref="I53">
    <cfRule type="cellIs" dxfId="75" priority="3" operator="equal">
      <formula>0</formula>
    </cfRule>
  </conditionalFormatting>
  <conditionalFormatting sqref="N22:V28">
    <cfRule type="cellIs" dxfId="74" priority="1" operator="between">
      <formula>0.000000000001</formula>
      <formula>0.0001</formula>
    </cfRule>
    <cfRule type="cellIs" dxfId="73" priority="2" operator="equal">
      <formula>0</formula>
    </cfRule>
  </conditionalFormatting>
  <pageMargins left="0.7" right="0.7" top="0.78740157499999996" bottom="0.78740157499999996"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333"/>
  <sheetViews>
    <sheetView tabSelected="1" topLeftCell="A305" zoomScale="70" zoomScaleNormal="70" workbookViewId="0">
      <selection activeCell="E335" sqref="E335"/>
    </sheetView>
  </sheetViews>
  <sheetFormatPr baseColWidth="10" defaultRowHeight="15"/>
  <cols>
    <col min="1" max="1" width="34.85546875" customWidth="1"/>
    <col min="2" max="2" width="25.42578125" customWidth="1"/>
    <col min="3" max="4" width="17.140625" customWidth="1"/>
    <col min="5" max="5" width="19" customWidth="1"/>
    <col min="6" max="7" width="17.140625" customWidth="1"/>
    <col min="8" max="9" width="13.7109375" customWidth="1"/>
    <col min="10" max="10" width="16.5703125" customWidth="1"/>
    <col min="11" max="11" width="17.5703125" customWidth="1"/>
    <col min="12" max="12" width="19.140625" customWidth="1"/>
    <col min="13" max="13" width="21" customWidth="1"/>
    <col min="14" max="14" width="16.7109375" customWidth="1"/>
    <col min="15" max="15" width="16.140625" customWidth="1"/>
    <col min="16" max="16" width="19.85546875" customWidth="1"/>
    <col min="17" max="20" width="15.7109375" customWidth="1"/>
  </cols>
  <sheetData>
    <row r="2" spans="1:22" s="330" customFormat="1" ht="15.75">
      <c r="A2" s="329" t="s">
        <v>518</v>
      </c>
    </row>
    <row r="3" spans="1:22" s="388" customFormat="1" ht="16.5" thickBot="1">
      <c r="A3" s="387"/>
      <c r="B3" s="243" t="s">
        <v>87</v>
      </c>
      <c r="C3" s="331" t="s">
        <v>349</v>
      </c>
      <c r="D3" s="243"/>
      <c r="E3" s="243"/>
      <c r="F3" s="243"/>
      <c r="G3" s="243"/>
      <c r="H3" s="243"/>
      <c r="I3" s="243"/>
      <c r="J3" s="243"/>
      <c r="K3" s="243"/>
      <c r="L3" s="243"/>
    </row>
    <row r="4" spans="1:22" s="388" customFormat="1" ht="15.75">
      <c r="A4" s="387"/>
      <c r="B4" s="986"/>
      <c r="C4" s="987"/>
      <c r="D4" s="988" t="s">
        <v>322</v>
      </c>
      <c r="E4" s="988"/>
      <c r="F4" s="988"/>
      <c r="G4" s="988"/>
      <c r="H4" s="988"/>
      <c r="I4" s="988"/>
      <c r="J4" s="988"/>
      <c r="K4" s="988"/>
      <c r="L4" s="989"/>
      <c r="N4" s="1034" t="s">
        <v>520</v>
      </c>
      <c r="O4" s="1035"/>
    </row>
    <row r="5" spans="1:22" s="388" customFormat="1" ht="16.5" thickBot="1">
      <c r="A5" s="389"/>
      <c r="B5" s="990" t="s">
        <v>323</v>
      </c>
      <c r="C5" s="991"/>
      <c r="D5" s="991"/>
      <c r="E5" s="991"/>
      <c r="F5" s="991"/>
      <c r="G5" s="991"/>
      <c r="H5" s="991"/>
      <c r="I5" s="991"/>
      <c r="J5" s="991"/>
      <c r="K5" s="991"/>
      <c r="L5" s="992"/>
      <c r="M5" s="396"/>
      <c r="N5" s="1036" t="s">
        <v>519</v>
      </c>
      <c r="O5" s="1037"/>
      <c r="P5" s="396"/>
      <c r="Q5" s="396"/>
      <c r="R5" s="396"/>
      <c r="S5" s="396"/>
      <c r="T5" s="396"/>
      <c r="U5" s="396"/>
      <c r="V5" s="396"/>
    </row>
    <row r="6" spans="1:22" s="388" customFormat="1" ht="15.75">
      <c r="A6" s="555" t="s">
        <v>467</v>
      </c>
      <c r="B6" s="993" t="s">
        <v>453</v>
      </c>
      <c r="C6" s="994"/>
      <c r="D6" s="994"/>
      <c r="E6" s="994"/>
      <c r="F6" s="994"/>
      <c r="G6" s="994"/>
      <c r="H6" s="994"/>
      <c r="I6" s="994"/>
      <c r="J6" s="994"/>
      <c r="K6" s="994"/>
      <c r="L6" s="1031"/>
      <c r="M6" s="396"/>
      <c r="N6" s="396"/>
      <c r="O6" s="396"/>
      <c r="P6" s="396"/>
      <c r="Q6" s="396"/>
      <c r="R6" s="396"/>
      <c r="S6" s="396"/>
      <c r="T6" s="396"/>
      <c r="U6" s="396"/>
      <c r="V6" s="396"/>
    </row>
    <row r="7" spans="1:22" s="388" customFormat="1" ht="15.75">
      <c r="A7" s="389"/>
      <c r="B7" s="304" t="s">
        <v>327</v>
      </c>
      <c r="C7" s="395" t="s">
        <v>327</v>
      </c>
      <c r="D7" s="1028" t="s">
        <v>454</v>
      </c>
      <c r="E7" s="1028"/>
      <c r="F7" s="1028"/>
      <c r="G7" s="1028"/>
      <c r="H7" s="1028"/>
      <c r="I7" s="1028"/>
      <c r="J7" s="1024" t="s">
        <v>359</v>
      </c>
      <c r="K7" s="1024"/>
      <c r="L7" s="1025"/>
      <c r="M7" s="396"/>
      <c r="N7" s="396"/>
      <c r="O7" s="396"/>
      <c r="P7" s="396"/>
      <c r="Q7" s="396"/>
      <c r="R7" s="396"/>
      <c r="S7" s="396"/>
      <c r="T7" s="396"/>
      <c r="U7" s="396"/>
      <c r="V7" s="396"/>
    </row>
    <row r="8" spans="1:22" s="388" customFormat="1" ht="15.75">
      <c r="A8" s="389"/>
      <c r="B8" s="307" t="s">
        <v>455</v>
      </c>
      <c r="C8" s="394" t="s">
        <v>30</v>
      </c>
      <c r="D8" s="314" t="s">
        <v>327</v>
      </c>
      <c r="E8" s="314" t="s">
        <v>456</v>
      </c>
      <c r="F8" s="314" t="s">
        <v>457</v>
      </c>
      <c r="G8" s="314" t="s">
        <v>458</v>
      </c>
      <c r="H8" s="314" t="s">
        <v>459</v>
      </c>
      <c r="I8" s="314" t="s">
        <v>460</v>
      </c>
      <c r="J8" s="392" t="s">
        <v>327</v>
      </c>
      <c r="K8" s="314" t="s">
        <v>366</v>
      </c>
      <c r="L8" s="320" t="s">
        <v>327</v>
      </c>
      <c r="M8" s="396"/>
      <c r="N8" s="396"/>
      <c r="O8" s="396"/>
      <c r="P8" s="396"/>
      <c r="Q8" s="396"/>
      <c r="R8" s="396"/>
      <c r="S8" s="396"/>
      <c r="T8" s="396"/>
      <c r="U8" s="396"/>
      <c r="V8" s="396"/>
    </row>
    <row r="9" spans="1:22" s="388" customFormat="1" ht="15.75">
      <c r="A9" s="389"/>
      <c r="B9" s="307" t="s">
        <v>461</v>
      </c>
      <c r="C9" s="394" t="s">
        <v>327</v>
      </c>
      <c r="D9" s="299" t="s">
        <v>462</v>
      </c>
      <c r="E9" s="299" t="s">
        <v>54</v>
      </c>
      <c r="F9" s="299" t="s">
        <v>54</v>
      </c>
      <c r="G9" s="299" t="s">
        <v>54</v>
      </c>
      <c r="H9" s="299" t="s">
        <v>54</v>
      </c>
      <c r="I9" s="299" t="s">
        <v>463</v>
      </c>
      <c r="J9" s="393" t="s">
        <v>373</v>
      </c>
      <c r="K9" s="299" t="s">
        <v>363</v>
      </c>
      <c r="L9" s="300" t="s">
        <v>366</v>
      </c>
      <c r="M9" s="396"/>
      <c r="N9" s="396"/>
      <c r="O9" s="396"/>
      <c r="P9" s="396"/>
      <c r="Q9" s="396"/>
      <c r="R9" s="396"/>
      <c r="S9" s="396"/>
      <c r="T9" s="396"/>
      <c r="U9" s="396"/>
      <c r="V9" s="396"/>
    </row>
    <row r="10" spans="1:22" s="388" customFormat="1" ht="15.75" customHeight="1">
      <c r="A10" s="389"/>
      <c r="B10" s="307" t="s">
        <v>464</v>
      </c>
      <c r="C10" s="394" t="s">
        <v>327</v>
      </c>
      <c r="D10" s="299" t="s">
        <v>456</v>
      </c>
      <c r="E10" s="299" t="s">
        <v>457</v>
      </c>
      <c r="F10" s="299" t="s">
        <v>458</v>
      </c>
      <c r="G10" s="299" t="s">
        <v>459</v>
      </c>
      <c r="H10" s="299" t="s">
        <v>460</v>
      </c>
      <c r="I10" s="299" t="s">
        <v>465</v>
      </c>
      <c r="J10" s="393" t="s">
        <v>379</v>
      </c>
      <c r="K10" s="299" t="s">
        <v>380</v>
      </c>
      <c r="L10" s="300" t="s">
        <v>381</v>
      </c>
      <c r="M10" s="396"/>
      <c r="N10" s="396"/>
      <c r="O10" s="396"/>
      <c r="P10" s="396"/>
      <c r="Q10" s="396"/>
      <c r="R10" s="396"/>
      <c r="S10" s="396"/>
      <c r="T10" s="396"/>
      <c r="U10" s="396"/>
      <c r="V10" s="396"/>
    </row>
    <row r="11" spans="1:22" s="388" customFormat="1" ht="15.75" customHeight="1">
      <c r="A11" s="389"/>
      <c r="B11" s="403" t="s">
        <v>327</v>
      </c>
      <c r="C11" s="995" t="s">
        <v>325</v>
      </c>
      <c r="D11" s="996"/>
      <c r="E11" s="996"/>
      <c r="F11" s="996"/>
      <c r="G11" s="996"/>
      <c r="H11" s="996"/>
      <c r="I11" s="996"/>
      <c r="J11" s="423" t="s">
        <v>382</v>
      </c>
      <c r="K11" s="997" t="s">
        <v>383</v>
      </c>
      <c r="L11" s="998"/>
      <c r="M11" s="396"/>
      <c r="N11" s="396"/>
      <c r="O11" s="396"/>
      <c r="P11" s="396"/>
      <c r="Q11" s="396"/>
      <c r="R11" s="396"/>
      <c r="S11" s="396"/>
      <c r="T11" s="396"/>
      <c r="U11" s="396"/>
      <c r="V11" s="396"/>
    </row>
    <row r="12" spans="1:22" s="388" customFormat="1" ht="15.75">
      <c r="A12" s="390"/>
      <c r="B12" s="970" t="s">
        <v>466</v>
      </c>
      <c r="C12" s="971"/>
      <c r="D12" s="971"/>
      <c r="E12" s="971"/>
      <c r="F12" s="971"/>
      <c r="G12" s="971"/>
      <c r="H12" s="971"/>
      <c r="I12" s="971"/>
      <c r="J12" s="971"/>
      <c r="K12" s="971"/>
      <c r="L12" s="972"/>
      <c r="M12" s="396"/>
      <c r="N12" s="396"/>
      <c r="O12" s="396"/>
      <c r="P12" s="396"/>
      <c r="Q12" s="396"/>
      <c r="R12" s="396"/>
      <c r="S12" s="396"/>
      <c r="T12" s="396"/>
      <c r="U12" s="396"/>
      <c r="V12" s="396"/>
    </row>
    <row r="13" spans="1:22" s="388" customFormat="1" ht="15.75">
      <c r="A13" s="390"/>
      <c r="B13" s="403" t="s">
        <v>441</v>
      </c>
      <c r="C13" s="404" t="s">
        <v>327</v>
      </c>
      <c r="D13" s="404" t="s">
        <v>327</v>
      </c>
      <c r="E13" s="404" t="s">
        <v>327</v>
      </c>
      <c r="F13" s="404" t="s">
        <v>327</v>
      </c>
      <c r="G13" s="404" t="s">
        <v>327</v>
      </c>
      <c r="H13" s="404" t="s">
        <v>327</v>
      </c>
      <c r="I13" s="404" t="s">
        <v>327</v>
      </c>
      <c r="J13" s="404" t="s">
        <v>327</v>
      </c>
      <c r="K13" s="404" t="s">
        <v>327</v>
      </c>
      <c r="L13" s="405" t="s">
        <v>327</v>
      </c>
      <c r="M13" s="396"/>
      <c r="N13" s="999" t="s">
        <v>315</v>
      </c>
      <c r="O13" s="999"/>
      <c r="P13" s="396"/>
      <c r="Q13" s="396"/>
      <c r="R13" s="396"/>
      <c r="S13" s="396"/>
      <c r="T13" s="396"/>
      <c r="U13" s="396"/>
      <c r="V13" s="396"/>
    </row>
    <row r="14" spans="1:22" s="388" customFormat="1" ht="15.75">
      <c r="A14" s="390"/>
      <c r="B14" s="403" t="s">
        <v>442</v>
      </c>
      <c r="C14" s="404" t="s">
        <v>327</v>
      </c>
      <c r="D14" s="404" t="s">
        <v>327</v>
      </c>
      <c r="E14" s="404" t="s">
        <v>327</v>
      </c>
      <c r="F14" s="404" t="s">
        <v>327</v>
      </c>
      <c r="G14" s="404" t="s">
        <v>327</v>
      </c>
      <c r="H14" s="404" t="s">
        <v>327</v>
      </c>
      <c r="I14" s="404" t="s">
        <v>327</v>
      </c>
      <c r="J14" s="404" t="s">
        <v>327</v>
      </c>
      <c r="K14" s="404" t="s">
        <v>327</v>
      </c>
      <c r="L14" s="405" t="s">
        <v>327</v>
      </c>
      <c r="M14" s="399"/>
      <c r="N14" s="422" t="s">
        <v>468</v>
      </c>
      <c r="O14" s="422" t="s">
        <v>469</v>
      </c>
      <c r="P14" s="396"/>
      <c r="Q14" s="396"/>
      <c r="R14" s="396"/>
      <c r="S14" s="396"/>
    </row>
    <row r="15" spans="1:22" s="388" customFormat="1" ht="15.75">
      <c r="A15" s="390"/>
      <c r="B15" s="403" t="s">
        <v>443</v>
      </c>
      <c r="C15" s="404" t="s">
        <v>327</v>
      </c>
      <c r="D15" s="404" t="s">
        <v>327</v>
      </c>
      <c r="E15" s="404" t="s">
        <v>327</v>
      </c>
      <c r="F15" s="404" t="s">
        <v>327</v>
      </c>
      <c r="G15" s="404" t="s">
        <v>327</v>
      </c>
      <c r="H15" s="404" t="s">
        <v>327</v>
      </c>
      <c r="I15" s="404" t="s">
        <v>327</v>
      </c>
      <c r="J15" s="404" t="s">
        <v>327</v>
      </c>
      <c r="K15" s="404" t="s">
        <v>327</v>
      </c>
      <c r="L15" s="405" t="s">
        <v>327</v>
      </c>
      <c r="M15" s="400"/>
      <c r="N15" s="399"/>
      <c r="O15" s="399"/>
      <c r="P15" s="396"/>
      <c r="Q15" s="396"/>
      <c r="R15" s="396"/>
      <c r="S15" s="396"/>
    </row>
    <row r="16" spans="1:22" s="388" customFormat="1" ht="15.75">
      <c r="A16" s="390"/>
      <c r="B16" s="305" t="s">
        <v>444</v>
      </c>
      <c r="C16" s="391">
        <v>4940</v>
      </c>
      <c r="D16" s="327">
        <v>222</v>
      </c>
      <c r="E16" s="327">
        <v>773</v>
      </c>
      <c r="F16" s="327">
        <v>1158</v>
      </c>
      <c r="G16" s="327">
        <v>962</v>
      </c>
      <c r="H16" s="327">
        <v>700</v>
      </c>
      <c r="I16" s="327">
        <v>1126</v>
      </c>
      <c r="J16" s="406">
        <v>45325</v>
      </c>
      <c r="K16" s="407">
        <v>91.7</v>
      </c>
      <c r="L16" s="408">
        <v>44.4</v>
      </c>
      <c r="M16" s="401" t="str">
        <f>B16</f>
        <v xml:space="preserve">             bis 1918          </v>
      </c>
      <c r="N16" s="424">
        <f>C16/$C$24+N15</f>
        <v>0.13647162826675507</v>
      </c>
      <c r="O16" s="424">
        <f>C16/$C$24</f>
        <v>0.13647162826675507</v>
      </c>
      <c r="P16" s="402"/>
      <c r="Q16" s="396"/>
      <c r="R16" s="396"/>
      <c r="S16" s="396"/>
    </row>
    <row r="17" spans="1:19" s="388" customFormat="1" ht="15.75">
      <c r="A17" s="390"/>
      <c r="B17" s="305" t="s">
        <v>445</v>
      </c>
      <c r="C17" s="391">
        <v>4799</v>
      </c>
      <c r="D17" s="327">
        <v>211</v>
      </c>
      <c r="E17" s="327">
        <v>955</v>
      </c>
      <c r="F17" s="327">
        <v>1222</v>
      </c>
      <c r="G17" s="327">
        <v>910</v>
      </c>
      <c r="H17" s="327">
        <v>615</v>
      </c>
      <c r="I17" s="327">
        <v>887</v>
      </c>
      <c r="J17" s="406">
        <v>41175</v>
      </c>
      <c r="K17" s="407">
        <v>85.8</v>
      </c>
      <c r="L17" s="408">
        <v>42.3</v>
      </c>
      <c r="M17" s="401" t="str">
        <f t="shared" ref="M17:M23" si="0">B17</f>
        <v xml:space="preserve">        1919  -  1948          </v>
      </c>
      <c r="N17" s="424">
        <f t="shared" ref="N17:N23" si="1">C17/$C$24+N16</f>
        <v>0.26904801370241449</v>
      </c>
      <c r="O17" s="424">
        <f t="shared" ref="O17:O23" si="2">C17/$C$24</f>
        <v>0.13257638543565942</v>
      </c>
      <c r="P17" s="402"/>
      <c r="Q17" s="396"/>
      <c r="R17" s="396"/>
      <c r="S17" s="396"/>
    </row>
    <row r="18" spans="1:19" s="388" customFormat="1" ht="15.75">
      <c r="A18" s="390"/>
      <c r="B18" s="305" t="s">
        <v>446</v>
      </c>
      <c r="C18" s="391">
        <v>16953</v>
      </c>
      <c r="D18" s="327">
        <v>881</v>
      </c>
      <c r="E18" s="327">
        <v>3365</v>
      </c>
      <c r="F18" s="327">
        <v>4806</v>
      </c>
      <c r="G18" s="327">
        <v>2940</v>
      </c>
      <c r="H18" s="327">
        <v>1813</v>
      </c>
      <c r="I18" s="327">
        <v>3147</v>
      </c>
      <c r="J18" s="409">
        <v>143967</v>
      </c>
      <c r="K18" s="407">
        <v>84.9</v>
      </c>
      <c r="L18" s="408">
        <v>42.7</v>
      </c>
      <c r="M18" s="401" t="str">
        <f t="shared" si="0"/>
        <v xml:space="preserve">        1949  -  1978          </v>
      </c>
      <c r="N18" s="424">
        <f t="shared" si="1"/>
        <v>0.73738880601138179</v>
      </c>
      <c r="O18" s="424">
        <f t="shared" si="2"/>
        <v>0.46834079230896736</v>
      </c>
      <c r="P18" s="402"/>
      <c r="Q18" s="396"/>
      <c r="R18" s="396"/>
      <c r="S18" s="396"/>
    </row>
    <row r="19" spans="1:19" s="388" customFormat="1" ht="15.75">
      <c r="A19" s="390"/>
      <c r="B19" s="305" t="s">
        <v>447</v>
      </c>
      <c r="C19" s="391">
        <v>4845</v>
      </c>
      <c r="D19" s="327">
        <v>251</v>
      </c>
      <c r="E19" s="327">
        <v>760</v>
      </c>
      <c r="F19" s="327">
        <v>1035</v>
      </c>
      <c r="G19" s="327">
        <v>720</v>
      </c>
      <c r="H19" s="327">
        <v>612</v>
      </c>
      <c r="I19" s="327">
        <v>1467</v>
      </c>
      <c r="J19" s="406">
        <v>46705</v>
      </c>
      <c r="K19" s="407">
        <v>96.4</v>
      </c>
      <c r="L19" s="408">
        <v>43.7</v>
      </c>
      <c r="M19" s="401" t="str">
        <f t="shared" si="0"/>
        <v xml:space="preserve">        1979  -  1990          </v>
      </c>
      <c r="N19" s="424">
        <f t="shared" si="1"/>
        <v>0.87123597988839152</v>
      </c>
      <c r="O19" s="424">
        <f t="shared" si="2"/>
        <v>0.13384717387700978</v>
      </c>
      <c r="P19" s="402"/>
      <c r="Q19" s="396"/>
      <c r="R19" s="396"/>
      <c r="S19" s="396"/>
    </row>
    <row r="20" spans="1:19" s="388" customFormat="1" ht="15.75">
      <c r="A20" s="390"/>
      <c r="B20" s="305" t="s">
        <v>448</v>
      </c>
      <c r="C20" s="391">
        <v>1531</v>
      </c>
      <c r="D20" s="327">
        <v>56</v>
      </c>
      <c r="E20" s="327">
        <v>219</v>
      </c>
      <c r="F20" s="327">
        <v>339</v>
      </c>
      <c r="G20" s="327">
        <v>259</v>
      </c>
      <c r="H20" s="327">
        <v>186</v>
      </c>
      <c r="I20" s="327">
        <v>472</v>
      </c>
      <c r="J20" s="406">
        <v>15043</v>
      </c>
      <c r="K20" s="407">
        <v>98.2</v>
      </c>
      <c r="L20" s="408">
        <v>41.6</v>
      </c>
      <c r="M20" s="401" t="str">
        <f t="shared" si="0"/>
        <v xml:space="preserve">        1991  -  1995          </v>
      </c>
      <c r="N20" s="424">
        <f t="shared" si="1"/>
        <v>0.91353113431681299</v>
      </c>
      <c r="O20" s="424">
        <f t="shared" si="2"/>
        <v>4.229515442842146E-2</v>
      </c>
      <c r="P20" s="402"/>
      <c r="Q20" s="396"/>
      <c r="R20" s="396"/>
      <c r="S20" s="396"/>
    </row>
    <row r="21" spans="1:19" s="388" customFormat="1" ht="15.75">
      <c r="A21" s="390"/>
      <c r="B21" s="305" t="s">
        <v>449</v>
      </c>
      <c r="C21" s="391">
        <v>1927</v>
      </c>
      <c r="D21" s="327">
        <v>49</v>
      </c>
      <c r="E21" s="327">
        <v>221</v>
      </c>
      <c r="F21" s="327">
        <v>367</v>
      </c>
      <c r="G21" s="327">
        <v>292</v>
      </c>
      <c r="H21" s="327">
        <v>277</v>
      </c>
      <c r="I21" s="327">
        <v>721</v>
      </c>
      <c r="J21" s="406">
        <v>20244</v>
      </c>
      <c r="K21" s="407">
        <v>105</v>
      </c>
      <c r="L21" s="408">
        <v>41.5</v>
      </c>
      <c r="M21" s="401" t="str">
        <f t="shared" si="0"/>
        <v xml:space="preserve">        1996  -  2000          </v>
      </c>
      <c r="N21" s="424">
        <f t="shared" si="1"/>
        <v>0.96676611967512005</v>
      </c>
      <c r="O21" s="424">
        <f t="shared" si="2"/>
        <v>5.3234985358307091E-2</v>
      </c>
      <c r="P21" s="402"/>
      <c r="Q21" s="396"/>
      <c r="R21" s="396"/>
      <c r="S21" s="396"/>
    </row>
    <row r="22" spans="1:19" s="388" customFormat="1" ht="15.75">
      <c r="A22" s="390"/>
      <c r="B22" s="305" t="s">
        <v>450</v>
      </c>
      <c r="C22" s="391">
        <v>1010</v>
      </c>
      <c r="D22" s="327">
        <v>13</v>
      </c>
      <c r="E22" s="327">
        <v>78</v>
      </c>
      <c r="F22" s="327">
        <v>137</v>
      </c>
      <c r="G22" s="327">
        <v>150</v>
      </c>
      <c r="H22" s="327">
        <v>156</v>
      </c>
      <c r="I22" s="327">
        <v>477</v>
      </c>
      <c r="J22" s="406">
        <v>11686</v>
      </c>
      <c r="K22" s="407">
        <v>115.7</v>
      </c>
      <c r="L22" s="408">
        <v>43.1</v>
      </c>
      <c r="M22" s="401" t="str">
        <f t="shared" si="0"/>
        <v xml:space="preserve">        2001  -  2004          </v>
      </c>
      <c r="N22" s="424">
        <f>C22/$C$24+N21</f>
        <v>0.9946682137134647</v>
      </c>
      <c r="O22" s="424">
        <f t="shared" si="2"/>
        <v>2.790209403834466E-2</v>
      </c>
      <c r="P22" s="402"/>
      <c r="Q22" s="396"/>
      <c r="R22" s="396"/>
      <c r="S22" s="396"/>
    </row>
    <row r="23" spans="1:19" s="388" customFormat="1" ht="15.75">
      <c r="A23" s="390"/>
      <c r="B23" s="305" t="s">
        <v>451</v>
      </c>
      <c r="C23" s="391">
        <v>191</v>
      </c>
      <c r="D23" s="327">
        <v>5</v>
      </c>
      <c r="E23" s="327">
        <v>14</v>
      </c>
      <c r="F23" s="327">
        <v>24</v>
      </c>
      <c r="G23" s="327">
        <v>24</v>
      </c>
      <c r="H23" s="327">
        <v>30</v>
      </c>
      <c r="I23" s="327">
        <v>95</v>
      </c>
      <c r="J23" s="406">
        <v>2258</v>
      </c>
      <c r="K23" s="407">
        <v>118</v>
      </c>
      <c r="L23" s="408">
        <v>45.1</v>
      </c>
      <c r="M23" s="401" t="str">
        <f t="shared" si="0"/>
        <v xml:space="preserve">        2005 und später        </v>
      </c>
      <c r="N23" s="424">
        <f t="shared" si="1"/>
        <v>0.99994474832863678</v>
      </c>
      <c r="O23" s="425">
        <f t="shared" si="2"/>
        <v>5.2765346151721088E-3</v>
      </c>
      <c r="P23" s="402"/>
      <c r="Q23" s="396"/>
      <c r="R23" s="396"/>
      <c r="S23" s="396"/>
    </row>
    <row r="24" spans="1:19" s="388" customFormat="1" ht="15.75">
      <c r="A24" s="389" t="s">
        <v>85</v>
      </c>
      <c r="B24" s="411" t="s">
        <v>452</v>
      </c>
      <c r="C24" s="410">
        <v>36198</v>
      </c>
      <c r="D24" s="412">
        <v>1687</v>
      </c>
      <c r="E24" s="412">
        <v>6385</v>
      </c>
      <c r="F24" s="412">
        <v>9087</v>
      </c>
      <c r="G24" s="412">
        <v>6257</v>
      </c>
      <c r="H24" s="412">
        <v>4390</v>
      </c>
      <c r="I24" s="412">
        <v>8392</v>
      </c>
      <c r="J24" s="421">
        <v>326402</v>
      </c>
      <c r="K24" s="413">
        <v>90.2</v>
      </c>
      <c r="L24" s="414">
        <v>42.9</v>
      </c>
      <c r="M24" s="398"/>
      <c r="N24" s="397"/>
      <c r="P24" s="396"/>
      <c r="Q24" s="396"/>
      <c r="R24" s="396"/>
      <c r="S24" s="396"/>
    </row>
    <row r="25" spans="1:19" s="388" customFormat="1" ht="15.75">
      <c r="A25" s="555"/>
    </row>
    <row r="26" spans="1:19" ht="15" customHeight="1">
      <c r="A26" s="555"/>
      <c r="B26" s="243" t="s">
        <v>87</v>
      </c>
      <c r="C26" s="331" t="s">
        <v>349</v>
      </c>
      <c r="D26" s="243"/>
      <c r="E26" s="243"/>
      <c r="F26" s="243"/>
      <c r="G26" s="243"/>
      <c r="H26" s="243"/>
      <c r="I26" s="243"/>
      <c r="J26" s="243"/>
      <c r="K26" s="243"/>
      <c r="L26" s="243"/>
      <c r="M26" s="243"/>
      <c r="N26" s="243"/>
      <c r="O26" s="243"/>
    </row>
    <row r="27" spans="1:19">
      <c r="A27" s="555"/>
      <c r="B27" s="302"/>
      <c r="C27" s="303"/>
      <c r="D27" s="303"/>
      <c r="E27" s="303"/>
      <c r="F27" s="303"/>
      <c r="G27" s="303"/>
      <c r="H27" s="1038" t="s">
        <v>322</v>
      </c>
      <c r="I27" s="1038"/>
      <c r="J27" s="1038"/>
      <c r="K27" s="1038"/>
      <c r="L27" s="1038"/>
      <c r="M27" s="1038"/>
      <c r="N27" s="1038"/>
      <c r="O27" s="1039"/>
    </row>
    <row r="28" spans="1:19" ht="15" customHeight="1">
      <c r="A28" s="555"/>
      <c r="B28" s="990" t="s">
        <v>323</v>
      </c>
      <c r="C28" s="991"/>
      <c r="D28" s="991"/>
      <c r="E28" s="991"/>
      <c r="F28" s="991"/>
      <c r="G28" s="991"/>
      <c r="H28" s="991" t="s">
        <v>323</v>
      </c>
      <c r="I28" s="991"/>
      <c r="J28" s="991"/>
      <c r="K28" s="991"/>
      <c r="L28" s="991"/>
      <c r="M28" s="991"/>
      <c r="N28" s="991"/>
      <c r="O28" s="992"/>
    </row>
    <row r="29" spans="1:19" ht="15" customHeight="1">
      <c r="A29" s="555" t="s">
        <v>394</v>
      </c>
      <c r="B29" s="993" t="s">
        <v>324</v>
      </c>
      <c r="C29" s="994"/>
      <c r="D29" s="994"/>
      <c r="E29" s="994"/>
      <c r="F29" s="994"/>
      <c r="G29" s="994"/>
      <c r="H29" s="994" t="s">
        <v>324</v>
      </c>
      <c r="I29" s="994"/>
      <c r="J29" s="994"/>
      <c r="K29" s="994"/>
      <c r="L29" s="994"/>
      <c r="M29" s="994"/>
      <c r="N29" s="994"/>
      <c r="O29" s="1031"/>
    </row>
    <row r="30" spans="1:19">
      <c r="A30" s="555"/>
      <c r="B30" s="990" t="s">
        <v>325</v>
      </c>
      <c r="C30" s="991"/>
      <c r="D30" s="991"/>
      <c r="E30" s="991"/>
      <c r="F30" s="991"/>
      <c r="G30" s="991"/>
      <c r="H30" s="1042" t="s">
        <v>325</v>
      </c>
      <c r="I30" s="1042"/>
      <c r="J30" s="1042"/>
      <c r="K30" s="1042"/>
      <c r="L30" s="1042"/>
      <c r="M30" s="1042"/>
      <c r="N30" s="1042"/>
      <c r="O30" s="1043"/>
    </row>
    <row r="31" spans="1:19" ht="15" customHeight="1">
      <c r="A31" s="555"/>
      <c r="B31" s="304" t="s">
        <v>327</v>
      </c>
      <c r="C31" s="1024" t="s">
        <v>341</v>
      </c>
      <c r="D31" s="1024"/>
      <c r="E31" s="1024"/>
      <c r="F31" s="1024"/>
      <c r="G31" s="1024"/>
      <c r="H31" s="1040" t="s">
        <v>326</v>
      </c>
      <c r="I31" s="1040"/>
      <c r="J31" s="1040"/>
      <c r="K31" s="1040"/>
      <c r="L31" s="1040"/>
      <c r="M31" s="1040"/>
      <c r="N31" s="1040"/>
      <c r="O31" s="1041"/>
    </row>
    <row r="32" spans="1:19">
      <c r="A32" s="555"/>
      <c r="B32" s="305" t="s">
        <v>327</v>
      </c>
      <c r="C32" s="296" t="s">
        <v>327</v>
      </c>
      <c r="D32" s="296" t="s">
        <v>327</v>
      </c>
      <c r="E32" s="296" t="s">
        <v>327</v>
      </c>
      <c r="F32" s="296" t="s">
        <v>327</v>
      </c>
      <c r="G32" s="297" t="s">
        <v>327</v>
      </c>
      <c r="H32" s="289" t="s">
        <v>327</v>
      </c>
      <c r="I32" s="290" t="s">
        <v>327</v>
      </c>
      <c r="J32" s="290" t="s">
        <v>327</v>
      </c>
      <c r="K32" s="290" t="s">
        <v>327</v>
      </c>
      <c r="L32" s="290" t="s">
        <v>327</v>
      </c>
      <c r="M32" s="290" t="s">
        <v>327</v>
      </c>
      <c r="N32" s="291" t="s">
        <v>328</v>
      </c>
      <c r="O32" s="306" t="s">
        <v>327</v>
      </c>
    </row>
    <row r="33" spans="1:20">
      <c r="A33" s="555"/>
      <c r="B33" s="307" t="s">
        <v>30</v>
      </c>
      <c r="C33" s="298" t="s">
        <v>327</v>
      </c>
      <c r="D33" s="299" t="s">
        <v>342</v>
      </c>
      <c r="E33" s="298" t="s">
        <v>327</v>
      </c>
      <c r="F33" s="299" t="s">
        <v>343</v>
      </c>
      <c r="G33" s="300" t="s">
        <v>333</v>
      </c>
      <c r="H33" s="292" t="s">
        <v>327</v>
      </c>
      <c r="I33" s="293" t="s">
        <v>327</v>
      </c>
      <c r="J33" s="294" t="s">
        <v>329</v>
      </c>
      <c r="K33" s="293" t="s">
        <v>327</v>
      </c>
      <c r="L33" s="294" t="s">
        <v>330</v>
      </c>
      <c r="M33" s="294" t="s">
        <v>331</v>
      </c>
      <c r="N33" s="294" t="s">
        <v>332</v>
      </c>
      <c r="O33" s="308" t="s">
        <v>333</v>
      </c>
    </row>
    <row r="34" spans="1:20">
      <c r="A34" s="555"/>
      <c r="B34" s="305" t="s">
        <v>327</v>
      </c>
      <c r="C34" s="299" t="s">
        <v>344</v>
      </c>
      <c r="D34" s="299" t="s">
        <v>345</v>
      </c>
      <c r="E34" s="299" t="s">
        <v>346</v>
      </c>
      <c r="F34" s="299" t="s">
        <v>347</v>
      </c>
      <c r="G34" s="300" t="s">
        <v>337</v>
      </c>
      <c r="H34" s="295" t="s">
        <v>72</v>
      </c>
      <c r="I34" s="294" t="s">
        <v>12</v>
      </c>
      <c r="J34" s="294" t="s">
        <v>334</v>
      </c>
      <c r="K34" s="294" t="s">
        <v>14</v>
      </c>
      <c r="L34" s="294" t="s">
        <v>335</v>
      </c>
      <c r="M34" s="294" t="s">
        <v>6</v>
      </c>
      <c r="N34" s="294" t="s">
        <v>336</v>
      </c>
      <c r="O34" s="308" t="s">
        <v>337</v>
      </c>
    </row>
    <row r="35" spans="1:20">
      <c r="A35" s="555"/>
      <c r="B35" s="305" t="s">
        <v>327</v>
      </c>
      <c r="C35" s="298" t="s">
        <v>327</v>
      </c>
      <c r="D35" s="299" t="s">
        <v>348</v>
      </c>
      <c r="E35" s="298" t="s">
        <v>327</v>
      </c>
      <c r="F35" s="298" t="s">
        <v>327</v>
      </c>
      <c r="G35" s="301" t="s">
        <v>327</v>
      </c>
      <c r="H35" s="292" t="s">
        <v>327</v>
      </c>
      <c r="I35" s="293" t="s">
        <v>327</v>
      </c>
      <c r="J35" s="293" t="s">
        <v>327</v>
      </c>
      <c r="K35" s="293" t="s">
        <v>327</v>
      </c>
      <c r="L35" s="293" t="s">
        <v>327</v>
      </c>
      <c r="M35" s="293" t="s">
        <v>327</v>
      </c>
      <c r="N35" s="294" t="s">
        <v>338</v>
      </c>
      <c r="O35" s="309" t="s">
        <v>327</v>
      </c>
    </row>
    <row r="36" spans="1:20">
      <c r="A36" s="555"/>
      <c r="B36" s="1006" t="s">
        <v>327</v>
      </c>
      <c r="C36" s="1007"/>
      <c r="D36" s="1007"/>
      <c r="E36" s="1007"/>
      <c r="F36" s="1007"/>
      <c r="G36" s="1007"/>
      <c r="H36" s="1047" t="s">
        <v>327</v>
      </c>
      <c r="I36" s="1047"/>
      <c r="J36" s="1047"/>
      <c r="K36" s="1047"/>
      <c r="L36" s="1047"/>
      <c r="M36" s="1047"/>
      <c r="N36" s="1047"/>
      <c r="O36" s="1048"/>
    </row>
    <row r="37" spans="1:20">
      <c r="A37" s="555"/>
      <c r="B37" s="970" t="s">
        <v>339</v>
      </c>
      <c r="C37" s="971"/>
      <c r="D37" s="971"/>
      <c r="E37" s="971"/>
      <c r="F37" s="971"/>
      <c r="G37" s="971"/>
      <c r="H37" s="1032" t="s">
        <v>339</v>
      </c>
      <c r="I37" s="1032"/>
      <c r="J37" s="1032"/>
      <c r="K37" s="1032"/>
      <c r="L37" s="1032"/>
      <c r="M37" s="1032"/>
      <c r="N37" s="1032"/>
      <c r="O37" s="1033"/>
    </row>
    <row r="38" spans="1:20">
      <c r="A38" s="555"/>
      <c r="B38" s="374">
        <v>36198</v>
      </c>
      <c r="C38" s="310">
        <v>4793</v>
      </c>
      <c r="D38" s="310">
        <v>25912</v>
      </c>
      <c r="E38" s="310">
        <v>2715</v>
      </c>
      <c r="F38" s="310">
        <v>2777</v>
      </c>
      <c r="G38" s="310">
        <v>0</v>
      </c>
      <c r="H38" s="311">
        <v>4793</v>
      </c>
      <c r="I38" s="311">
        <v>17579</v>
      </c>
      <c r="J38" s="311">
        <v>1463</v>
      </c>
      <c r="K38" s="311">
        <v>10914</v>
      </c>
      <c r="L38" s="311">
        <v>286</v>
      </c>
      <c r="M38" s="311">
        <v>84</v>
      </c>
      <c r="N38" s="311">
        <v>1078</v>
      </c>
      <c r="O38" s="312">
        <v>0</v>
      </c>
      <c r="P38" s="375">
        <f>SUM(H38:O38)</f>
        <v>36197</v>
      </c>
    </row>
    <row r="39" spans="1:20">
      <c r="A39" s="555"/>
      <c r="B39" s="328"/>
      <c r="C39" s="328"/>
      <c r="D39" s="328"/>
      <c r="E39" s="328"/>
      <c r="F39" s="328"/>
      <c r="G39" s="328"/>
      <c r="H39" s="328"/>
      <c r="I39" s="328"/>
      <c r="J39" s="328"/>
      <c r="K39" s="328"/>
      <c r="L39" s="328"/>
      <c r="M39" s="328"/>
      <c r="N39" s="328"/>
      <c r="O39" s="328"/>
    </row>
    <row r="40" spans="1:20" ht="15.75">
      <c r="A40" s="555"/>
      <c r="B40" s="243" t="s">
        <v>87</v>
      </c>
      <c r="C40" s="331" t="s">
        <v>349</v>
      </c>
      <c r="D40" s="243"/>
      <c r="E40" s="243"/>
      <c r="F40" s="243"/>
      <c r="G40" s="243"/>
      <c r="H40" s="243"/>
      <c r="I40" s="243"/>
      <c r="J40" s="243"/>
      <c r="K40" s="243"/>
      <c r="L40" s="243"/>
      <c r="M40" s="243"/>
      <c r="N40" s="243"/>
      <c r="O40" s="243"/>
      <c r="P40" s="243"/>
      <c r="Q40" s="243"/>
      <c r="R40" s="243"/>
      <c r="S40" s="243"/>
      <c r="T40" s="243"/>
    </row>
    <row r="41" spans="1:20">
      <c r="A41" s="555"/>
      <c r="B41" s="986"/>
      <c r="C41" s="987"/>
      <c r="D41" s="988" t="s">
        <v>471</v>
      </c>
      <c r="E41" s="988"/>
      <c r="F41" s="988"/>
      <c r="G41" s="988"/>
      <c r="H41" s="988"/>
      <c r="I41" s="988"/>
      <c r="J41" s="988"/>
      <c r="K41" s="989"/>
      <c r="L41" s="986"/>
      <c r="M41" s="987"/>
      <c r="N41" s="988" t="s">
        <v>471</v>
      </c>
      <c r="O41" s="988"/>
      <c r="P41" s="988"/>
      <c r="Q41" s="988"/>
      <c r="R41" s="988"/>
      <c r="S41" s="988"/>
      <c r="T41" s="989"/>
    </row>
    <row r="42" spans="1:20">
      <c r="A42" s="555"/>
      <c r="B42" s="990" t="s">
        <v>323</v>
      </c>
      <c r="C42" s="991"/>
      <c r="D42" s="991"/>
      <c r="E42" s="991"/>
      <c r="F42" s="991"/>
      <c r="G42" s="991"/>
      <c r="H42" s="991"/>
      <c r="I42" s="991"/>
      <c r="J42" s="991"/>
      <c r="K42" s="992"/>
      <c r="L42" s="990" t="s">
        <v>323</v>
      </c>
      <c r="M42" s="991"/>
      <c r="N42" s="991"/>
      <c r="O42" s="991"/>
      <c r="P42" s="991"/>
      <c r="Q42" s="991"/>
      <c r="R42" s="991"/>
      <c r="S42" s="991"/>
      <c r="T42" s="992"/>
    </row>
    <row r="43" spans="1:20" ht="15" customHeight="1">
      <c r="A43" s="555" t="s">
        <v>517</v>
      </c>
      <c r="B43" s="993" t="s">
        <v>480</v>
      </c>
      <c r="C43" s="994"/>
      <c r="D43" s="994"/>
      <c r="E43" s="994"/>
      <c r="F43" s="994"/>
      <c r="G43" s="994"/>
      <c r="H43" s="994"/>
      <c r="I43" s="994"/>
      <c r="J43" s="994"/>
      <c r="K43" s="1031"/>
      <c r="L43" s="993" t="s">
        <v>499</v>
      </c>
      <c r="M43" s="994"/>
      <c r="N43" s="994"/>
      <c r="O43" s="994"/>
      <c r="P43" s="994"/>
      <c r="Q43" s="994"/>
      <c r="R43" s="994"/>
      <c r="S43" s="994"/>
      <c r="T43" s="994"/>
    </row>
    <row r="44" spans="1:20">
      <c r="A44" s="555"/>
      <c r="B44" s="990" t="s">
        <v>325</v>
      </c>
      <c r="C44" s="991"/>
      <c r="D44" s="991"/>
      <c r="E44" s="991"/>
      <c r="F44" s="991"/>
      <c r="G44" s="991"/>
      <c r="H44" s="991"/>
      <c r="I44" s="991"/>
      <c r="J44" s="991"/>
      <c r="K44" s="992"/>
      <c r="L44" s="990" t="s">
        <v>325</v>
      </c>
      <c r="M44" s="991"/>
      <c r="N44" s="991"/>
      <c r="O44" s="991"/>
      <c r="P44" s="991"/>
      <c r="Q44" s="991"/>
      <c r="R44" s="991"/>
      <c r="S44" s="991"/>
      <c r="T44" s="992"/>
    </row>
    <row r="45" spans="1:20">
      <c r="A45" s="555"/>
      <c r="B45" s="319" t="s">
        <v>327</v>
      </c>
      <c r="C45" s="392" t="s">
        <v>327</v>
      </c>
      <c r="D45" s="314" t="s">
        <v>327</v>
      </c>
      <c r="E45" s="1024" t="s">
        <v>481</v>
      </c>
      <c r="F45" s="1024"/>
      <c r="G45" s="1024"/>
      <c r="H45" s="1024"/>
      <c r="I45" s="1024"/>
      <c r="J45" s="1024"/>
      <c r="K45" s="1025"/>
      <c r="L45" s="319" t="s">
        <v>327</v>
      </c>
      <c r="M45" s="392" t="s">
        <v>327</v>
      </c>
      <c r="N45" s="314" t="s">
        <v>327</v>
      </c>
      <c r="O45" s="1024" t="s">
        <v>481</v>
      </c>
      <c r="P45" s="1024"/>
      <c r="Q45" s="1024"/>
      <c r="R45" s="1024"/>
      <c r="S45" s="1024"/>
      <c r="T45" s="1025"/>
    </row>
    <row r="46" spans="1:20">
      <c r="A46" s="555"/>
      <c r="B46" s="307" t="s">
        <v>327</v>
      </c>
      <c r="C46" s="393" t="s">
        <v>327</v>
      </c>
      <c r="D46" s="299" t="s">
        <v>472</v>
      </c>
      <c r="E46" s="1026" t="s">
        <v>327</v>
      </c>
      <c r="F46" s="1026"/>
      <c r="G46" s="1026"/>
      <c r="H46" s="1026"/>
      <c r="I46" s="1026"/>
      <c r="J46" s="1026"/>
      <c r="K46" s="1027"/>
      <c r="L46" s="307" t="s">
        <v>327</v>
      </c>
      <c r="M46" s="393" t="s">
        <v>327</v>
      </c>
      <c r="N46" s="299" t="s">
        <v>472</v>
      </c>
      <c r="O46" s="1026" t="s">
        <v>327</v>
      </c>
      <c r="P46" s="1026"/>
      <c r="Q46" s="1026"/>
      <c r="R46" s="1026"/>
      <c r="S46" s="1026"/>
      <c r="T46" s="1027"/>
    </row>
    <row r="47" spans="1:20">
      <c r="A47" s="555"/>
      <c r="B47" s="307" t="s">
        <v>455</v>
      </c>
      <c r="C47" s="393" t="s">
        <v>327</v>
      </c>
      <c r="D47" s="299" t="s">
        <v>370</v>
      </c>
      <c r="E47" s="314" t="s">
        <v>327</v>
      </c>
      <c r="F47" s="314" t="s">
        <v>327</v>
      </c>
      <c r="G47" s="314" t="s">
        <v>327</v>
      </c>
      <c r="H47" s="314" t="s">
        <v>327</v>
      </c>
      <c r="I47" s="314" t="s">
        <v>327</v>
      </c>
      <c r="J47" s="314" t="s">
        <v>327</v>
      </c>
      <c r="K47" s="320" t="s">
        <v>328</v>
      </c>
      <c r="L47" s="307" t="s">
        <v>455</v>
      </c>
      <c r="M47" s="393" t="s">
        <v>327</v>
      </c>
      <c r="N47" s="299" t="s">
        <v>370</v>
      </c>
      <c r="O47" s="314" t="s">
        <v>327</v>
      </c>
      <c r="P47" s="314" t="s">
        <v>327</v>
      </c>
      <c r="Q47" s="314" t="s">
        <v>327</v>
      </c>
      <c r="R47" s="314" t="s">
        <v>327</v>
      </c>
      <c r="S47" s="314" t="s">
        <v>327</v>
      </c>
      <c r="T47" s="320" t="s">
        <v>328</v>
      </c>
    </row>
    <row r="48" spans="1:20">
      <c r="A48" s="555"/>
      <c r="B48" s="307" t="s">
        <v>461</v>
      </c>
      <c r="C48" s="393" t="s">
        <v>30</v>
      </c>
      <c r="D48" s="299" t="s">
        <v>482</v>
      </c>
      <c r="E48" s="299" t="s">
        <v>327</v>
      </c>
      <c r="F48" s="299" t="s">
        <v>327</v>
      </c>
      <c r="G48" s="299" t="s">
        <v>483</v>
      </c>
      <c r="H48" s="299" t="s">
        <v>327</v>
      </c>
      <c r="I48" s="299" t="s">
        <v>330</v>
      </c>
      <c r="J48" s="299" t="s">
        <v>473</v>
      </c>
      <c r="K48" s="300" t="s">
        <v>332</v>
      </c>
      <c r="L48" s="307" t="s">
        <v>461</v>
      </c>
      <c r="M48" s="393" t="s">
        <v>30</v>
      </c>
      <c r="N48" s="299" t="s">
        <v>500</v>
      </c>
      <c r="O48" s="299" t="s">
        <v>327</v>
      </c>
      <c r="P48" s="299" t="s">
        <v>483</v>
      </c>
      <c r="Q48" s="299" t="s">
        <v>327</v>
      </c>
      <c r="R48" s="299" t="s">
        <v>330</v>
      </c>
      <c r="S48" s="299" t="s">
        <v>331</v>
      </c>
      <c r="T48" s="300" t="s">
        <v>332</v>
      </c>
    </row>
    <row r="49" spans="1:20">
      <c r="A49" s="555"/>
      <c r="B49" s="307" t="s">
        <v>464</v>
      </c>
      <c r="C49" s="393" t="s">
        <v>327</v>
      </c>
      <c r="D49" s="299" t="s">
        <v>348</v>
      </c>
      <c r="E49" s="299" t="s">
        <v>475</v>
      </c>
      <c r="F49" s="299" t="s">
        <v>12</v>
      </c>
      <c r="G49" s="299" t="s">
        <v>484</v>
      </c>
      <c r="H49" s="299" t="s">
        <v>14</v>
      </c>
      <c r="I49" s="299" t="s">
        <v>476</v>
      </c>
      <c r="J49" s="299" t="s">
        <v>477</v>
      </c>
      <c r="K49" s="300" t="s">
        <v>485</v>
      </c>
      <c r="L49" s="307" t="s">
        <v>464</v>
      </c>
      <c r="M49" s="393" t="s">
        <v>327</v>
      </c>
      <c r="N49" s="299" t="s">
        <v>474</v>
      </c>
      <c r="O49" s="299" t="s">
        <v>12</v>
      </c>
      <c r="P49" s="299" t="s">
        <v>484</v>
      </c>
      <c r="Q49" s="299" t="s">
        <v>14</v>
      </c>
      <c r="R49" s="299" t="s">
        <v>476</v>
      </c>
      <c r="S49" s="299" t="s">
        <v>477</v>
      </c>
      <c r="T49" s="300" t="s">
        <v>485</v>
      </c>
    </row>
    <row r="50" spans="1:20">
      <c r="A50" s="555"/>
      <c r="B50" s="307" t="s">
        <v>327</v>
      </c>
      <c r="C50" s="393" t="s">
        <v>327</v>
      </c>
      <c r="D50" s="299" t="s">
        <v>375</v>
      </c>
      <c r="E50" s="299" t="s">
        <v>478</v>
      </c>
      <c r="F50" s="299" t="s">
        <v>327</v>
      </c>
      <c r="G50" s="299" t="s">
        <v>334</v>
      </c>
      <c r="H50" s="299" t="s">
        <v>327</v>
      </c>
      <c r="I50" s="299" t="s">
        <v>479</v>
      </c>
      <c r="J50" s="299" t="s">
        <v>479</v>
      </c>
      <c r="K50" s="300" t="s">
        <v>486</v>
      </c>
      <c r="L50" s="307" t="s">
        <v>327</v>
      </c>
      <c r="M50" s="393" t="s">
        <v>327</v>
      </c>
      <c r="N50" s="299" t="s">
        <v>501</v>
      </c>
      <c r="O50" s="299" t="s">
        <v>327</v>
      </c>
      <c r="P50" s="299" t="s">
        <v>334</v>
      </c>
      <c r="Q50" s="299" t="s">
        <v>327</v>
      </c>
      <c r="R50" s="299" t="s">
        <v>502</v>
      </c>
      <c r="S50" s="299" t="s">
        <v>502</v>
      </c>
      <c r="T50" s="300" t="s">
        <v>486</v>
      </c>
    </row>
    <row r="51" spans="1:20">
      <c r="A51" s="555"/>
      <c r="B51" s="307" t="s">
        <v>327</v>
      </c>
      <c r="C51" s="393" t="s">
        <v>327</v>
      </c>
      <c r="D51" s="299" t="s">
        <v>327</v>
      </c>
      <c r="E51" s="299" t="s">
        <v>327</v>
      </c>
      <c r="F51" s="299" t="s">
        <v>327</v>
      </c>
      <c r="G51" s="299" t="s">
        <v>327</v>
      </c>
      <c r="H51" s="299" t="s">
        <v>327</v>
      </c>
      <c r="I51" s="299" t="s">
        <v>327</v>
      </c>
      <c r="J51" s="299" t="s">
        <v>327</v>
      </c>
      <c r="K51" s="300" t="s">
        <v>338</v>
      </c>
      <c r="L51" s="307" t="s">
        <v>327</v>
      </c>
      <c r="M51" s="393" t="s">
        <v>327</v>
      </c>
      <c r="N51" s="299" t="s">
        <v>503</v>
      </c>
      <c r="O51" s="299" t="s">
        <v>327</v>
      </c>
      <c r="P51" s="299" t="s">
        <v>327</v>
      </c>
      <c r="Q51" s="299" t="s">
        <v>327</v>
      </c>
      <c r="R51" s="299" t="s">
        <v>327</v>
      </c>
      <c r="S51" s="299" t="s">
        <v>327</v>
      </c>
      <c r="T51" s="300" t="s">
        <v>338</v>
      </c>
    </row>
    <row r="52" spans="1:20">
      <c r="A52" s="555"/>
      <c r="B52" s="1006" t="s">
        <v>327</v>
      </c>
      <c r="C52" s="1007"/>
      <c r="D52" s="1007"/>
      <c r="E52" s="1007"/>
      <c r="F52" s="1007"/>
      <c r="G52" s="1007"/>
      <c r="H52" s="1007"/>
      <c r="I52" s="1007"/>
      <c r="J52" s="1007"/>
      <c r="K52" s="1008"/>
      <c r="L52" s="1006" t="s">
        <v>327</v>
      </c>
      <c r="M52" s="1007"/>
      <c r="N52" s="1007"/>
      <c r="O52" s="1007"/>
      <c r="P52" s="1007"/>
      <c r="Q52" s="1007"/>
      <c r="R52" s="1007"/>
      <c r="S52" s="1007"/>
      <c r="T52" s="1008"/>
    </row>
    <row r="53" spans="1:20">
      <c r="A53" s="555"/>
      <c r="B53" s="970" t="s">
        <v>466</v>
      </c>
      <c r="C53" s="971"/>
      <c r="D53" s="971"/>
      <c r="E53" s="971"/>
      <c r="F53" s="971"/>
      <c r="G53" s="971"/>
      <c r="H53" s="971"/>
      <c r="I53" s="971"/>
      <c r="J53" s="971"/>
      <c r="K53" s="972"/>
      <c r="L53" s="970" t="s">
        <v>504</v>
      </c>
      <c r="M53" s="971"/>
      <c r="N53" s="971"/>
      <c r="O53" s="971"/>
      <c r="P53" s="971"/>
      <c r="Q53" s="971"/>
      <c r="R53" s="971"/>
      <c r="S53" s="971"/>
      <c r="T53" s="972"/>
    </row>
    <row r="54" spans="1:20">
      <c r="A54" s="555"/>
      <c r="B54" s="970" t="s">
        <v>30</v>
      </c>
      <c r="C54" s="971"/>
      <c r="D54" s="971"/>
      <c r="E54" s="971"/>
      <c r="F54" s="971"/>
      <c r="G54" s="971"/>
      <c r="H54" s="971"/>
      <c r="I54" s="971"/>
      <c r="J54" s="971"/>
      <c r="K54" s="972"/>
      <c r="L54" s="970" t="s">
        <v>30</v>
      </c>
      <c r="M54" s="971"/>
      <c r="N54" s="971"/>
      <c r="O54" s="971"/>
      <c r="P54" s="971"/>
      <c r="Q54" s="971"/>
      <c r="R54" s="971"/>
      <c r="S54" s="971"/>
      <c r="T54" s="972"/>
    </row>
    <row r="55" spans="1:20">
      <c r="A55" s="555"/>
      <c r="B55" s="403" t="s">
        <v>487</v>
      </c>
      <c r="C55" s="404" t="s">
        <v>327</v>
      </c>
      <c r="D55" s="404" t="s">
        <v>327</v>
      </c>
      <c r="E55" s="404" t="s">
        <v>327</v>
      </c>
      <c r="F55" s="404" t="s">
        <v>327</v>
      </c>
      <c r="G55" s="404" t="s">
        <v>327</v>
      </c>
      <c r="H55" s="404" t="s">
        <v>327</v>
      </c>
      <c r="I55" s="404" t="s">
        <v>327</v>
      </c>
      <c r="J55" s="404" t="s">
        <v>327</v>
      </c>
      <c r="K55" s="405" t="s">
        <v>327</v>
      </c>
      <c r="L55" s="403" t="s">
        <v>505</v>
      </c>
      <c r="M55" s="404" t="s">
        <v>327</v>
      </c>
      <c r="N55" s="404" t="s">
        <v>327</v>
      </c>
      <c r="O55" s="404" t="s">
        <v>327</v>
      </c>
      <c r="P55" s="404" t="s">
        <v>327</v>
      </c>
      <c r="Q55" s="404" t="s">
        <v>327</v>
      </c>
      <c r="R55" s="404" t="s">
        <v>327</v>
      </c>
      <c r="S55" s="404" t="s">
        <v>327</v>
      </c>
      <c r="T55" s="405" t="s">
        <v>327</v>
      </c>
    </row>
    <row r="56" spans="1:20">
      <c r="A56" s="555"/>
      <c r="B56" s="403" t="s">
        <v>488</v>
      </c>
      <c r="C56" s="404" t="s">
        <v>327</v>
      </c>
      <c r="D56" s="404" t="s">
        <v>327</v>
      </c>
      <c r="E56" s="404" t="s">
        <v>327</v>
      </c>
      <c r="F56" s="404" t="s">
        <v>327</v>
      </c>
      <c r="G56" s="404" t="s">
        <v>327</v>
      </c>
      <c r="H56" s="404" t="s">
        <v>327</v>
      </c>
      <c r="I56" s="404" t="s">
        <v>327</v>
      </c>
      <c r="J56" s="404" t="s">
        <v>327</v>
      </c>
      <c r="K56" s="405" t="s">
        <v>327</v>
      </c>
      <c r="L56" s="403" t="s">
        <v>506</v>
      </c>
      <c r="M56" s="404" t="s">
        <v>327</v>
      </c>
      <c r="N56" s="404" t="s">
        <v>327</v>
      </c>
      <c r="O56" s="404" t="s">
        <v>327</v>
      </c>
      <c r="P56" s="404" t="s">
        <v>327</v>
      </c>
      <c r="Q56" s="404" t="s">
        <v>327</v>
      </c>
      <c r="R56" s="404" t="s">
        <v>327</v>
      </c>
      <c r="S56" s="404" t="s">
        <v>327</v>
      </c>
      <c r="T56" s="405" t="s">
        <v>327</v>
      </c>
    </row>
    <row r="57" spans="1:20">
      <c r="A57" s="555"/>
      <c r="B57" s="403" t="s">
        <v>489</v>
      </c>
      <c r="C57" s="404" t="s">
        <v>327</v>
      </c>
      <c r="D57" s="404" t="s">
        <v>327</v>
      </c>
      <c r="E57" s="404" t="s">
        <v>327</v>
      </c>
      <c r="F57" s="404" t="s">
        <v>327</v>
      </c>
      <c r="G57" s="404" t="s">
        <v>327</v>
      </c>
      <c r="H57" s="404" t="s">
        <v>327</v>
      </c>
      <c r="I57" s="404" t="s">
        <v>327</v>
      </c>
      <c r="J57" s="404" t="s">
        <v>327</v>
      </c>
      <c r="K57" s="405" t="s">
        <v>327</v>
      </c>
      <c r="L57" s="403" t="s">
        <v>507</v>
      </c>
      <c r="M57" s="404" t="s">
        <v>327</v>
      </c>
      <c r="N57" s="404" t="s">
        <v>327</v>
      </c>
      <c r="O57" s="404" t="s">
        <v>327</v>
      </c>
      <c r="P57" s="404" t="s">
        <v>327</v>
      </c>
      <c r="Q57" s="404" t="s">
        <v>327</v>
      </c>
      <c r="R57" s="404" t="s">
        <v>327</v>
      </c>
      <c r="S57" s="404" t="s">
        <v>327</v>
      </c>
      <c r="T57" s="405" t="s">
        <v>327</v>
      </c>
    </row>
    <row r="58" spans="1:20">
      <c r="A58" s="555"/>
      <c r="B58" s="305" t="s">
        <v>490</v>
      </c>
      <c r="C58" s="391">
        <v>4940</v>
      </c>
      <c r="D58" s="327">
        <v>4187</v>
      </c>
      <c r="E58" s="327">
        <v>276</v>
      </c>
      <c r="F58" s="327">
        <v>2590</v>
      </c>
      <c r="G58" s="327">
        <v>33</v>
      </c>
      <c r="H58" s="327">
        <v>1123</v>
      </c>
      <c r="I58" s="327">
        <v>22</v>
      </c>
      <c r="J58" s="327">
        <v>8</v>
      </c>
      <c r="K58" s="427">
        <v>136</v>
      </c>
      <c r="L58" s="305" t="s">
        <v>508</v>
      </c>
      <c r="M58" s="391">
        <v>4940</v>
      </c>
      <c r="N58" s="327">
        <v>753</v>
      </c>
      <c r="O58" s="327">
        <v>90</v>
      </c>
      <c r="P58" s="327">
        <v>264</v>
      </c>
      <c r="Q58" s="327">
        <v>101</v>
      </c>
      <c r="R58" s="327">
        <v>115</v>
      </c>
      <c r="S58" s="327">
        <v>17</v>
      </c>
      <c r="T58" s="427">
        <v>166</v>
      </c>
    </row>
    <row r="59" spans="1:20">
      <c r="A59" s="555"/>
      <c r="B59" s="305" t="s">
        <v>491</v>
      </c>
      <c r="C59" s="391">
        <v>4799</v>
      </c>
      <c r="D59" s="327">
        <v>4253</v>
      </c>
      <c r="E59" s="327">
        <v>414</v>
      </c>
      <c r="F59" s="327">
        <v>2603</v>
      </c>
      <c r="G59" s="327">
        <v>29</v>
      </c>
      <c r="H59" s="327">
        <v>1111</v>
      </c>
      <c r="I59" s="327">
        <v>17</v>
      </c>
      <c r="J59" s="327">
        <v>8</v>
      </c>
      <c r="K59" s="427">
        <v>70</v>
      </c>
      <c r="L59" s="305" t="s">
        <v>509</v>
      </c>
      <c r="M59" s="391">
        <v>4799</v>
      </c>
      <c r="N59" s="327">
        <v>546</v>
      </c>
      <c r="O59" s="327">
        <v>102</v>
      </c>
      <c r="P59" s="327">
        <v>205</v>
      </c>
      <c r="Q59" s="327">
        <v>80</v>
      </c>
      <c r="R59" s="327">
        <v>59</v>
      </c>
      <c r="S59" s="327">
        <v>12</v>
      </c>
      <c r="T59" s="427">
        <v>88</v>
      </c>
    </row>
    <row r="60" spans="1:20">
      <c r="A60" s="555"/>
      <c r="B60" s="305" t="s">
        <v>492</v>
      </c>
      <c r="C60" s="391">
        <v>16953</v>
      </c>
      <c r="D60" s="327">
        <v>15810</v>
      </c>
      <c r="E60" s="327">
        <v>2690</v>
      </c>
      <c r="F60" s="327">
        <v>6837</v>
      </c>
      <c r="G60" s="327">
        <v>82</v>
      </c>
      <c r="H60" s="327">
        <v>5972</v>
      </c>
      <c r="I60" s="327">
        <v>15</v>
      </c>
      <c r="J60" s="327">
        <v>16</v>
      </c>
      <c r="K60" s="427">
        <v>198</v>
      </c>
      <c r="L60" s="305" t="s">
        <v>510</v>
      </c>
      <c r="M60" s="391">
        <v>16953</v>
      </c>
      <c r="N60" s="327">
        <v>1143</v>
      </c>
      <c r="O60" s="327">
        <v>206</v>
      </c>
      <c r="P60" s="327">
        <v>598</v>
      </c>
      <c r="Q60" s="327">
        <v>160</v>
      </c>
      <c r="R60" s="327">
        <v>40</v>
      </c>
      <c r="S60" s="327">
        <v>14</v>
      </c>
      <c r="T60" s="427">
        <v>126</v>
      </c>
    </row>
    <row r="61" spans="1:20">
      <c r="A61" s="555"/>
      <c r="B61" s="305" t="s">
        <v>493</v>
      </c>
      <c r="C61" s="391">
        <v>4845</v>
      </c>
      <c r="D61" s="327">
        <v>4614</v>
      </c>
      <c r="E61" s="327">
        <v>966</v>
      </c>
      <c r="F61" s="327">
        <v>2062</v>
      </c>
      <c r="G61" s="327">
        <v>33</v>
      </c>
      <c r="H61" s="327">
        <v>1439</v>
      </c>
      <c r="I61" s="327">
        <v>9</v>
      </c>
      <c r="J61" s="327">
        <v>6</v>
      </c>
      <c r="K61" s="427">
        <v>99</v>
      </c>
      <c r="L61" s="305" t="s">
        <v>511</v>
      </c>
      <c r="M61" s="391">
        <v>4845</v>
      </c>
      <c r="N61" s="327">
        <v>231</v>
      </c>
      <c r="O61" s="327">
        <v>14</v>
      </c>
      <c r="P61" s="327">
        <v>155</v>
      </c>
      <c r="Q61" s="327">
        <v>19</v>
      </c>
      <c r="R61" s="327">
        <v>7</v>
      </c>
      <c r="S61" s="426" t="s">
        <v>340</v>
      </c>
      <c r="T61" s="427">
        <v>34</v>
      </c>
    </row>
    <row r="62" spans="1:20">
      <c r="A62" s="555"/>
      <c r="B62" s="305" t="s">
        <v>494</v>
      </c>
      <c r="C62" s="391">
        <v>1531</v>
      </c>
      <c r="D62" s="327">
        <v>1497</v>
      </c>
      <c r="E62" s="327">
        <v>137</v>
      </c>
      <c r="F62" s="327">
        <v>935</v>
      </c>
      <c r="G62" s="327">
        <v>5</v>
      </c>
      <c r="H62" s="327">
        <v>394</v>
      </c>
      <c r="I62" s="426" t="s">
        <v>340</v>
      </c>
      <c r="J62" s="426" t="s">
        <v>340</v>
      </c>
      <c r="K62" s="427">
        <v>25</v>
      </c>
      <c r="L62" s="305" t="s">
        <v>512</v>
      </c>
      <c r="M62" s="391">
        <v>1531</v>
      </c>
      <c r="N62" s="327">
        <v>34</v>
      </c>
      <c r="O62" s="426" t="s">
        <v>340</v>
      </c>
      <c r="P62" s="327">
        <v>17</v>
      </c>
      <c r="Q62" s="426" t="s">
        <v>340</v>
      </c>
      <c r="R62" s="426" t="s">
        <v>340</v>
      </c>
      <c r="S62" s="426" t="s">
        <v>340</v>
      </c>
      <c r="T62" s="427">
        <v>9</v>
      </c>
    </row>
    <row r="63" spans="1:20" ht="15" customHeight="1">
      <c r="A63" s="555"/>
      <c r="B63" s="305" t="s">
        <v>495</v>
      </c>
      <c r="C63" s="391">
        <v>1927</v>
      </c>
      <c r="D63" s="327">
        <v>1890</v>
      </c>
      <c r="E63" s="327">
        <v>204</v>
      </c>
      <c r="F63" s="327">
        <v>1293</v>
      </c>
      <c r="G63" s="327">
        <v>5</v>
      </c>
      <c r="H63" s="327">
        <v>351</v>
      </c>
      <c r="I63" s="426" t="s">
        <v>340</v>
      </c>
      <c r="J63" s="426" t="s">
        <v>340</v>
      </c>
      <c r="K63" s="427">
        <v>37</v>
      </c>
      <c r="L63" s="305" t="s">
        <v>513</v>
      </c>
      <c r="M63" s="391">
        <v>1927</v>
      </c>
      <c r="N63" s="327">
        <v>37</v>
      </c>
      <c r="O63" s="327">
        <v>7</v>
      </c>
      <c r="P63" s="327">
        <v>17</v>
      </c>
      <c r="Q63" s="426" t="s">
        <v>340</v>
      </c>
      <c r="R63" s="426" t="s">
        <v>340</v>
      </c>
      <c r="S63" s="426" t="s">
        <v>340</v>
      </c>
      <c r="T63" s="427">
        <v>11</v>
      </c>
    </row>
    <row r="64" spans="1:20" ht="15" customHeight="1">
      <c r="A64" s="555"/>
      <c r="B64" s="305" t="s">
        <v>496</v>
      </c>
      <c r="C64" s="391">
        <v>1010</v>
      </c>
      <c r="D64" s="327">
        <v>983</v>
      </c>
      <c r="E64" s="327">
        <v>90</v>
      </c>
      <c r="F64" s="327">
        <v>699</v>
      </c>
      <c r="G64" s="426" t="s">
        <v>340</v>
      </c>
      <c r="H64" s="327">
        <v>135</v>
      </c>
      <c r="I64" s="426" t="s">
        <v>340</v>
      </c>
      <c r="J64" s="426" t="s">
        <v>340</v>
      </c>
      <c r="K64" s="427">
        <v>54</v>
      </c>
      <c r="L64" s="305" t="s">
        <v>514</v>
      </c>
      <c r="M64" s="391">
        <v>1010</v>
      </c>
      <c r="N64" s="327">
        <v>27</v>
      </c>
      <c r="O64" s="426" t="s">
        <v>340</v>
      </c>
      <c r="P64" s="327">
        <v>13</v>
      </c>
      <c r="Q64" s="426" t="s">
        <v>340</v>
      </c>
      <c r="R64" s="426" t="s">
        <v>340</v>
      </c>
      <c r="S64" s="327" t="s">
        <v>54</v>
      </c>
      <c r="T64" s="427">
        <v>9</v>
      </c>
    </row>
    <row r="65" spans="1:20" ht="15" customHeight="1">
      <c r="A65" s="555"/>
      <c r="B65" s="305" t="s">
        <v>497</v>
      </c>
      <c r="C65" s="391">
        <v>191</v>
      </c>
      <c r="D65" s="327">
        <v>186</v>
      </c>
      <c r="E65" s="327">
        <v>16</v>
      </c>
      <c r="F65" s="327">
        <v>133</v>
      </c>
      <c r="G65" s="426" t="s">
        <v>340</v>
      </c>
      <c r="H65" s="327">
        <v>23</v>
      </c>
      <c r="I65" s="426" t="s">
        <v>340</v>
      </c>
      <c r="J65" s="327" t="s">
        <v>54</v>
      </c>
      <c r="K65" s="427">
        <v>14</v>
      </c>
      <c r="L65" s="305" t="s">
        <v>515</v>
      </c>
      <c r="M65" s="391">
        <v>191</v>
      </c>
      <c r="N65" s="327">
        <v>5</v>
      </c>
      <c r="O65" s="426" t="s">
        <v>340</v>
      </c>
      <c r="P65" s="426" t="s">
        <v>340</v>
      </c>
      <c r="Q65" s="426" t="s">
        <v>340</v>
      </c>
      <c r="R65" s="327" t="s">
        <v>54</v>
      </c>
      <c r="S65" s="327" t="s">
        <v>54</v>
      </c>
      <c r="T65" s="432" t="s">
        <v>340</v>
      </c>
    </row>
    <row r="66" spans="1:20">
      <c r="A66" s="555"/>
      <c r="B66" s="428" t="s">
        <v>498</v>
      </c>
      <c r="C66" s="429">
        <v>36198</v>
      </c>
      <c r="D66" s="430">
        <v>33421</v>
      </c>
      <c r="E66" s="430">
        <v>4793</v>
      </c>
      <c r="F66" s="430">
        <v>17152</v>
      </c>
      <c r="G66" s="430">
        <v>193</v>
      </c>
      <c r="H66" s="430">
        <v>10547</v>
      </c>
      <c r="I66" s="430">
        <v>65</v>
      </c>
      <c r="J66" s="430">
        <v>39</v>
      </c>
      <c r="K66" s="431">
        <v>633</v>
      </c>
      <c r="L66" s="428" t="s">
        <v>516</v>
      </c>
      <c r="M66" s="429">
        <v>36198</v>
      </c>
      <c r="N66" s="430">
        <v>2777</v>
      </c>
      <c r="O66" s="430">
        <v>427</v>
      </c>
      <c r="P66" s="430">
        <v>1271</v>
      </c>
      <c r="Q66" s="430">
        <v>368</v>
      </c>
      <c r="R66" s="430">
        <v>222</v>
      </c>
      <c r="S66" s="430">
        <v>45</v>
      </c>
      <c r="T66" s="431">
        <v>445</v>
      </c>
    </row>
    <row r="67" spans="1:20">
      <c r="A67" s="555"/>
      <c r="L67" s="328"/>
      <c r="M67" s="328"/>
      <c r="N67" s="328"/>
      <c r="O67" s="328"/>
    </row>
    <row r="68" spans="1:20">
      <c r="B68" s="433"/>
      <c r="C68" s="434" t="s">
        <v>30</v>
      </c>
      <c r="D68" s="434" t="s">
        <v>30</v>
      </c>
      <c r="E68" s="435" t="s">
        <v>72</v>
      </c>
      <c r="F68" s="435" t="s">
        <v>12</v>
      </c>
      <c r="G68" s="435" t="s">
        <v>168</v>
      </c>
      <c r="H68" s="435" t="s">
        <v>14</v>
      </c>
      <c r="I68" s="435" t="s">
        <v>389</v>
      </c>
      <c r="J68" s="435" t="s">
        <v>390</v>
      </c>
      <c r="K68" s="435" t="s">
        <v>391</v>
      </c>
      <c r="L68" s="436" t="s">
        <v>388</v>
      </c>
      <c r="M68" s="328"/>
      <c r="N68" s="328"/>
      <c r="O68" s="328"/>
    </row>
    <row r="69" spans="1:20">
      <c r="B69" s="437" t="s">
        <v>438</v>
      </c>
      <c r="C69" s="438">
        <f>C66</f>
        <v>36198</v>
      </c>
      <c r="D69" s="438">
        <f>D66+N66</f>
        <v>36198</v>
      </c>
      <c r="E69" s="438">
        <f>E66</f>
        <v>4793</v>
      </c>
      <c r="F69" s="438">
        <f t="shared" ref="F69:K69" si="3">F66+O66</f>
        <v>17579</v>
      </c>
      <c r="G69" s="438">
        <f t="shared" si="3"/>
        <v>1464</v>
      </c>
      <c r="H69" s="438">
        <f t="shared" si="3"/>
        <v>10915</v>
      </c>
      <c r="I69" s="438">
        <f t="shared" si="3"/>
        <v>287</v>
      </c>
      <c r="J69" s="438">
        <f t="shared" si="3"/>
        <v>84</v>
      </c>
      <c r="K69" s="438">
        <f t="shared" si="3"/>
        <v>1078</v>
      </c>
      <c r="L69" s="439">
        <f>SUM(E69:K69)-C69</f>
        <v>2</v>
      </c>
      <c r="M69" s="328"/>
      <c r="N69" s="328"/>
      <c r="O69" s="328"/>
    </row>
    <row r="70" spans="1:20" ht="15.75" thickBot="1">
      <c r="L70" s="328"/>
      <c r="M70" s="328"/>
      <c r="N70" s="328"/>
      <c r="O70" s="328"/>
    </row>
    <row r="71" spans="1:20">
      <c r="A71" s="452"/>
      <c r="B71" s="453"/>
      <c r="C71" s="453"/>
      <c r="D71" s="453"/>
      <c r="E71" s="453"/>
      <c r="F71" s="453"/>
      <c r="G71" s="453"/>
      <c r="H71" s="453"/>
      <c r="I71" s="453"/>
      <c r="J71" s="453"/>
      <c r="K71" s="453"/>
      <c r="L71" s="454"/>
      <c r="M71" s="454"/>
      <c r="N71" s="454"/>
      <c r="O71" s="454"/>
      <c r="P71" s="453"/>
      <c r="Q71" s="455"/>
    </row>
    <row r="72" spans="1:20">
      <c r="A72" s="456"/>
      <c r="B72" s="457" t="s">
        <v>30</v>
      </c>
      <c r="C72" s="458" t="s">
        <v>344</v>
      </c>
      <c r="D72" s="459" t="s">
        <v>386</v>
      </c>
      <c r="E72" s="459" t="s">
        <v>346</v>
      </c>
      <c r="F72" s="459" t="s">
        <v>387</v>
      </c>
      <c r="G72" s="459" t="s">
        <v>388</v>
      </c>
      <c r="H72" s="457" t="s">
        <v>72</v>
      </c>
      <c r="I72" s="457" t="s">
        <v>12</v>
      </c>
      <c r="J72" s="457" t="s">
        <v>168</v>
      </c>
      <c r="K72" s="457" t="s">
        <v>14</v>
      </c>
      <c r="L72" s="457" t="s">
        <v>389</v>
      </c>
      <c r="M72" s="457" t="s">
        <v>390</v>
      </c>
      <c r="N72" s="457" t="s">
        <v>391</v>
      </c>
      <c r="O72" s="457" t="s">
        <v>388</v>
      </c>
      <c r="P72" s="339"/>
      <c r="Q72" s="460"/>
    </row>
    <row r="73" spans="1:20">
      <c r="A73" s="450" t="s">
        <v>350</v>
      </c>
      <c r="B73" s="313">
        <f t="shared" ref="B73:O73" si="4">B38/$B$38</f>
        <v>1</v>
      </c>
      <c r="C73" s="442">
        <f t="shared" si="4"/>
        <v>0.13241063042157025</v>
      </c>
      <c r="D73" s="442">
        <f t="shared" si="4"/>
        <v>0.71584065417978893</v>
      </c>
      <c r="E73" s="442">
        <f t="shared" si="4"/>
        <v>7.500414387535223E-2</v>
      </c>
      <c r="F73" s="442">
        <f t="shared" si="4"/>
        <v>7.6716945687607049E-2</v>
      </c>
      <c r="G73" s="443">
        <f t="shared" si="4"/>
        <v>0</v>
      </c>
      <c r="H73" s="444">
        <f t="shared" si="4"/>
        <v>0.13241063042157025</v>
      </c>
      <c r="I73" s="445">
        <f t="shared" si="4"/>
        <v>0.48563456544560474</v>
      </c>
      <c r="J73" s="445">
        <f t="shared" si="4"/>
        <v>4.0416597602077463E-2</v>
      </c>
      <c r="K73" s="445">
        <f t="shared" si="4"/>
        <v>0.30150837062821151</v>
      </c>
      <c r="L73" s="445">
        <f t="shared" si="4"/>
        <v>7.9009890049173987E-3</v>
      </c>
      <c r="M73" s="445">
        <f t="shared" si="4"/>
        <v>2.3205701972484668E-3</v>
      </c>
      <c r="N73" s="445">
        <f t="shared" si="4"/>
        <v>2.9780650864688656E-2</v>
      </c>
      <c r="O73" s="446">
        <f t="shared" si="4"/>
        <v>0</v>
      </c>
      <c r="P73" s="440">
        <f>SUM(H73:O73)</f>
        <v>0.99997237416431861</v>
      </c>
      <c r="Q73" s="460"/>
    </row>
    <row r="74" spans="1:20">
      <c r="A74" s="451" t="s">
        <v>385</v>
      </c>
      <c r="B74" s="418">
        <f>B73*$J$24*10</f>
        <v>3264020</v>
      </c>
      <c r="C74" s="325">
        <f>C73*$B$74*10</f>
        <v>4321909.4590861369</v>
      </c>
      <c r="D74" s="325">
        <f t="shared" ref="D74:G74" si="5">D73*$B$74*10</f>
        <v>23365182.120559145</v>
      </c>
      <c r="E74" s="325">
        <f t="shared" si="5"/>
        <v>2448150.2569202716</v>
      </c>
      <c r="F74" s="325">
        <f t="shared" si="5"/>
        <v>2504056.4506326318</v>
      </c>
      <c r="G74" s="326">
        <f t="shared" si="5"/>
        <v>0</v>
      </c>
      <c r="H74" s="447">
        <f>H73*$B$74</f>
        <v>432190.94590861374</v>
      </c>
      <c r="I74" s="448">
        <f t="shared" ref="I74:O74" si="6">I73*$B$74</f>
        <v>1585120.9343057629</v>
      </c>
      <c r="J74" s="448">
        <f t="shared" si="6"/>
        <v>131920.58290513288</v>
      </c>
      <c r="K74" s="448">
        <f t="shared" si="6"/>
        <v>984129.35189789487</v>
      </c>
      <c r="L74" s="448">
        <f t="shared" si="6"/>
        <v>25788.986131830487</v>
      </c>
      <c r="M74" s="448">
        <f t="shared" si="6"/>
        <v>7574.3875352229406</v>
      </c>
      <c r="N74" s="448">
        <f t="shared" si="6"/>
        <v>97204.640035361066</v>
      </c>
      <c r="O74" s="449">
        <f t="shared" si="6"/>
        <v>0</v>
      </c>
      <c r="P74" s="441">
        <f>SUM(H74:O74)</f>
        <v>3263929.828719819</v>
      </c>
      <c r="Q74" s="460"/>
    </row>
    <row r="75" spans="1:20" ht="24" customHeight="1" thickBot="1">
      <c r="A75" s="461"/>
      <c r="B75" s="462"/>
      <c r="C75" s="462"/>
      <c r="D75" s="462"/>
      <c r="E75" s="462"/>
      <c r="F75" s="462"/>
      <c r="G75" s="462"/>
      <c r="H75" s="462"/>
      <c r="I75" s="462"/>
      <c r="J75" s="462"/>
      <c r="K75" s="462"/>
      <c r="L75" s="462"/>
      <c r="M75" s="462"/>
      <c r="N75" s="462"/>
      <c r="O75" s="462"/>
      <c r="P75" s="462"/>
      <c r="Q75" s="463"/>
    </row>
    <row r="76" spans="1:20">
      <c r="A76" s="67"/>
    </row>
    <row r="77" spans="1:20" ht="15.75">
      <c r="A77" s="67"/>
      <c r="B77" s="243" t="s">
        <v>87</v>
      </c>
      <c r="C77" s="331" t="s">
        <v>349</v>
      </c>
      <c r="D77" s="243"/>
      <c r="E77" s="243"/>
      <c r="F77" s="243"/>
      <c r="G77" s="243"/>
      <c r="H77" s="243"/>
      <c r="I77" s="243"/>
      <c r="J77" s="243"/>
      <c r="K77" s="243"/>
      <c r="L77" s="243"/>
      <c r="M77" s="243"/>
      <c r="N77" s="243"/>
    </row>
    <row r="78" spans="1:20">
      <c r="B78" s="1044" t="s">
        <v>323</v>
      </c>
      <c r="C78" s="1045"/>
      <c r="D78" s="1045"/>
      <c r="E78" s="1045"/>
      <c r="F78" s="1045"/>
      <c r="G78" s="1045"/>
      <c r="H78" s="1045"/>
      <c r="I78" s="1045"/>
      <c r="J78" s="1045"/>
      <c r="K78" s="1045"/>
      <c r="L78" s="1045"/>
      <c r="M78" s="1045"/>
      <c r="N78" s="1046"/>
    </row>
    <row r="79" spans="1:20">
      <c r="A79" s="555" t="s">
        <v>393</v>
      </c>
      <c r="B79" s="993" t="s">
        <v>353</v>
      </c>
      <c r="C79" s="994"/>
      <c r="D79" s="994"/>
      <c r="E79" s="994"/>
      <c r="F79" s="994"/>
      <c r="G79" s="994"/>
      <c r="H79" s="994"/>
      <c r="I79" s="994"/>
      <c r="J79" s="994"/>
      <c r="K79" s="994"/>
      <c r="L79" s="994"/>
      <c r="M79" s="994"/>
      <c r="N79" s="1031"/>
    </row>
    <row r="80" spans="1:20">
      <c r="A80" s="555"/>
      <c r="B80" s="1029" t="s">
        <v>327</v>
      </c>
      <c r="C80" s="1030"/>
      <c r="D80" s="1028" t="s">
        <v>327</v>
      </c>
      <c r="E80" s="1028"/>
      <c r="F80" s="1028"/>
      <c r="G80" s="1028"/>
      <c r="H80" s="1028"/>
      <c r="I80" s="1024" t="s">
        <v>354</v>
      </c>
      <c r="J80" s="1007"/>
      <c r="K80" s="1007"/>
      <c r="L80" s="1007"/>
      <c r="M80" s="1007"/>
      <c r="N80" s="1008"/>
    </row>
    <row r="81" spans="1:16">
      <c r="B81" s="983" t="s">
        <v>301</v>
      </c>
      <c r="C81" s="984"/>
      <c r="D81" s="985" t="s">
        <v>355</v>
      </c>
      <c r="E81" s="985"/>
      <c r="F81" s="985"/>
      <c r="G81" s="985"/>
      <c r="H81" s="985"/>
      <c r="I81" s="1026" t="s">
        <v>356</v>
      </c>
      <c r="J81" s="1026"/>
      <c r="K81" s="1026"/>
      <c r="L81" s="1026"/>
      <c r="M81" s="1026"/>
      <c r="N81" s="1027"/>
    </row>
    <row r="82" spans="1:16">
      <c r="B82" s="319" t="s">
        <v>327</v>
      </c>
      <c r="C82" s="314" t="s">
        <v>327</v>
      </c>
      <c r="D82" s="314" t="s">
        <v>327</v>
      </c>
      <c r="E82" s="314" t="s">
        <v>327</v>
      </c>
      <c r="F82" s="314" t="s">
        <v>327</v>
      </c>
      <c r="G82" s="314" t="s">
        <v>357</v>
      </c>
      <c r="H82" s="314" t="s">
        <v>327</v>
      </c>
      <c r="I82" s="1028" t="s">
        <v>358</v>
      </c>
      <c r="J82" s="1028"/>
      <c r="K82" s="1028" t="s">
        <v>359</v>
      </c>
      <c r="L82" s="1028"/>
      <c r="M82" s="1028"/>
      <c r="N82" s="320" t="s">
        <v>360</v>
      </c>
    </row>
    <row r="83" spans="1:16">
      <c r="B83" s="307" t="s">
        <v>361</v>
      </c>
      <c r="C83" s="299" t="s">
        <v>362</v>
      </c>
      <c r="D83" s="299" t="s">
        <v>363</v>
      </c>
      <c r="E83" s="299" t="s">
        <v>362</v>
      </c>
      <c r="F83" s="299" t="s">
        <v>363</v>
      </c>
      <c r="G83" s="299" t="s">
        <v>364</v>
      </c>
      <c r="H83" s="299" t="s">
        <v>365</v>
      </c>
      <c r="I83" s="315" t="s">
        <v>327</v>
      </c>
      <c r="J83" s="316"/>
      <c r="K83" s="317"/>
      <c r="L83" s="317"/>
      <c r="M83" s="318"/>
      <c r="N83" s="300" t="s">
        <v>366</v>
      </c>
    </row>
    <row r="84" spans="1:16">
      <c r="B84" s="307" t="s">
        <v>327</v>
      </c>
      <c r="C84" s="299" t="s">
        <v>367</v>
      </c>
      <c r="D84" s="299" t="s">
        <v>368</v>
      </c>
      <c r="E84" s="299" t="s">
        <v>367</v>
      </c>
      <c r="F84" s="299" t="s">
        <v>369</v>
      </c>
      <c r="G84" s="299" t="s">
        <v>370</v>
      </c>
      <c r="H84" s="299" t="s">
        <v>371</v>
      </c>
      <c r="I84" s="314" t="s">
        <v>372</v>
      </c>
      <c r="J84" s="314" t="s">
        <v>327</v>
      </c>
      <c r="K84" s="314" t="s">
        <v>373</v>
      </c>
      <c r="L84" s="314" t="s">
        <v>374</v>
      </c>
      <c r="M84" s="314" t="s">
        <v>366</v>
      </c>
      <c r="N84" s="300" t="s">
        <v>363</v>
      </c>
    </row>
    <row r="85" spans="1:16">
      <c r="B85" s="307" t="s">
        <v>327</v>
      </c>
      <c r="C85" s="299" t="s">
        <v>327</v>
      </c>
      <c r="D85" s="299" t="s">
        <v>375</v>
      </c>
      <c r="E85" s="299" t="s">
        <v>327</v>
      </c>
      <c r="F85" s="299" t="s">
        <v>327</v>
      </c>
      <c r="G85" s="299" t="s">
        <v>376</v>
      </c>
      <c r="H85" s="299" t="s">
        <v>377</v>
      </c>
      <c r="I85" s="299" t="s">
        <v>378</v>
      </c>
      <c r="J85" s="299" t="s">
        <v>360</v>
      </c>
      <c r="K85" s="299" t="s">
        <v>379</v>
      </c>
      <c r="L85" s="299" t="s">
        <v>380</v>
      </c>
      <c r="M85" s="299" t="s">
        <v>381</v>
      </c>
      <c r="N85" s="300" t="s">
        <v>380</v>
      </c>
    </row>
    <row r="86" spans="1:16">
      <c r="B86" s="1029" t="s">
        <v>325</v>
      </c>
      <c r="C86" s="1030"/>
      <c r="D86" s="1030"/>
      <c r="E86" s="1030"/>
      <c r="F86" s="1030"/>
      <c r="G86" s="1030"/>
      <c r="H86" s="1030"/>
      <c r="I86" s="1030"/>
      <c r="J86" s="1030"/>
      <c r="K86" s="314" t="s">
        <v>382</v>
      </c>
      <c r="L86" s="1028" t="s">
        <v>383</v>
      </c>
      <c r="M86" s="1028"/>
      <c r="N86" s="320" t="s">
        <v>384</v>
      </c>
    </row>
    <row r="87" spans="1:16">
      <c r="B87" s="1006" t="s">
        <v>327</v>
      </c>
      <c r="C87" s="1007"/>
      <c r="D87" s="1007"/>
      <c r="E87" s="1007"/>
      <c r="F87" s="1007"/>
      <c r="G87" s="1007"/>
      <c r="H87" s="1007"/>
      <c r="I87" s="1007"/>
      <c r="J87" s="1007"/>
      <c r="K87" s="1007"/>
      <c r="L87" s="1007"/>
      <c r="M87" s="1007"/>
      <c r="N87" s="1008"/>
    </row>
    <row r="88" spans="1:16">
      <c r="B88" s="1009" t="s">
        <v>339</v>
      </c>
      <c r="C88" s="1010"/>
      <c r="D88" s="1010"/>
      <c r="E88" s="1010"/>
      <c r="F88" s="1010"/>
      <c r="G88" s="1010"/>
      <c r="H88" s="1010"/>
      <c r="I88" s="1010"/>
      <c r="J88" s="1010"/>
      <c r="K88" s="1010"/>
      <c r="L88" s="1010"/>
      <c r="M88" s="1010"/>
      <c r="N88" s="1011"/>
    </row>
    <row r="89" spans="1:16">
      <c r="B89" s="321">
        <v>39791</v>
      </c>
      <c r="C89" s="322">
        <v>3209</v>
      </c>
      <c r="D89" s="376">
        <v>39338</v>
      </c>
      <c r="E89" s="376">
        <v>3140</v>
      </c>
      <c r="F89" s="322">
        <v>230</v>
      </c>
      <c r="G89" s="322">
        <v>213</v>
      </c>
      <c r="H89" s="322">
        <v>11</v>
      </c>
      <c r="I89" s="322">
        <v>37192</v>
      </c>
      <c r="J89" s="322">
        <v>76659</v>
      </c>
      <c r="K89" s="417">
        <v>328949</v>
      </c>
      <c r="L89" s="373">
        <v>89.9</v>
      </c>
      <c r="M89" s="323">
        <v>42.9</v>
      </c>
      <c r="N89" s="324">
        <v>2.1</v>
      </c>
      <c r="P89" s="367">
        <f>K89*10/B74-1</f>
        <v>7.8032610094300736E-3</v>
      </c>
    </row>
    <row r="90" spans="1:16">
      <c r="E90" s="415">
        <f>D89-E89</f>
        <v>36198</v>
      </c>
      <c r="L90" s="416">
        <f>K89/E90*10</f>
        <v>90.874910216034039</v>
      </c>
    </row>
    <row r="92" spans="1:16" s="329" customFormat="1">
      <c r="A92" s="329" t="s">
        <v>434</v>
      </c>
    </row>
    <row r="93" spans="1:16" ht="15.75">
      <c r="B93" s="243" t="s">
        <v>87</v>
      </c>
      <c r="C93" s="331" t="s">
        <v>396</v>
      </c>
      <c r="D93" s="243"/>
      <c r="E93" s="243"/>
      <c r="F93" s="243"/>
      <c r="G93" s="243"/>
      <c r="H93" s="243"/>
      <c r="I93" s="243"/>
      <c r="J93" s="243"/>
      <c r="K93" s="243"/>
      <c r="L93" s="243"/>
      <c r="M93" s="243"/>
      <c r="N93" s="243"/>
      <c r="O93" s="243"/>
    </row>
    <row r="94" spans="1:16">
      <c r="B94" s="1012" t="s">
        <v>397</v>
      </c>
      <c r="C94" s="1013"/>
      <c r="D94" s="1013"/>
      <c r="E94" s="1013"/>
      <c r="F94" s="1013"/>
      <c r="G94" s="1013"/>
      <c r="H94" s="1013"/>
      <c r="I94" s="1013"/>
      <c r="J94" s="1013"/>
      <c r="K94" s="1013"/>
      <c r="L94" s="1013"/>
      <c r="M94" s="1013"/>
      <c r="N94" s="1014"/>
    </row>
    <row r="95" spans="1:16">
      <c r="B95" s="1015" t="s">
        <v>395</v>
      </c>
      <c r="C95" s="1016"/>
      <c r="D95" s="1016"/>
      <c r="E95" s="1016"/>
      <c r="F95" s="1016"/>
      <c r="G95" s="1016"/>
      <c r="H95" s="1016"/>
      <c r="I95" s="1016"/>
      <c r="J95" s="1016"/>
      <c r="K95" s="1016"/>
      <c r="L95" s="1016"/>
      <c r="M95" s="1016"/>
      <c r="N95" s="1017"/>
    </row>
    <row r="96" spans="1:16">
      <c r="B96" s="1015" t="s">
        <v>398</v>
      </c>
      <c r="C96" s="1016"/>
      <c r="D96" s="1016"/>
      <c r="E96" s="1016"/>
      <c r="F96" s="1016"/>
      <c r="G96" s="1016"/>
      <c r="H96" s="1016"/>
      <c r="I96" s="1016"/>
      <c r="J96" s="1016"/>
      <c r="K96" s="1016"/>
      <c r="L96" s="1016"/>
      <c r="M96" s="1016"/>
      <c r="N96" s="1017"/>
    </row>
    <row r="97" spans="2:19" ht="15.75">
      <c r="B97" s="1018" t="s">
        <v>339</v>
      </c>
      <c r="C97" s="1019"/>
      <c r="D97" s="1019"/>
      <c r="E97" s="1019"/>
      <c r="F97" s="1019"/>
      <c r="G97" s="1019"/>
      <c r="H97" s="1019"/>
      <c r="I97" s="1019"/>
      <c r="J97" s="1019"/>
      <c r="K97" s="1019"/>
      <c r="L97" s="1019"/>
      <c r="M97" s="1019"/>
      <c r="N97" s="1020"/>
    </row>
    <row r="98" spans="2:19">
      <c r="B98" s="1012" t="s">
        <v>399</v>
      </c>
      <c r="C98" s="1013"/>
      <c r="D98" s="1013"/>
      <c r="E98" s="1014"/>
      <c r="F98" s="980" t="s">
        <v>400</v>
      </c>
      <c r="G98" s="980" t="s">
        <v>401</v>
      </c>
      <c r="H98" s="980" t="s">
        <v>402</v>
      </c>
      <c r="I98" s="980" t="s">
        <v>403</v>
      </c>
      <c r="J98" s="980"/>
      <c r="K98" s="981" t="s">
        <v>404</v>
      </c>
      <c r="L98" s="982"/>
      <c r="M98" s="980" t="s">
        <v>405</v>
      </c>
      <c r="N98" s="980" t="s">
        <v>406</v>
      </c>
    </row>
    <row r="99" spans="2:19" ht="41.25" customHeight="1">
      <c r="B99" s="1015"/>
      <c r="C99" s="1016"/>
      <c r="D99" s="1016"/>
      <c r="E99" s="1017"/>
      <c r="F99" s="980"/>
      <c r="G99" s="980"/>
      <c r="H99" s="980"/>
      <c r="I99" s="332" t="s">
        <v>407</v>
      </c>
      <c r="J99" s="332" t="s">
        <v>408</v>
      </c>
      <c r="K99" s="332" t="s">
        <v>407</v>
      </c>
      <c r="L99" s="332" t="s">
        <v>408</v>
      </c>
      <c r="M99" s="980"/>
      <c r="N99" s="980"/>
    </row>
    <row r="100" spans="2:19" ht="16.5">
      <c r="B100" s="1021"/>
      <c r="C100" s="1022"/>
      <c r="D100" s="1022"/>
      <c r="E100" s="1023"/>
      <c r="F100" s="332" t="s">
        <v>384</v>
      </c>
      <c r="G100" s="332" t="s">
        <v>409</v>
      </c>
      <c r="H100" s="332" t="s">
        <v>410</v>
      </c>
      <c r="I100" s="332" t="s">
        <v>384</v>
      </c>
      <c r="J100" s="332" t="s">
        <v>410</v>
      </c>
      <c r="K100" s="332" t="s">
        <v>384</v>
      </c>
      <c r="L100" s="332" t="s">
        <v>410</v>
      </c>
      <c r="M100" s="332" t="s">
        <v>384</v>
      </c>
      <c r="N100" s="334" t="s">
        <v>411</v>
      </c>
    </row>
    <row r="101" spans="2:19">
      <c r="B101" s="335" t="s">
        <v>412</v>
      </c>
      <c r="C101" s="336"/>
      <c r="D101" s="336"/>
      <c r="E101" s="336"/>
      <c r="F101" s="333">
        <v>147497</v>
      </c>
      <c r="G101" s="333">
        <v>298804</v>
      </c>
      <c r="H101" s="333">
        <v>32023.84</v>
      </c>
      <c r="I101" s="333">
        <v>188856</v>
      </c>
      <c r="J101" s="333">
        <v>21980</v>
      </c>
      <c r="K101" s="333">
        <v>6210</v>
      </c>
      <c r="L101" s="333">
        <v>186.35</v>
      </c>
      <c r="M101" s="333">
        <v>960289</v>
      </c>
      <c r="N101" s="337">
        <v>45303950</v>
      </c>
      <c r="R101" s="66" t="s">
        <v>265</v>
      </c>
    </row>
    <row r="102" spans="2:19">
      <c r="B102" s="335" t="s">
        <v>413</v>
      </c>
      <c r="C102" s="336"/>
      <c r="D102" s="336"/>
      <c r="E102" s="336"/>
      <c r="F102" s="333"/>
      <c r="G102" s="333"/>
      <c r="H102" s="333"/>
      <c r="I102" s="333"/>
      <c r="J102" s="333"/>
      <c r="K102" s="333"/>
      <c r="L102" s="333"/>
      <c r="M102" s="333"/>
      <c r="N102" s="337"/>
      <c r="O102" s="370"/>
      <c r="P102" s="161"/>
      <c r="Q102" s="371" t="s">
        <v>532</v>
      </c>
      <c r="R102" s="492">
        <f>N107/J107</f>
        <v>1254.1329879460773</v>
      </c>
    </row>
    <row r="103" spans="2:19">
      <c r="B103" s="335" t="s">
        <v>414</v>
      </c>
      <c r="C103" s="336"/>
      <c r="D103" s="336"/>
      <c r="E103" s="336" t="s">
        <v>415</v>
      </c>
      <c r="F103" s="333">
        <v>101144</v>
      </c>
      <c r="G103" s="333">
        <v>79256</v>
      </c>
      <c r="H103" s="333">
        <v>3925.88</v>
      </c>
      <c r="I103" s="333">
        <v>101144</v>
      </c>
      <c r="J103" s="333">
        <v>14311.24</v>
      </c>
      <c r="K103" s="333">
        <v>56</v>
      </c>
      <c r="L103" s="333">
        <v>1.92</v>
      </c>
      <c r="M103" s="333">
        <v>610418</v>
      </c>
      <c r="N103" s="337">
        <v>17937428</v>
      </c>
    </row>
    <row r="104" spans="2:19">
      <c r="B104" s="338"/>
      <c r="C104" s="339"/>
      <c r="D104" s="339"/>
      <c r="E104" s="336" t="s">
        <v>416</v>
      </c>
      <c r="F104" s="333">
        <v>11448</v>
      </c>
      <c r="G104" s="333">
        <v>13372</v>
      </c>
      <c r="H104" s="333">
        <v>672.92</v>
      </c>
      <c r="I104" s="333">
        <v>22896</v>
      </c>
      <c r="J104" s="333">
        <v>2448.33</v>
      </c>
      <c r="K104" s="333">
        <v>23</v>
      </c>
      <c r="L104" s="333">
        <v>0.65</v>
      </c>
      <c r="M104" s="333">
        <v>107394</v>
      </c>
      <c r="N104" s="337">
        <v>3059076</v>
      </c>
    </row>
    <row r="105" spans="2:19">
      <c r="B105" s="335"/>
      <c r="C105" s="336"/>
      <c r="D105" s="336"/>
      <c r="E105" s="336" t="s">
        <v>417</v>
      </c>
      <c r="F105" s="333">
        <v>7492</v>
      </c>
      <c r="G105" s="333">
        <v>25530</v>
      </c>
      <c r="H105" s="333">
        <v>1102.83</v>
      </c>
      <c r="I105" s="333">
        <v>59859</v>
      </c>
      <c r="J105" s="333">
        <v>4837.82</v>
      </c>
      <c r="K105" s="333">
        <v>12</v>
      </c>
      <c r="L105" s="333">
        <v>0.45</v>
      </c>
      <c r="M105" s="333">
        <v>218433</v>
      </c>
      <c r="N105" s="337">
        <v>5843877</v>
      </c>
      <c r="R105" s="66">
        <v>2007</v>
      </c>
      <c r="S105" s="66" t="s">
        <v>351</v>
      </c>
    </row>
    <row r="106" spans="2:19">
      <c r="B106" s="335" t="s">
        <v>418</v>
      </c>
      <c r="C106" s="336"/>
      <c r="D106" s="336"/>
      <c r="E106" s="340"/>
      <c r="F106" s="333">
        <v>155</v>
      </c>
      <c r="G106" s="333">
        <v>1314</v>
      </c>
      <c r="H106" s="333">
        <v>77.739999999999995</v>
      </c>
      <c r="I106" s="333">
        <v>1416</v>
      </c>
      <c r="J106" s="333">
        <v>59.45</v>
      </c>
      <c r="K106" s="333">
        <v>5027</v>
      </c>
      <c r="L106" s="333">
        <v>162.61000000000001</v>
      </c>
      <c r="M106" s="333">
        <v>9582</v>
      </c>
      <c r="N106" s="337">
        <v>320189</v>
      </c>
      <c r="O106" s="370"/>
      <c r="P106" s="161"/>
      <c r="Q106" s="371" t="s">
        <v>430</v>
      </c>
      <c r="R106" s="372">
        <f>J107/I107*1000</f>
        <v>116.86506758762107</v>
      </c>
      <c r="S106" s="372">
        <f>K24</f>
        <v>90.2</v>
      </c>
    </row>
    <row r="107" spans="2:19">
      <c r="B107" s="341" t="s">
        <v>419</v>
      </c>
      <c r="C107" s="342"/>
      <c r="D107" s="342"/>
      <c r="E107" s="342"/>
      <c r="F107" s="363">
        <v>120239</v>
      </c>
      <c r="G107" s="343">
        <v>119471</v>
      </c>
      <c r="H107" s="343">
        <v>5779.38</v>
      </c>
      <c r="I107" s="343">
        <v>185315</v>
      </c>
      <c r="J107" s="343">
        <v>21656.85</v>
      </c>
      <c r="K107" s="343">
        <v>5118</v>
      </c>
      <c r="L107" s="343">
        <v>165.63</v>
      </c>
      <c r="M107" s="343">
        <v>945827</v>
      </c>
      <c r="N107" s="344">
        <v>27160570</v>
      </c>
      <c r="O107" s="370"/>
      <c r="P107" s="161"/>
      <c r="Q107" s="371" t="s">
        <v>431</v>
      </c>
      <c r="R107" s="372">
        <f>J107/F107*1000</f>
        <v>180.11502091667427</v>
      </c>
      <c r="S107" s="372"/>
    </row>
    <row r="109" spans="2:19" ht="15.75">
      <c r="B109" s="267" t="s">
        <v>87</v>
      </c>
      <c r="C109" s="345" t="s">
        <v>420</v>
      </c>
      <c r="D109" s="267"/>
      <c r="E109" s="267"/>
      <c r="F109" s="267"/>
    </row>
    <row r="110" spans="2:19">
      <c r="B110" s="1000" t="s">
        <v>421</v>
      </c>
      <c r="C110" s="1001"/>
      <c r="D110" s="1001"/>
      <c r="E110" s="1001"/>
      <c r="F110" s="1001"/>
      <c r="G110" s="1001"/>
      <c r="H110" s="1001"/>
      <c r="I110" s="1001"/>
      <c r="J110" s="1001"/>
      <c r="K110" s="1002"/>
    </row>
    <row r="111" spans="2:19">
      <c r="B111" s="1003" t="s">
        <v>339</v>
      </c>
      <c r="C111" s="1004"/>
      <c r="D111" s="1004"/>
      <c r="E111" s="1004"/>
      <c r="F111" s="1004"/>
      <c r="G111" s="1004"/>
      <c r="H111" s="1004"/>
      <c r="I111" s="1004"/>
      <c r="J111" s="1004"/>
      <c r="K111" s="1005"/>
    </row>
    <row r="112" spans="2:19">
      <c r="B112" s="352"/>
      <c r="C112" s="353"/>
      <c r="D112" s="353"/>
      <c r="E112" s="353"/>
      <c r="F112" s="353"/>
      <c r="G112" s="353"/>
      <c r="H112" s="353"/>
      <c r="I112" s="353"/>
      <c r="J112" s="353"/>
      <c r="K112" s="354"/>
    </row>
    <row r="113" spans="1:13">
      <c r="B113" s="973" t="s">
        <v>422</v>
      </c>
      <c r="C113" s="975" t="s">
        <v>30</v>
      </c>
      <c r="D113" s="977" t="s">
        <v>423</v>
      </c>
      <c r="E113" s="978"/>
      <c r="F113" s="978"/>
      <c r="G113" s="978"/>
      <c r="H113" s="978"/>
      <c r="I113" s="978"/>
      <c r="J113" s="978"/>
      <c r="K113" s="979"/>
    </row>
    <row r="114" spans="1:13">
      <c r="B114" s="974"/>
      <c r="C114" s="976"/>
      <c r="D114" s="346" t="s">
        <v>424</v>
      </c>
      <c r="E114" s="347" t="s">
        <v>425</v>
      </c>
      <c r="F114" s="347" t="s">
        <v>12</v>
      </c>
      <c r="G114" s="347" t="s">
        <v>168</v>
      </c>
      <c r="H114" s="346" t="s">
        <v>72</v>
      </c>
      <c r="I114" s="348" t="s">
        <v>426</v>
      </c>
      <c r="J114" s="349" t="s">
        <v>427</v>
      </c>
      <c r="K114" s="347" t="s">
        <v>428</v>
      </c>
    </row>
    <row r="115" spans="1:13">
      <c r="B115" s="355"/>
      <c r="C115" s="350"/>
      <c r="D115" s="350"/>
      <c r="E115" s="350"/>
      <c r="F115" s="350"/>
      <c r="G115" s="350"/>
      <c r="H115" s="350"/>
      <c r="I115" s="350"/>
      <c r="J115" s="350"/>
      <c r="K115" s="356"/>
    </row>
    <row r="116" spans="1:13">
      <c r="B116" s="357">
        <v>2007</v>
      </c>
      <c r="C116" s="362">
        <v>120196</v>
      </c>
      <c r="D116" s="351">
        <v>264</v>
      </c>
      <c r="E116" s="351">
        <v>8518</v>
      </c>
      <c r="F116" s="351">
        <v>79962</v>
      </c>
      <c r="G116" s="351">
        <v>1537</v>
      </c>
      <c r="H116" s="351">
        <v>5232</v>
      </c>
      <c r="I116" s="351">
        <v>16523</v>
      </c>
      <c r="J116" s="351">
        <v>544</v>
      </c>
      <c r="K116" s="358">
        <v>7616</v>
      </c>
      <c r="L116" s="368" t="s">
        <v>429</v>
      </c>
      <c r="M116" s="369">
        <f>C116/F107-1</f>
        <v>-3.5762107136616539E-4</v>
      </c>
    </row>
    <row r="117" spans="1:13">
      <c r="B117" s="359"/>
      <c r="C117" s="360"/>
      <c r="D117" s="360"/>
      <c r="E117" s="360"/>
      <c r="F117" s="360"/>
      <c r="G117" s="360"/>
      <c r="H117" s="360"/>
      <c r="I117" s="360"/>
      <c r="J117" s="360"/>
      <c r="K117" s="361"/>
    </row>
    <row r="118" spans="1:13" ht="15.75" thickBot="1">
      <c r="B118" s="160"/>
      <c r="C118" s="160"/>
      <c r="D118" s="160"/>
      <c r="E118" s="160"/>
      <c r="F118" s="160"/>
      <c r="G118" s="160"/>
      <c r="H118" s="160"/>
      <c r="I118" s="160"/>
      <c r="J118" s="160"/>
      <c r="K118" s="160"/>
    </row>
    <row r="119" spans="1:13">
      <c r="A119" s="452"/>
      <c r="B119" s="453"/>
      <c r="C119" s="561" t="s">
        <v>30</v>
      </c>
      <c r="D119" s="559" t="str">
        <f>D114</f>
        <v>Koks/       Kohle</v>
      </c>
      <c r="E119" s="559" t="str">
        <f t="shared" ref="E119:K119" si="7">E114</f>
        <v>Öl</v>
      </c>
      <c r="F119" s="559" t="str">
        <f t="shared" si="7"/>
        <v>Gas</v>
      </c>
      <c r="G119" s="559" t="str">
        <f t="shared" si="7"/>
        <v>Strom</v>
      </c>
      <c r="H119" s="559" t="str">
        <f t="shared" si="7"/>
        <v>Fernwärme</v>
      </c>
      <c r="I119" s="559" t="str">
        <f t="shared" si="7"/>
        <v>Wärme-pumpe</v>
      </c>
      <c r="J119" s="559" t="str">
        <f t="shared" si="7"/>
        <v>Solarenergie</v>
      </c>
      <c r="K119" s="559" t="str">
        <f t="shared" si="7"/>
        <v>Sonstige</v>
      </c>
      <c r="L119" s="455"/>
    </row>
    <row r="120" spans="1:13">
      <c r="A120" s="450" t="s">
        <v>433</v>
      </c>
      <c r="B120" s="161"/>
      <c r="C120" s="560">
        <f t="shared" ref="C120:K120" si="8">C116/$C$116</f>
        <v>1</v>
      </c>
      <c r="D120" s="556">
        <f>D116/$C$116</f>
        <v>2.196412526207195E-3</v>
      </c>
      <c r="E120" s="556">
        <f t="shared" si="8"/>
        <v>7.0867582947851837E-2</v>
      </c>
      <c r="F120" s="556">
        <f t="shared" si="8"/>
        <v>0.66526340310825649</v>
      </c>
      <c r="G120" s="556">
        <f t="shared" si="8"/>
        <v>1.278744716962295E-2</v>
      </c>
      <c r="H120" s="556">
        <f t="shared" si="8"/>
        <v>4.3528902792106229E-2</v>
      </c>
      <c r="I120" s="556">
        <f t="shared" si="8"/>
        <v>0.13746713700955107</v>
      </c>
      <c r="J120" s="556">
        <f>J116/$C$116</f>
        <v>4.5259409630936135E-3</v>
      </c>
      <c r="K120" s="556">
        <f t="shared" si="8"/>
        <v>6.3363173483310595E-2</v>
      </c>
      <c r="L120" s="460"/>
    </row>
    <row r="121" spans="1:13">
      <c r="A121" s="450" t="s">
        <v>432</v>
      </c>
      <c r="B121" s="161"/>
      <c r="C121" s="59">
        <f t="shared" ref="C121:K121" si="9">C120*$C$116*$R$107/1000</f>
        <v>21649.105054100579</v>
      </c>
      <c r="D121" s="557">
        <f t="shared" si="9"/>
        <v>47.550365522002011</v>
      </c>
      <c r="E121" s="557">
        <f t="shared" si="9"/>
        <v>1534.2197481682315</v>
      </c>
      <c r="F121" s="557">
        <f t="shared" si="9"/>
        <v>14402.357302539109</v>
      </c>
      <c r="G121" s="557">
        <f t="shared" si="9"/>
        <v>276.83678714892835</v>
      </c>
      <c r="H121" s="557">
        <f t="shared" si="9"/>
        <v>942.36178943603977</v>
      </c>
      <c r="I121" s="557">
        <f t="shared" si="9"/>
        <v>2976.040490606209</v>
      </c>
      <c r="J121" s="557">
        <f t="shared" si="9"/>
        <v>97.982571378670812</v>
      </c>
      <c r="K121" s="557">
        <f t="shared" si="9"/>
        <v>1371.7559993013913</v>
      </c>
      <c r="L121" s="460"/>
    </row>
    <row r="122" spans="1:13" ht="15.75" thickBot="1">
      <c r="A122" s="558"/>
      <c r="B122" s="462"/>
      <c r="C122" s="462"/>
      <c r="D122" s="462"/>
      <c r="E122" s="462"/>
      <c r="F122" s="462"/>
      <c r="G122" s="462"/>
      <c r="H122" s="462"/>
      <c r="I122" s="462"/>
      <c r="J122" s="462"/>
      <c r="K122" s="462"/>
      <c r="L122" s="463"/>
    </row>
    <row r="124" spans="1:13" s="329" customFormat="1">
      <c r="A124" s="329" t="s">
        <v>1080</v>
      </c>
    </row>
    <row r="126" spans="1:13">
      <c r="B126" s="385" t="s">
        <v>308</v>
      </c>
      <c r="C126" s="386"/>
      <c r="E126" s="494" t="s">
        <v>536</v>
      </c>
    </row>
    <row r="127" spans="1:13">
      <c r="B127" s="383"/>
      <c r="C127" s="215" t="s">
        <v>12</v>
      </c>
      <c r="D127" s="215" t="s">
        <v>425</v>
      </c>
      <c r="E127" s="215" t="s">
        <v>15</v>
      </c>
      <c r="F127" s="215" t="s">
        <v>321</v>
      </c>
      <c r="G127" s="383" t="s">
        <v>437</v>
      </c>
      <c r="H127" s="215" t="s">
        <v>438</v>
      </c>
    </row>
    <row r="128" spans="1:13">
      <c r="B128" s="280" t="s">
        <v>436</v>
      </c>
      <c r="C128" s="218">
        <f>I74</f>
        <v>1585120.9343057629</v>
      </c>
      <c r="D128" s="218">
        <f>K74</f>
        <v>984129.35189789487</v>
      </c>
      <c r="E128" s="218">
        <f>L74+M74+D121</f>
        <v>33410.924032575429</v>
      </c>
      <c r="F128" s="218">
        <f>H74+J74</f>
        <v>564111.52881374664</v>
      </c>
      <c r="G128" s="264">
        <f>N74+O74</f>
        <v>97204.640035361066</v>
      </c>
      <c r="H128" s="218">
        <f>SUM(C128:G128)</f>
        <v>3263977.379085341</v>
      </c>
    </row>
    <row r="129" spans="1:8">
      <c r="B129" s="383" t="s">
        <v>352</v>
      </c>
      <c r="C129" s="25">
        <f>F121</f>
        <v>14402.357302539109</v>
      </c>
      <c r="D129" s="25">
        <f>E121</f>
        <v>1534.2197481682315</v>
      </c>
      <c r="E129" s="551">
        <v>0</v>
      </c>
      <c r="F129" s="25">
        <f>G121+H121+I121</f>
        <v>4195.2390671911771</v>
      </c>
      <c r="G129" s="24">
        <f>J121+K121</f>
        <v>1469.7385706800621</v>
      </c>
      <c r="H129" s="25">
        <f>SUM(C129:G129)</f>
        <v>21601.554688578581</v>
      </c>
    </row>
    <row r="130" spans="1:8">
      <c r="B130" s="280" t="s">
        <v>438</v>
      </c>
      <c r="C130" s="218">
        <f>SUM(C128:C129)</f>
        <v>1599523.2916083019</v>
      </c>
      <c r="D130" s="218">
        <f t="shared" ref="D130:H130" si="10">SUM(D128:D129)</f>
        <v>985663.57164606312</v>
      </c>
      <c r="E130" s="218">
        <f t="shared" si="10"/>
        <v>33410.924032575429</v>
      </c>
      <c r="F130" s="218">
        <f t="shared" si="10"/>
        <v>568306.76788093778</v>
      </c>
      <c r="G130" s="264">
        <f t="shared" si="10"/>
        <v>98674.378606041122</v>
      </c>
      <c r="H130" s="384">
        <f t="shared" si="10"/>
        <v>3285578.9337739195</v>
      </c>
    </row>
    <row r="131" spans="1:8">
      <c r="B131" s="78"/>
      <c r="C131" s="218"/>
      <c r="D131" s="218"/>
      <c r="E131" s="218"/>
      <c r="F131" s="218"/>
      <c r="G131" s="125"/>
      <c r="H131" s="384"/>
    </row>
    <row r="132" spans="1:8">
      <c r="B132" s="385" t="s">
        <v>439</v>
      </c>
      <c r="C132" s="386"/>
    </row>
    <row r="133" spans="1:8">
      <c r="B133" s="383"/>
      <c r="C133" s="215" t="str">
        <f t="shared" ref="C133:H133" si="11">C127</f>
        <v>Gas</v>
      </c>
      <c r="D133" s="215" t="str">
        <f t="shared" si="11"/>
        <v>Öl</v>
      </c>
      <c r="E133" s="215" t="str">
        <f t="shared" si="11"/>
        <v>Kohle</v>
      </c>
      <c r="F133" s="215" t="str">
        <f t="shared" si="11"/>
        <v>Strom + FW</v>
      </c>
      <c r="G133" s="383" t="str">
        <f t="shared" si="11"/>
        <v>Holz und EE</v>
      </c>
      <c r="H133" s="215" t="str">
        <f t="shared" si="11"/>
        <v>SUMME</v>
      </c>
    </row>
    <row r="134" spans="1:8">
      <c r="B134" s="280" t="str">
        <f>B128</f>
        <v>bis 2006</v>
      </c>
      <c r="C134" s="249">
        <f>C128/$H$128</f>
        <v>0.48564090684659056</v>
      </c>
      <c r="D134" s="249">
        <f t="shared" ref="D134:G134" si="12">D128/$H$128</f>
        <v>0.30151230771509691</v>
      </c>
      <c r="E134" s="249">
        <f t="shared" si="12"/>
        <v>1.0236260902622467E-2</v>
      </c>
      <c r="F134" s="249">
        <f t="shared" si="12"/>
        <v>0.17282948479619265</v>
      </c>
      <c r="G134" s="377">
        <f t="shared" si="12"/>
        <v>2.9781039739497386E-2</v>
      </c>
      <c r="H134" s="420">
        <f>SUM(C134:G134)</f>
        <v>1</v>
      </c>
    </row>
    <row r="135" spans="1:8">
      <c r="B135" s="383" t="str">
        <f>B129</f>
        <v>ab 2007</v>
      </c>
      <c r="C135" s="3">
        <f>C129/$H$129</f>
        <v>0.66672781242704193</v>
      </c>
      <c r="D135" s="3">
        <f t="shared" ref="D135:G135" si="13">D129/$H$129</f>
        <v>7.102358002868292E-2</v>
      </c>
      <c r="E135" s="551">
        <f t="shared" si="13"/>
        <v>0</v>
      </c>
      <c r="F135" s="3">
        <f t="shared" si="13"/>
        <v>0.19421005236300568</v>
      </c>
      <c r="G135" s="4">
        <f t="shared" si="13"/>
        <v>6.8038555181269389E-2</v>
      </c>
      <c r="H135" s="37">
        <f>SUM(C135:G135)</f>
        <v>1</v>
      </c>
    </row>
    <row r="136" spans="1:8">
      <c r="B136" s="280"/>
      <c r="D136" s="249"/>
      <c r="E136" s="249"/>
      <c r="F136" s="249"/>
      <c r="G136" s="286"/>
      <c r="H136" s="249"/>
    </row>
    <row r="137" spans="1:8">
      <c r="B137" s="78"/>
      <c r="D137" s="249"/>
      <c r="E137" s="249"/>
      <c r="F137" s="249"/>
      <c r="G137" s="119"/>
      <c r="H137" s="249"/>
    </row>
    <row r="138" spans="1:8">
      <c r="B138" s="385" t="s">
        <v>440</v>
      </c>
      <c r="C138" s="386"/>
    </row>
    <row r="139" spans="1:8">
      <c r="B139" s="383"/>
      <c r="C139" s="215" t="str">
        <f>C133</f>
        <v>Gas</v>
      </c>
      <c r="D139" s="215" t="str">
        <f>D133</f>
        <v>Öl</v>
      </c>
      <c r="E139" s="215" t="str">
        <f>E133</f>
        <v>Kohle</v>
      </c>
      <c r="F139" s="215" t="str">
        <f>F133</f>
        <v>Strom + FW</v>
      </c>
      <c r="G139" s="383" t="str">
        <f>G133</f>
        <v>Holz und EE</v>
      </c>
      <c r="H139" s="419" t="s">
        <v>470</v>
      </c>
    </row>
    <row r="140" spans="1:8">
      <c r="B140" s="280" t="str">
        <f t="shared" ref="B140" si="14">B134</f>
        <v>bis 2006</v>
      </c>
      <c r="C140" s="366">
        <f t="shared" ref="C140:G141" si="15">C128/C$130</f>
        <v>0.99099584396294871</v>
      </c>
      <c r="D140" s="366">
        <f t="shared" si="15"/>
        <v>0.99844346510076853</v>
      </c>
      <c r="E140" s="366">
        <f t="shared" si="15"/>
        <v>1</v>
      </c>
      <c r="F140" s="366">
        <f t="shared" si="15"/>
        <v>0.99261800262764066</v>
      </c>
      <c r="G140" s="378">
        <f t="shared" si="15"/>
        <v>0.98510516517618008</v>
      </c>
      <c r="H140" s="366">
        <f>SUMPRODUCT(C140:G140,C128:G128)/H128</f>
        <v>0.99343848859683859</v>
      </c>
    </row>
    <row r="141" spans="1:8">
      <c r="B141" s="383" t="str">
        <f t="shared" ref="B141" si="16">B135</f>
        <v>ab 2007</v>
      </c>
      <c r="C141" s="379">
        <f t="shared" si="15"/>
        <v>9.0041560370513318E-3</v>
      </c>
      <c r="D141" s="379">
        <f t="shared" si="15"/>
        <v>1.5565348992314658E-3</v>
      </c>
      <c r="E141" s="551">
        <f t="shared" si="15"/>
        <v>0</v>
      </c>
      <c r="F141" s="379">
        <f t="shared" si="15"/>
        <v>7.3819973723594544E-3</v>
      </c>
      <c r="G141" s="35">
        <f t="shared" si="15"/>
        <v>1.4894834823820017E-2</v>
      </c>
      <c r="H141" s="379">
        <f>SUMPRODUCT(C141:G141,C129:G129)/H129</f>
        <v>8.560953075623854E-3</v>
      </c>
    </row>
    <row r="142" spans="1:8">
      <c r="B142" s="280" t="s">
        <v>438</v>
      </c>
      <c r="C142" s="366">
        <f>SUM(C140:C141)</f>
        <v>1</v>
      </c>
      <c r="D142" s="366">
        <f t="shared" ref="D142" si="17">SUM(D140:D141)</f>
        <v>1</v>
      </c>
      <c r="E142" s="366">
        <f t="shared" ref="E142" si="18">SUM(E140:E141)</f>
        <v>1</v>
      </c>
      <c r="F142" s="366">
        <f t="shared" ref="F142" si="19">SUM(F140:F141)</f>
        <v>1.0000000000000002</v>
      </c>
      <c r="G142" s="380">
        <f t="shared" ref="G142" si="20">SUM(G140:G141)</f>
        <v>1</v>
      </c>
      <c r="H142" s="218"/>
    </row>
    <row r="143" spans="1:8">
      <c r="B143" s="78"/>
      <c r="C143" s="366"/>
      <c r="D143" s="366"/>
      <c r="E143" s="366"/>
      <c r="F143" s="366"/>
      <c r="G143" s="381"/>
      <c r="H143" s="218"/>
    </row>
    <row r="144" spans="1:8" s="329" customFormat="1">
      <c r="A144" s="329" t="s">
        <v>1085</v>
      </c>
    </row>
    <row r="145" spans="2:25">
      <c r="D145" s="366"/>
      <c r="E145" s="366"/>
      <c r="F145" s="366"/>
      <c r="M145" s="71"/>
    </row>
    <row r="146" spans="2:25" ht="15.75">
      <c r="B146" s="465" t="s">
        <v>521</v>
      </c>
      <c r="C146" s="466">
        <v>8.9999999999999993E-3</v>
      </c>
      <c r="D146" s="466" t="s">
        <v>523</v>
      </c>
      <c r="E146" s="364" t="s">
        <v>87</v>
      </c>
      <c r="F146" s="464" t="s">
        <v>522</v>
      </c>
      <c r="G146" s="267"/>
      <c r="H146" s="267"/>
      <c r="I146" s="267"/>
      <c r="J146" s="267"/>
      <c r="K146" s="267"/>
      <c r="L146" s="267"/>
      <c r="M146" s="267"/>
      <c r="N146" s="267"/>
      <c r="O146" s="267"/>
      <c r="P146" s="267"/>
      <c r="Q146" s="267"/>
      <c r="R146" s="267"/>
      <c r="S146" s="267"/>
      <c r="T146" s="267"/>
      <c r="U146" s="267"/>
      <c r="V146" s="267"/>
      <c r="W146" s="267"/>
      <c r="X146" s="267"/>
      <c r="Y146" s="267"/>
    </row>
    <row r="147" spans="2:25" ht="15.75">
      <c r="B147" s="171" t="s">
        <v>19</v>
      </c>
      <c r="C147" s="367">
        <f>H129/H130</f>
        <v>6.5746570464421481E-3</v>
      </c>
      <c r="D147" s="367" t="s">
        <v>524</v>
      </c>
      <c r="E147" s="366"/>
      <c r="J147" s="364" t="s">
        <v>87</v>
      </c>
      <c r="K147" s="467" t="s">
        <v>299</v>
      </c>
      <c r="L147" s="365"/>
      <c r="M147" s="267"/>
      <c r="N147" s="267"/>
      <c r="O147" s="267"/>
      <c r="P147" s="267"/>
      <c r="Q147" s="267"/>
      <c r="R147" s="267"/>
      <c r="S147" s="267"/>
      <c r="T147" s="267"/>
      <c r="U147" s="267"/>
      <c r="V147" s="267"/>
    </row>
    <row r="148" spans="2:25">
      <c r="B148" s="465" t="s">
        <v>525</v>
      </c>
      <c r="C148" s="681">
        <v>0.1</v>
      </c>
      <c r="D148" s="683" t="s">
        <v>1149</v>
      </c>
      <c r="E148" s="682"/>
      <c r="J148" s="73" t="s">
        <v>526</v>
      </c>
      <c r="K148" s="74"/>
      <c r="L148" s="74"/>
      <c r="M148" s="74"/>
      <c r="N148" s="75"/>
    </row>
    <row r="149" spans="2:25" s="160" customFormat="1">
      <c r="C149" s="287"/>
      <c r="D149" s="287"/>
      <c r="E149" s="552"/>
      <c r="F149" s="287"/>
      <c r="G149" s="287"/>
      <c r="H149" s="287"/>
      <c r="I149" s="287"/>
      <c r="J149" s="966" t="s">
        <v>282</v>
      </c>
      <c r="K149" s="967"/>
      <c r="L149" s="967"/>
      <c r="M149" s="967" t="s">
        <v>303</v>
      </c>
      <c r="N149" s="968"/>
      <c r="O149" s="569" t="s">
        <v>306</v>
      </c>
      <c r="P149" s="570"/>
      <c r="Q149" s="571"/>
      <c r="R149" s="571"/>
      <c r="S149" s="571"/>
      <c r="T149" s="571"/>
      <c r="U149" s="267"/>
      <c r="V149" s="267"/>
    </row>
    <row r="150" spans="2:25" s="160" customFormat="1">
      <c r="C150" s="287"/>
      <c r="D150" s="287"/>
      <c r="E150" s="552"/>
      <c r="F150" s="287"/>
      <c r="G150" s="287"/>
      <c r="H150" s="287"/>
      <c r="I150" s="287"/>
      <c r="J150" s="279" t="s">
        <v>301</v>
      </c>
      <c r="K150" s="78" t="s">
        <v>302</v>
      </c>
      <c r="L150" s="78" t="s">
        <v>3</v>
      </c>
      <c r="M150" s="78" t="s">
        <v>301</v>
      </c>
      <c r="N150" s="280" t="s">
        <v>302</v>
      </c>
      <c r="O150"/>
      <c r="P150"/>
      <c r="Q150"/>
      <c r="R150"/>
      <c r="S150"/>
      <c r="T150"/>
      <c r="U150"/>
      <c r="V150"/>
    </row>
    <row r="151" spans="2:25">
      <c r="E151" s="494" t="s">
        <v>536</v>
      </c>
      <c r="F151" s="125"/>
      <c r="G151" s="125"/>
      <c r="H151" s="277"/>
      <c r="I151" s="125"/>
      <c r="J151" s="263">
        <v>37</v>
      </c>
      <c r="K151" s="125">
        <f>J151*$R$106</f>
        <v>4324.00750074198</v>
      </c>
      <c r="L151" s="277">
        <f>K151/N151</f>
        <v>7.7405857740585782E-4</v>
      </c>
      <c r="M151" s="125">
        <v>47800</v>
      </c>
      <c r="N151" s="264">
        <f>M151*$R$106</f>
        <v>5586150.2306882869</v>
      </c>
    </row>
    <row r="152" spans="2:25">
      <c r="B152" s="385" t="s">
        <v>308</v>
      </c>
      <c r="C152" s="386"/>
      <c r="D152" s="553" t="s">
        <v>1076</v>
      </c>
      <c r="E152" s="266"/>
      <c r="I152" s="125"/>
      <c r="J152" s="263">
        <v>456</v>
      </c>
      <c r="K152" s="125">
        <f t="shared" ref="K152:K153" si="21">J152*$R$106</f>
        <v>53290.470819955211</v>
      </c>
      <c r="L152" s="277">
        <f t="shared" ref="L152:L153" si="22">K152/N152</f>
        <v>1.206030150753769E-2</v>
      </c>
      <c r="M152" s="125">
        <v>37810</v>
      </c>
      <c r="N152" s="264">
        <f t="shared" ref="N152:N153" si="23">M152*$R$106</f>
        <v>4418668.2054879526</v>
      </c>
    </row>
    <row r="153" spans="2:25">
      <c r="B153" s="383"/>
      <c r="C153" s="215" t="s">
        <v>12</v>
      </c>
      <c r="D153" s="215" t="s">
        <v>425</v>
      </c>
      <c r="E153" s="215" t="s">
        <v>15</v>
      </c>
      <c r="F153" s="215" t="s">
        <v>321</v>
      </c>
      <c r="G153" s="383" t="s">
        <v>437</v>
      </c>
      <c r="H153" s="215" t="s">
        <v>438</v>
      </c>
      <c r="I153" s="125"/>
      <c r="J153" s="23">
        <v>1128</v>
      </c>
      <c r="K153" s="25">
        <f t="shared" si="21"/>
        <v>131823.79623883657</v>
      </c>
      <c r="L153" s="278">
        <f t="shared" si="22"/>
        <v>1.1903003186796953E-2</v>
      </c>
      <c r="M153" s="25">
        <v>94766</v>
      </c>
      <c r="N153" s="24">
        <f t="shared" si="23"/>
        <v>11074834.995008498</v>
      </c>
    </row>
    <row r="154" spans="2:25">
      <c r="B154" s="207" t="s">
        <v>262</v>
      </c>
      <c r="C154" s="468">
        <f>C134*(1-$C$146)*$H$128</f>
        <v>1570854.845897011</v>
      </c>
      <c r="D154" s="469">
        <f t="shared" ref="D154:G154" si="24">D134*(1-$C$146)*$H$128</f>
        <v>975272.18773081375</v>
      </c>
      <c r="E154" s="469">
        <f t="shared" si="24"/>
        <v>33110.22571628225</v>
      </c>
      <c r="F154" s="469">
        <f t="shared" si="24"/>
        <v>559034.52505442302</v>
      </c>
      <c r="G154" s="470">
        <f t="shared" si="24"/>
        <v>96329.798275042805</v>
      </c>
      <c r="H154" s="468">
        <f>SUM(C154:G154)</f>
        <v>3234601.5826735729</v>
      </c>
      <c r="I154" s="125"/>
      <c r="J154" s="23">
        <f>SUM(J151:J153)</f>
        <v>1621</v>
      </c>
      <c r="K154" s="25">
        <f>SUM(K151:K153)</f>
        <v>189438.27455953375</v>
      </c>
      <c r="L154" s="278">
        <f>K154/N154</f>
        <v>8.9867831640573024E-3</v>
      </c>
      <c r="M154" s="25">
        <f>SUM(M151:M153)</f>
        <v>180376</v>
      </c>
      <c r="N154" s="24">
        <f>SUM(N151:N153)</f>
        <v>21079653.431184739</v>
      </c>
    </row>
    <row r="155" spans="2:25">
      <c r="B155" s="280" t="s">
        <v>241</v>
      </c>
      <c r="C155" s="263">
        <f>C135*$C$146*$H$128</f>
        <v>19585.660479920272</v>
      </c>
      <c r="D155" s="125">
        <f t="shared" ref="D155:G155" si="25">D135*$C$146*$H$128</f>
        <v>2086.3742273575058</v>
      </c>
      <c r="E155" s="566">
        <f t="shared" si="25"/>
        <v>0</v>
      </c>
      <c r="F155" s="125">
        <f t="shared" si="25"/>
        <v>5705.0749593344708</v>
      </c>
      <c r="G155" s="264">
        <f t="shared" si="25"/>
        <v>1998.6867451558169</v>
      </c>
      <c r="H155" s="263">
        <f t="shared" ref="H155:H157" si="26">SUM(C155:G155)</f>
        <v>29375.796411768064</v>
      </c>
      <c r="I155" s="550"/>
      <c r="J155" s="125"/>
      <c r="L155" t="s">
        <v>527</v>
      </c>
    </row>
    <row r="156" spans="2:25">
      <c r="B156" s="280" t="s">
        <v>223</v>
      </c>
      <c r="C156" s="263">
        <f>(1-$C$148)*C129</f>
        <v>12962.121572285198</v>
      </c>
      <c r="D156" s="125">
        <f>(1-$C$148)*D129</f>
        <v>1380.7977733514083</v>
      </c>
      <c r="E156" s="566">
        <f>(1-$C$148)*E129</f>
        <v>0</v>
      </c>
      <c r="F156" s="125">
        <f>(1-$C$148)*F129</f>
        <v>3775.7151604720593</v>
      </c>
      <c r="G156" s="264">
        <f>(1-$C$148)*G129</f>
        <v>1322.7647136120559</v>
      </c>
      <c r="H156" s="263">
        <f t="shared" si="26"/>
        <v>19441.399219720719</v>
      </c>
      <c r="I156" s="125"/>
      <c r="J156" s="125"/>
      <c r="L156" s="215" t="s">
        <v>12</v>
      </c>
      <c r="M156" s="215" t="s">
        <v>425</v>
      </c>
      <c r="N156" s="215" t="s">
        <v>15</v>
      </c>
      <c r="O156" s="215" t="s">
        <v>321</v>
      </c>
      <c r="P156" s="383" t="s">
        <v>437</v>
      </c>
      <c r="Q156" s="215" t="s">
        <v>438</v>
      </c>
    </row>
    <row r="157" spans="2:25">
      <c r="B157" s="383" t="s">
        <v>286</v>
      </c>
      <c r="C157" s="23">
        <f>$C$148*C129</f>
        <v>1440.235730253911</v>
      </c>
      <c r="D157" s="493">
        <f>$C$148*D129-M157</f>
        <v>0</v>
      </c>
      <c r="E157" s="567">
        <f>$C$148*E129</f>
        <v>0</v>
      </c>
      <c r="F157" s="25">
        <f>$C$148*F129+AVERAGE(M157:N157)</f>
        <v>496.23489412752934</v>
      </c>
      <c r="G157" s="24">
        <f>$C$148*G129+AVERAGE(M157:N157)</f>
        <v>223.68484447641782</v>
      </c>
      <c r="H157" s="23">
        <f t="shared" si="26"/>
        <v>2160.1554688578581</v>
      </c>
      <c r="I157" s="125"/>
      <c r="J157" s="473"/>
      <c r="K157" s="382" t="s">
        <v>286</v>
      </c>
      <c r="L157" s="474">
        <f>$C$148*C129</f>
        <v>1440.235730253911</v>
      </c>
      <c r="M157" s="131">
        <f>$C$148*D129</f>
        <v>153.42197481682317</v>
      </c>
      <c r="N157" s="475">
        <f>$C$148*E129</f>
        <v>0</v>
      </c>
      <c r="O157" s="131">
        <f>$C$148*F129</f>
        <v>419.52390671911775</v>
      </c>
      <c r="P157" s="476">
        <f>$C$148*G129</f>
        <v>146.97385706800623</v>
      </c>
      <c r="Q157" s="477">
        <f t="shared" ref="Q157" si="27">SUM(L157:P157)</f>
        <v>2160.1554688578581</v>
      </c>
    </row>
    <row r="158" spans="2:25">
      <c r="B158" s="280" t="s">
        <v>438</v>
      </c>
      <c r="C158" s="218">
        <f>SUM(C154:C157)</f>
        <v>1604842.8636794703</v>
      </c>
      <c r="D158" s="218">
        <f t="shared" ref="D158:G158" si="28">SUM(D154:D157)</f>
        <v>978739.35973152274</v>
      </c>
      <c r="E158" s="218">
        <f t="shared" si="28"/>
        <v>33110.22571628225</v>
      </c>
      <c r="F158" s="218">
        <f t="shared" si="28"/>
        <v>569011.55006835714</v>
      </c>
      <c r="G158" s="264">
        <f t="shared" si="28"/>
        <v>99874.934578287095</v>
      </c>
      <c r="H158" s="384">
        <f>SUM(H154:H157)</f>
        <v>3285578.9337739195</v>
      </c>
      <c r="I158" s="125">
        <f>H158-H130</f>
        <v>0</v>
      </c>
      <c r="J158" s="125"/>
    </row>
    <row r="159" spans="2:25">
      <c r="F159" s="125"/>
      <c r="G159" s="125"/>
      <c r="H159" s="277"/>
      <c r="I159" s="125"/>
      <c r="J159" s="125"/>
    </row>
    <row r="160" spans="2:25">
      <c r="F160" s="125"/>
      <c r="G160" s="125"/>
      <c r="H160" s="277"/>
      <c r="I160" s="125"/>
      <c r="J160" s="125"/>
    </row>
    <row r="161" spans="2:10">
      <c r="B161" s="385" t="s">
        <v>439</v>
      </c>
      <c r="C161" s="386"/>
      <c r="I161" s="125"/>
      <c r="J161" s="125"/>
    </row>
    <row r="162" spans="2:10">
      <c r="B162" s="383"/>
      <c r="C162" s="215" t="s">
        <v>12</v>
      </c>
      <c r="D162" s="215" t="s">
        <v>425</v>
      </c>
      <c r="E162" s="215" t="s">
        <v>15</v>
      </c>
      <c r="F162" s="215" t="s">
        <v>321</v>
      </c>
      <c r="G162" s="383" t="s">
        <v>437</v>
      </c>
      <c r="H162" s="215" t="s">
        <v>438</v>
      </c>
      <c r="I162" s="125"/>
      <c r="J162" s="125"/>
    </row>
    <row r="163" spans="2:10">
      <c r="B163" s="207" t="s">
        <v>262</v>
      </c>
      <c r="C163" s="478">
        <f>C154/$H154</f>
        <v>0.48564090684659056</v>
      </c>
      <c r="D163" s="479">
        <f t="shared" ref="D163:G163" si="29">D154/$H154</f>
        <v>0.30151230771509691</v>
      </c>
      <c r="E163" s="481">
        <f t="shared" si="29"/>
        <v>1.0236260902622467E-2</v>
      </c>
      <c r="F163" s="479">
        <f t="shared" si="29"/>
        <v>0.17282948479619267</v>
      </c>
      <c r="G163" s="377">
        <f t="shared" si="29"/>
        <v>2.9781039739497382E-2</v>
      </c>
      <c r="H163" s="478">
        <f>SUM(C163:G163)</f>
        <v>1</v>
      </c>
      <c r="I163" s="125"/>
      <c r="J163" s="125"/>
    </row>
    <row r="164" spans="2:10">
      <c r="B164" s="280" t="s">
        <v>241</v>
      </c>
      <c r="C164" s="480">
        <f>C155/$H155</f>
        <v>0.66672781242704204</v>
      </c>
      <c r="D164" s="119">
        <f t="shared" ref="D164:G164" si="30">D155/$H155</f>
        <v>7.102358002868292E-2</v>
      </c>
      <c r="E164" s="482">
        <f t="shared" si="30"/>
        <v>0</v>
      </c>
      <c r="F164" s="119">
        <f t="shared" si="30"/>
        <v>0.1942100523630057</v>
      </c>
      <c r="G164" s="286">
        <f t="shared" si="30"/>
        <v>6.8038555181269389E-2</v>
      </c>
      <c r="H164" s="480">
        <f t="shared" ref="H164:H166" si="31">SUM(C164:G164)</f>
        <v>1</v>
      </c>
      <c r="I164" s="125"/>
      <c r="J164" s="125"/>
    </row>
    <row r="165" spans="2:10">
      <c r="B165" s="280" t="s">
        <v>223</v>
      </c>
      <c r="C165" s="480">
        <f>C156/$H156</f>
        <v>0.66672781242704204</v>
      </c>
      <c r="D165" s="119">
        <f t="shared" ref="D165:G165" si="32">D156/$H156</f>
        <v>7.1023580028682934E-2</v>
      </c>
      <c r="E165" s="381">
        <f t="shared" si="32"/>
        <v>0</v>
      </c>
      <c r="F165" s="119">
        <f t="shared" si="32"/>
        <v>0.19421005236300573</v>
      </c>
      <c r="G165" s="286">
        <f t="shared" si="32"/>
        <v>6.8038555181269389E-2</v>
      </c>
      <c r="H165" s="480">
        <f t="shared" si="31"/>
        <v>1</v>
      </c>
      <c r="I165" s="125"/>
      <c r="J165" s="125"/>
    </row>
    <row r="166" spans="2:10">
      <c r="B166" s="383" t="s">
        <v>286</v>
      </c>
      <c r="C166" s="16">
        <f>C157/$H157</f>
        <v>0.66672781242704204</v>
      </c>
      <c r="D166" s="3">
        <f t="shared" ref="D166:G166" si="33">D157/$H157</f>
        <v>0</v>
      </c>
      <c r="E166" s="3">
        <f t="shared" si="33"/>
        <v>0</v>
      </c>
      <c r="F166" s="3">
        <f t="shared" si="33"/>
        <v>0.22972184237734716</v>
      </c>
      <c r="G166" s="4">
        <f t="shared" si="33"/>
        <v>0.10355034519561086</v>
      </c>
      <c r="H166" s="16">
        <f t="shared" si="31"/>
        <v>1</v>
      </c>
      <c r="I166" s="125"/>
      <c r="J166" s="125"/>
    </row>
    <row r="167" spans="2:10">
      <c r="B167" s="280"/>
      <c r="C167" s="218"/>
      <c r="D167" s="218"/>
      <c r="E167" s="218"/>
      <c r="F167" s="218"/>
      <c r="G167" s="264"/>
      <c r="H167" s="384"/>
      <c r="I167" s="125"/>
      <c r="J167" s="125"/>
    </row>
    <row r="168" spans="2:10">
      <c r="F168" s="125"/>
      <c r="G168" s="125"/>
      <c r="H168" s="277"/>
      <c r="I168" s="125"/>
      <c r="J168" s="125"/>
    </row>
    <row r="169" spans="2:10">
      <c r="B169" s="385" t="s">
        <v>440</v>
      </c>
      <c r="C169" s="386"/>
      <c r="I169" s="125"/>
      <c r="J169" s="125"/>
    </row>
    <row r="170" spans="2:10">
      <c r="B170" s="383"/>
      <c r="C170" s="215" t="s">
        <v>12</v>
      </c>
      <c r="D170" s="215" t="s">
        <v>425</v>
      </c>
      <c r="E170" s="215" t="s">
        <v>15</v>
      </c>
      <c r="F170" s="215" t="s">
        <v>321</v>
      </c>
      <c r="G170" s="383" t="s">
        <v>437</v>
      </c>
      <c r="H170" s="215"/>
    </row>
    <row r="171" spans="2:10">
      <c r="B171" s="207" t="s">
        <v>262</v>
      </c>
      <c r="C171" s="478">
        <f>C154/C$158</f>
        <v>0.97882159147685399</v>
      </c>
      <c r="D171" s="479">
        <f t="shared" ref="D171:G171" si="34">D154/D$158</f>
        <v>0.99645751244574443</v>
      </c>
      <c r="E171" s="479">
        <f t="shared" si="34"/>
        <v>1</v>
      </c>
      <c r="F171" s="479">
        <f t="shared" si="34"/>
        <v>0.98246604130841364</v>
      </c>
      <c r="G171" s="377">
        <f t="shared" si="34"/>
        <v>0.96450424405068891</v>
      </c>
      <c r="H171" s="478"/>
    </row>
    <row r="172" spans="2:10">
      <c r="B172" s="280" t="s">
        <v>241</v>
      </c>
      <c r="C172" s="484">
        <f t="shared" ref="C172:G172" si="35">C155/C$158</f>
        <v>1.2204098558917884E-2</v>
      </c>
      <c r="D172" s="381">
        <f t="shared" si="35"/>
        <v>2.1316954372099816E-3</v>
      </c>
      <c r="E172" s="381">
        <f t="shared" si="35"/>
        <v>0</v>
      </c>
      <c r="F172" s="381">
        <f t="shared" si="35"/>
        <v>1.0026290254827168E-2</v>
      </c>
      <c r="G172" s="380">
        <f t="shared" si="35"/>
        <v>2.0011895412949118E-2</v>
      </c>
      <c r="H172" s="480"/>
    </row>
    <row r="173" spans="2:10">
      <c r="B173" s="280" t="s">
        <v>223</v>
      </c>
      <c r="C173" s="484">
        <f>C156/C$158</f>
        <v>8.076878967805335E-3</v>
      </c>
      <c r="D173" s="381">
        <f t="shared" ref="D173:G173" si="36">D156/D$158</f>
        <v>1.4107921170455164E-3</v>
      </c>
      <c r="E173" s="381">
        <f t="shared" si="36"/>
        <v>0</v>
      </c>
      <c r="F173" s="381">
        <f t="shared" si="36"/>
        <v>6.6355685750464485E-3</v>
      </c>
      <c r="G173" s="380">
        <f t="shared" si="36"/>
        <v>1.3244211064540974E-2</v>
      </c>
      <c r="H173" s="480"/>
    </row>
    <row r="174" spans="2:10">
      <c r="B174" s="383" t="s">
        <v>286</v>
      </c>
      <c r="C174" s="485">
        <f>C157/C$158</f>
        <v>8.9743099642281509E-4</v>
      </c>
      <c r="D174" s="37">
        <f t="shared" ref="D174:G174" si="37">D157/D$158</f>
        <v>0</v>
      </c>
      <c r="E174" s="37">
        <f t="shared" si="37"/>
        <v>0</v>
      </c>
      <c r="F174" s="278">
        <f t="shared" si="37"/>
        <v>8.7209986171267538E-4</v>
      </c>
      <c r="G174" s="486">
        <f t="shared" si="37"/>
        <v>2.2396494718210022E-3</v>
      </c>
      <c r="H174" s="16"/>
    </row>
    <row r="175" spans="2:10">
      <c r="B175" s="280" t="s">
        <v>438</v>
      </c>
      <c r="C175" s="249">
        <f>SUM(C171:C174)</f>
        <v>1</v>
      </c>
      <c r="D175" s="249">
        <f t="shared" ref="D175" si="38">SUM(D171:D174)</f>
        <v>1</v>
      </c>
      <c r="E175" s="249">
        <f t="shared" ref="E175" si="39">SUM(E171:E174)</f>
        <v>1</v>
      </c>
      <c r="F175" s="249">
        <f t="shared" ref="F175" si="40">SUM(F171:F174)</f>
        <v>0.99999999999999989</v>
      </c>
      <c r="G175" s="286">
        <f t="shared" ref="G175" si="41">SUM(G171:G174)</f>
        <v>1</v>
      </c>
      <c r="H175" s="483"/>
    </row>
    <row r="176" spans="2:10">
      <c r="B176" s="78"/>
      <c r="C176" s="218"/>
      <c r="D176" s="218"/>
      <c r="E176" s="218"/>
      <c r="F176" s="218"/>
      <c r="G176" s="125"/>
      <c r="H176" s="384"/>
    </row>
    <row r="177" spans="1:15" s="329" customFormat="1">
      <c r="A177" s="329" t="s">
        <v>435</v>
      </c>
    </row>
    <row r="179" spans="1:15">
      <c r="B179" s="385" t="s">
        <v>529</v>
      </c>
      <c r="C179" s="386"/>
      <c r="M179" s="267" t="s">
        <v>538</v>
      </c>
      <c r="N179" s="267"/>
      <c r="O179" s="267"/>
    </row>
    <row r="180" spans="1:15">
      <c r="B180" s="383"/>
      <c r="C180" s="215" t="s">
        <v>12</v>
      </c>
      <c r="D180" s="215" t="s">
        <v>425</v>
      </c>
      <c r="E180" s="215" t="s">
        <v>15</v>
      </c>
      <c r="F180" s="215" t="s">
        <v>321</v>
      </c>
      <c r="G180" s="383" t="s">
        <v>437</v>
      </c>
      <c r="H180" s="215" t="s">
        <v>438</v>
      </c>
      <c r="K180" s="274" t="s">
        <v>539</v>
      </c>
      <c r="M180" s="67" t="s">
        <v>530</v>
      </c>
    </row>
    <row r="181" spans="1:15">
      <c r="B181" s="207" t="s">
        <v>262</v>
      </c>
      <c r="C181" s="468">
        <f t="shared" ref="C181:G184" si="42">C154*1000*$K181/1000000</f>
        <v>251230.44086065481</v>
      </c>
      <c r="D181" s="469">
        <f t="shared" si="42"/>
        <v>155977.53180233153</v>
      </c>
      <c r="E181" s="469">
        <f t="shared" si="42"/>
        <v>5295.3948134828161</v>
      </c>
      <c r="F181" s="469">
        <f t="shared" si="42"/>
        <v>89407.681780775747</v>
      </c>
      <c r="G181" s="470">
        <f t="shared" si="42"/>
        <v>15406.246956469982</v>
      </c>
      <c r="H181" s="468">
        <f>SUM(C181:G181)</f>
        <v>517317.29621371487</v>
      </c>
      <c r="J181" s="105" t="s">
        <v>262</v>
      </c>
      <c r="K181" s="495">
        <f>(M182-SUM(H182:H184))/H154*1000</f>
        <v>159.93230788755264</v>
      </c>
      <c r="M181" s="125">
        <f>SUM('[4]3.3.6.2'!$T$23)</f>
        <v>1873.8821385424603</v>
      </c>
      <c r="N181" t="s">
        <v>50</v>
      </c>
    </row>
    <row r="182" spans="1:15">
      <c r="B182" s="280" t="s">
        <v>241</v>
      </c>
      <c r="C182" s="263">
        <f t="shared" si="42"/>
        <v>1273.0679311948177</v>
      </c>
      <c r="D182" s="125">
        <f t="shared" si="42"/>
        <v>135.61432477823789</v>
      </c>
      <c r="E182" s="125">
        <f t="shared" si="42"/>
        <v>0</v>
      </c>
      <c r="F182" s="125">
        <f t="shared" si="42"/>
        <v>370.82987235674068</v>
      </c>
      <c r="G182" s="264">
        <f t="shared" si="42"/>
        <v>129.9146384351281</v>
      </c>
      <c r="H182" s="263">
        <f t="shared" ref="H182:H184" si="43">SUM(C182:G182)</f>
        <v>1909.4267667649244</v>
      </c>
      <c r="J182" s="43" t="s">
        <v>285</v>
      </c>
      <c r="K182">
        <v>65</v>
      </c>
      <c r="M182" s="125">
        <f>M181/3.6*1000</f>
        <v>520522.81626179453</v>
      </c>
      <c r="N182" t="s">
        <v>529</v>
      </c>
    </row>
    <row r="183" spans="1:15">
      <c r="B183" s="280" t="s">
        <v>223</v>
      </c>
      <c r="C183" s="263">
        <f t="shared" si="42"/>
        <v>842.53790219853784</v>
      </c>
      <c r="D183" s="125">
        <f t="shared" si="42"/>
        <v>89.751855267841535</v>
      </c>
      <c r="E183" s="125">
        <f t="shared" si="42"/>
        <v>0</v>
      </c>
      <c r="F183" s="125">
        <f t="shared" si="42"/>
        <v>245.42148543068384</v>
      </c>
      <c r="G183" s="264">
        <f t="shared" si="42"/>
        <v>85.979706384783626</v>
      </c>
      <c r="H183" s="263">
        <f t="shared" si="43"/>
        <v>1263.6909492818468</v>
      </c>
      <c r="J183" s="43" t="s">
        <v>392</v>
      </c>
      <c r="K183">
        <v>65</v>
      </c>
    </row>
    <row r="184" spans="1:15">
      <c r="A184" s="43" t="s">
        <v>528</v>
      </c>
      <c r="B184" s="383" t="s">
        <v>286</v>
      </c>
      <c r="C184" s="487">
        <f t="shared" si="42"/>
        <v>21.603535953808667</v>
      </c>
      <c r="D184" s="471">
        <f t="shared" si="42"/>
        <v>0</v>
      </c>
      <c r="E184" s="471">
        <f t="shared" si="42"/>
        <v>0</v>
      </c>
      <c r="F184" s="471">
        <f t="shared" si="42"/>
        <v>7.4435234119129401</v>
      </c>
      <c r="G184" s="488">
        <f t="shared" si="42"/>
        <v>3.3552726671462674</v>
      </c>
      <c r="H184" s="23">
        <f t="shared" si="43"/>
        <v>32.402332032867875</v>
      </c>
      <c r="J184" s="43" t="s">
        <v>282</v>
      </c>
      <c r="K184">
        <v>15</v>
      </c>
    </row>
    <row r="185" spans="1:15">
      <c r="B185" s="280" t="s">
        <v>438</v>
      </c>
      <c r="C185" s="218">
        <f>SUM(C181:C184)</f>
        <v>253367.65023000198</v>
      </c>
      <c r="D185" s="218">
        <f t="shared" ref="D185" si="44">SUM(D181:D184)</f>
        <v>156202.89798237762</v>
      </c>
      <c r="E185" s="218">
        <f t="shared" ref="E185" si="45">SUM(E181:E184)</f>
        <v>5295.3948134828161</v>
      </c>
      <c r="F185" s="218">
        <f t="shared" ref="F185" si="46">SUM(F181:F184)</f>
        <v>90031.376661975082</v>
      </c>
      <c r="G185" s="264">
        <f t="shared" ref="G185" si="47">SUM(G181:G184)</f>
        <v>15625.49657395704</v>
      </c>
      <c r="H185" s="384">
        <f>SUM(H181:H184)</f>
        <v>520522.81626179448</v>
      </c>
      <c r="I185" s="125">
        <f>H185-M182</f>
        <v>0</v>
      </c>
      <c r="J185" s="43"/>
      <c r="K185" s="104"/>
    </row>
    <row r="187" spans="1:15">
      <c r="B187" s="385" t="s">
        <v>50</v>
      </c>
      <c r="C187" s="386"/>
      <c r="J187" s="43" t="s">
        <v>85</v>
      </c>
    </row>
    <row r="188" spans="1:15">
      <c r="B188" s="383"/>
      <c r="C188" s="215" t="s">
        <v>12</v>
      </c>
      <c r="D188" s="215" t="s">
        <v>425</v>
      </c>
      <c r="E188" s="215" t="s">
        <v>15</v>
      </c>
      <c r="F188" s="215" t="s">
        <v>321</v>
      </c>
      <c r="G188" s="383" t="s">
        <v>437</v>
      </c>
      <c r="H188" s="215" t="s">
        <v>438</v>
      </c>
    </row>
    <row r="189" spans="1:15">
      <c r="B189" s="207" t="s">
        <v>262</v>
      </c>
      <c r="C189" s="468">
        <f>C181*3.6/1000</f>
        <v>904.42958709835739</v>
      </c>
      <c r="D189" s="469">
        <f t="shared" ref="D189:G189" si="48">D181*3.6/1000</f>
        <v>561.51911448839348</v>
      </c>
      <c r="E189" s="469">
        <f t="shared" si="48"/>
        <v>19.063421328538137</v>
      </c>
      <c r="F189" s="469">
        <f t="shared" si="48"/>
        <v>321.86765441079268</v>
      </c>
      <c r="G189" s="470">
        <f t="shared" si="48"/>
        <v>55.462489043291932</v>
      </c>
      <c r="H189" s="468">
        <f>SUM(C189:G189)</f>
        <v>1862.3422663693736</v>
      </c>
    </row>
    <row r="190" spans="1:15">
      <c r="B190" s="280" t="s">
        <v>241</v>
      </c>
      <c r="C190" s="489">
        <f t="shared" ref="C190:G190" si="49">C182*3.6/1000</f>
        <v>4.5830445523013443</v>
      </c>
      <c r="D190" s="281">
        <f t="shared" si="49"/>
        <v>0.48821156920165643</v>
      </c>
      <c r="E190" s="281">
        <f t="shared" si="49"/>
        <v>0</v>
      </c>
      <c r="F190" s="281">
        <f t="shared" si="49"/>
        <v>1.3349875404842664</v>
      </c>
      <c r="G190" s="490">
        <f t="shared" si="49"/>
        <v>0.46769269836646116</v>
      </c>
      <c r="H190" s="263">
        <f t="shared" ref="H190:H192" si="50">SUM(C190:G190)</f>
        <v>6.8739363603537278</v>
      </c>
    </row>
    <row r="191" spans="1:15">
      <c r="B191" s="280" t="s">
        <v>223</v>
      </c>
      <c r="C191" s="489">
        <f t="shared" ref="C191:G191" si="51">C183*3.6/1000</f>
        <v>3.0331364479147362</v>
      </c>
      <c r="D191" s="281">
        <f t="shared" si="51"/>
        <v>0.32310667896422957</v>
      </c>
      <c r="E191" s="281">
        <f t="shared" si="51"/>
        <v>0</v>
      </c>
      <c r="F191" s="281">
        <f t="shared" si="51"/>
        <v>0.88351734755046185</v>
      </c>
      <c r="G191" s="490">
        <f t="shared" si="51"/>
        <v>0.30952694298522104</v>
      </c>
      <c r="H191" s="263">
        <f t="shared" si="50"/>
        <v>4.5492874174146491</v>
      </c>
    </row>
    <row r="192" spans="1:15">
      <c r="B192" s="383" t="s">
        <v>286</v>
      </c>
      <c r="C192" s="487">
        <f t="shared" ref="C192:G192" si="52">C184*3.6/1000</f>
        <v>7.7772729433711205E-2</v>
      </c>
      <c r="D192" s="471">
        <f t="shared" si="52"/>
        <v>0</v>
      </c>
      <c r="E192" s="471">
        <f t="shared" si="52"/>
        <v>0</v>
      </c>
      <c r="F192" s="471">
        <f t="shared" si="52"/>
        <v>2.6796684282886583E-2</v>
      </c>
      <c r="G192" s="488">
        <f t="shared" si="52"/>
        <v>1.2078981601726562E-2</v>
      </c>
      <c r="H192" s="23">
        <f t="shared" si="50"/>
        <v>0.11664839531832434</v>
      </c>
    </row>
    <row r="193" spans="1:28">
      <c r="B193" s="280" t="s">
        <v>438</v>
      </c>
      <c r="C193" s="218">
        <f>SUM(C189:C192)</f>
        <v>912.12354082800721</v>
      </c>
      <c r="D193" s="218">
        <f t="shared" ref="D193" si="53">SUM(D189:D192)</f>
        <v>562.33043273655937</v>
      </c>
      <c r="E193" s="218">
        <f t="shared" ref="E193" si="54">SUM(E189:E192)</f>
        <v>19.063421328538137</v>
      </c>
      <c r="F193" s="218">
        <f t="shared" ref="F193" si="55">SUM(F189:F192)</f>
        <v>324.11295598311034</v>
      </c>
      <c r="G193" s="264">
        <f t="shared" ref="G193" si="56">SUM(G189:G192)</f>
        <v>56.251787666245342</v>
      </c>
      <c r="H193" s="384">
        <f>SUM(H189:H192)</f>
        <v>1873.8821385424606</v>
      </c>
    </row>
    <row r="195" spans="1:28" s="329" customFormat="1">
      <c r="A195" s="329" t="s">
        <v>531</v>
      </c>
    </row>
    <row r="196" spans="1:28">
      <c r="M196" s="496" t="s">
        <v>534</v>
      </c>
    </row>
    <row r="197" spans="1:28" ht="15.75">
      <c r="B197" s="385" t="s">
        <v>1064</v>
      </c>
      <c r="C197" s="386"/>
      <c r="D197" s="534"/>
      <c r="M197" s="236">
        <f>K200-K199</f>
        <v>266.79251718460728</v>
      </c>
      <c r="N197" s="267" t="s">
        <v>1075</v>
      </c>
      <c r="O197" s="345" t="s">
        <v>267</v>
      </c>
      <c r="P197" s="267"/>
      <c r="Q197" s="267"/>
      <c r="R197" s="267"/>
      <c r="S197" s="267"/>
      <c r="T197" s="267"/>
      <c r="U197" s="267"/>
      <c r="V197" s="267"/>
      <c r="W197" s="267"/>
      <c r="X197" s="267"/>
      <c r="Y197" s="267"/>
      <c r="Z197" s="267"/>
      <c r="AA197" s="267"/>
      <c r="AB197" s="267"/>
    </row>
    <row r="198" spans="1:28">
      <c r="B198" s="383"/>
      <c r="C198" s="215" t="s">
        <v>12</v>
      </c>
      <c r="D198" s="215" t="s">
        <v>425</v>
      </c>
      <c r="E198" s="215" t="s">
        <v>15</v>
      </c>
      <c r="F198" s="215" t="s">
        <v>321</v>
      </c>
      <c r="G198" s="383" t="s">
        <v>437</v>
      </c>
      <c r="H198" s="215" t="s">
        <v>438</v>
      </c>
      <c r="J198" s="545"/>
      <c r="K198" s="546" t="s">
        <v>283</v>
      </c>
    </row>
    <row r="199" spans="1:28">
      <c r="B199" s="207" t="s">
        <v>262</v>
      </c>
      <c r="C199" s="468">
        <f>C154*$K199/1000000</f>
        <v>1795.8130142462835</v>
      </c>
      <c r="D199" s="469">
        <f t="shared" ref="C199:G202" si="57">D154*$K199/1000000</f>
        <v>1114.9384627956047</v>
      </c>
      <c r="E199" s="469">
        <f t="shared" si="57"/>
        <v>37.851857796560509</v>
      </c>
      <c r="F199" s="469">
        <f t="shared" si="57"/>
        <v>639.09245219436548</v>
      </c>
      <c r="G199" s="470">
        <f t="shared" si="57"/>
        <v>110.12494620612624</v>
      </c>
      <c r="H199" s="468">
        <f>SUM(C199:G199)</f>
        <v>3697.8207332389406</v>
      </c>
      <c r="J199" s="549" t="s">
        <v>262</v>
      </c>
      <c r="K199" s="547">
        <f>K212/H154*1000000</f>
        <v>1143.2074828153927</v>
      </c>
      <c r="L199" s="671" t="s">
        <v>1135</v>
      </c>
      <c r="N199" s="276">
        <f>K199/$K$201</f>
        <v>0.73282530949704661</v>
      </c>
      <c r="O199" s="541"/>
      <c r="P199" s="541"/>
      <c r="Q199" s="541"/>
      <c r="R199" s="541" t="s">
        <v>319</v>
      </c>
    </row>
    <row r="200" spans="1:28">
      <c r="B200" s="280" t="s">
        <v>241</v>
      </c>
      <c r="C200" s="263">
        <f t="shared" si="57"/>
        <v>27.615781276687585</v>
      </c>
      <c r="D200" s="125">
        <f t="shared" si="57"/>
        <v>2.9417876605740831</v>
      </c>
      <c r="E200" s="281">
        <f t="shared" si="57"/>
        <v>0</v>
      </c>
      <c r="F200" s="125">
        <f t="shared" si="57"/>
        <v>8.0441556926616045</v>
      </c>
      <c r="G200" s="264">
        <f t="shared" si="57"/>
        <v>2.8181483106697018</v>
      </c>
      <c r="H200" s="263">
        <f t="shared" ref="H200:H202" si="58">SUM(C200:G200)</f>
        <v>41.419872940592967</v>
      </c>
      <c r="J200" s="548" t="s">
        <v>285</v>
      </c>
      <c r="K200" s="264">
        <f>ARGE_KIEL!E20</f>
        <v>1410</v>
      </c>
      <c r="L200" t="s">
        <v>533</v>
      </c>
      <c r="M200">
        <f>K200/1.25</f>
        <v>1128</v>
      </c>
      <c r="N200" s="276">
        <f>K200/$K$201</f>
        <v>0.90384615384615385</v>
      </c>
      <c r="O200" s="541"/>
      <c r="P200" s="542" t="s">
        <v>268</v>
      </c>
      <c r="Q200" s="544">
        <v>0.2</v>
      </c>
      <c r="R200" s="543">
        <f>ARGE_KIEL!G14</f>
        <v>0.30765649035169407</v>
      </c>
    </row>
    <row r="201" spans="1:28">
      <c r="B201" s="280" t="s">
        <v>223</v>
      </c>
      <c r="C201" s="263">
        <f t="shared" si="57"/>
        <v>20.220909652764909</v>
      </c>
      <c r="D201" s="125">
        <f t="shared" si="57"/>
        <v>2.1540445264281969</v>
      </c>
      <c r="E201" s="281">
        <f t="shared" si="57"/>
        <v>0</v>
      </c>
      <c r="F201" s="125">
        <f t="shared" si="57"/>
        <v>5.8901156503364129</v>
      </c>
      <c r="G201" s="264">
        <f t="shared" si="57"/>
        <v>2.0635129532348073</v>
      </c>
      <c r="H201" s="263">
        <f t="shared" si="58"/>
        <v>30.328582782764325</v>
      </c>
      <c r="J201" s="548" t="s">
        <v>392</v>
      </c>
      <c r="K201" s="264">
        <f>ARGE_KIEL!E21</f>
        <v>1560</v>
      </c>
      <c r="L201" t="s">
        <v>533</v>
      </c>
      <c r="M201">
        <f>K201/1.37</f>
        <v>1138.6861313868612</v>
      </c>
      <c r="N201">
        <f>K201/$K$201</f>
        <v>1</v>
      </c>
      <c r="P201" s="43" t="s">
        <v>269</v>
      </c>
      <c r="Q201" s="276" t="e">
        <f>'Prices+Quantities'!#REF!</f>
        <v>#REF!</v>
      </c>
      <c r="R201" t="s">
        <v>291</v>
      </c>
    </row>
    <row r="202" spans="1:28">
      <c r="B202" s="383" t="s">
        <v>286</v>
      </c>
      <c r="C202" s="487">
        <f t="shared" si="57"/>
        <v>2.6961212870353215</v>
      </c>
      <c r="D202" s="472">
        <f t="shared" si="57"/>
        <v>0</v>
      </c>
      <c r="E202" s="471">
        <f t="shared" si="57"/>
        <v>0</v>
      </c>
      <c r="F202" s="471">
        <f t="shared" si="57"/>
        <v>0.92895172180673491</v>
      </c>
      <c r="G202" s="491">
        <f t="shared" si="57"/>
        <v>0.41873802885985417</v>
      </c>
      <c r="H202" s="487">
        <f t="shared" si="58"/>
        <v>4.0438110377019107</v>
      </c>
      <c r="J202" s="108" t="s">
        <v>282</v>
      </c>
      <c r="K202" s="24">
        <f>K201*(1+Q200)</f>
        <v>1872</v>
      </c>
      <c r="L202" t="s">
        <v>533</v>
      </c>
      <c r="N202">
        <f>K202/$K$201</f>
        <v>1.2</v>
      </c>
      <c r="P202" s="43" t="s">
        <v>298</v>
      </c>
      <c r="Q202" s="282">
        <f>(H155*M197+H156*K201+H157*K202)/1000000</f>
        <v>42.209636489464394</v>
      </c>
      <c r="R202" t="s">
        <v>291</v>
      </c>
    </row>
    <row r="203" spans="1:28">
      <c r="B203" s="280" t="s">
        <v>438</v>
      </c>
      <c r="C203" s="218">
        <f>SUM(C199:C202)</f>
        <v>1846.3458264627714</v>
      </c>
      <c r="D203" s="218">
        <f t="shared" ref="D203" si="59">SUM(D199:D202)</f>
        <v>1120.034294982607</v>
      </c>
      <c r="E203" s="218">
        <f t="shared" ref="E203" si="60">SUM(E199:E202)</f>
        <v>37.851857796560509</v>
      </c>
      <c r="F203" s="218">
        <f t="shared" ref="F203" si="61">SUM(F199:F202)</f>
        <v>653.95567525917022</v>
      </c>
      <c r="G203" s="264">
        <f t="shared" ref="G203" si="62">SUM(G199:G202)</f>
        <v>115.42534549889059</v>
      </c>
      <c r="H203" s="384">
        <f>SUM(H199:H202)</f>
        <v>3773.6129999999998</v>
      </c>
      <c r="I203" s="125">
        <f>H203-K209</f>
        <v>0</v>
      </c>
      <c r="J203" s="43"/>
      <c r="K203" s="104"/>
    </row>
    <row r="205" spans="1:28" ht="15.75">
      <c r="E205" s="535"/>
      <c r="F205" s="535"/>
      <c r="G205" s="536" t="s">
        <v>1066</v>
      </c>
      <c r="H205" s="538">
        <f>H203/K209-1</f>
        <v>0</v>
      </c>
      <c r="K205" s="274" t="s">
        <v>535</v>
      </c>
      <c r="L205" s="364" t="s">
        <v>87</v>
      </c>
      <c r="M205" s="345" t="s">
        <v>537</v>
      </c>
      <c r="N205" s="267"/>
      <c r="O205" s="267"/>
      <c r="P205" s="267"/>
      <c r="Q205" s="267"/>
      <c r="R205" s="267"/>
      <c r="S205" s="267"/>
      <c r="T205" s="267"/>
      <c r="U205" s="267"/>
      <c r="V205" s="267"/>
      <c r="W205" s="267"/>
      <c r="X205" s="267"/>
      <c r="Y205" s="267"/>
    </row>
    <row r="206" spans="1:28">
      <c r="J206" s="43" t="s">
        <v>263</v>
      </c>
      <c r="K206" s="218">
        <v>4989.817</v>
      </c>
      <c r="L206" t="s">
        <v>266</v>
      </c>
    </row>
    <row r="207" spans="1:28">
      <c r="J207" s="43" t="s">
        <v>263</v>
      </c>
      <c r="K207" s="218">
        <f>3216.032</f>
        <v>3216.0320000000002</v>
      </c>
      <c r="L207" t="s">
        <v>264</v>
      </c>
      <c r="N207" s="218">
        <f>K209-K207</f>
        <v>557.58099999999968</v>
      </c>
    </row>
    <row r="208" spans="1:28">
      <c r="J208" s="43" t="s">
        <v>263</v>
      </c>
      <c r="K208" s="218">
        <v>5948.6509999999998</v>
      </c>
      <c r="L208" t="s">
        <v>1060</v>
      </c>
    </row>
    <row r="209" spans="2:18">
      <c r="J209" s="43" t="s">
        <v>263</v>
      </c>
      <c r="K209" s="218">
        <v>3773.6129999999998</v>
      </c>
      <c r="L209" t="s">
        <v>1061</v>
      </c>
    </row>
    <row r="211" spans="2:18">
      <c r="K211" s="236">
        <f>SUMPRODUCT(K200:K202,H155:H157)/1000000</f>
        <v>75.792266761059196</v>
      </c>
      <c r="L211" s="526" t="s">
        <v>304</v>
      </c>
      <c r="M211" s="105"/>
    </row>
    <row r="212" spans="2:18">
      <c r="K212" s="236">
        <f>K209-K211</f>
        <v>3697.8207332389406</v>
      </c>
      <c r="L212" s="526" t="s">
        <v>305</v>
      </c>
      <c r="M212" s="105"/>
    </row>
    <row r="213" spans="2:18">
      <c r="B213" s="385" t="s">
        <v>1065</v>
      </c>
      <c r="C213" s="386"/>
      <c r="D213" s="534"/>
      <c r="P213" s="967" t="s">
        <v>1074</v>
      </c>
      <c r="Q213" s="967"/>
      <c r="R213" s="967"/>
    </row>
    <row r="214" spans="2:18">
      <c r="B214" s="383"/>
      <c r="C214" s="215" t="s">
        <v>12</v>
      </c>
      <c r="D214" s="215" t="s">
        <v>425</v>
      </c>
      <c r="E214" s="215" t="s">
        <v>15</v>
      </c>
      <c r="F214" s="215" t="s">
        <v>321</v>
      </c>
      <c r="G214" s="383" t="s">
        <v>437</v>
      </c>
      <c r="H214" s="215" t="s">
        <v>438</v>
      </c>
      <c r="J214" s="545"/>
      <c r="K214" s="546" t="s">
        <v>283</v>
      </c>
      <c r="M214" s="215" t="s">
        <v>1073</v>
      </c>
      <c r="O214" s="32" t="s">
        <v>1067</v>
      </c>
      <c r="P214" s="32" t="s">
        <v>1068</v>
      </c>
      <c r="Q214" s="215" t="s">
        <v>265</v>
      </c>
      <c r="R214" s="221" t="str">
        <f>IVD_Preise!BD84</f>
        <v>Relation zum Neubau</v>
      </c>
    </row>
    <row r="215" spans="2:18">
      <c r="B215" s="207" t="s">
        <v>262</v>
      </c>
      <c r="C215" s="468">
        <f>C154*$K215/1000000</f>
        <v>1745.3272322157313</v>
      </c>
      <c r="D215" s="469">
        <f t="shared" ref="D215:G215" si="63">D154*$K215/1000000</f>
        <v>1083.5941414416341</v>
      </c>
      <c r="E215" s="469">
        <f t="shared" si="63"/>
        <v>36.787726605279076</v>
      </c>
      <c r="F215" s="469">
        <f t="shared" si="63"/>
        <v>621.12561378585906</v>
      </c>
      <c r="G215" s="470">
        <f t="shared" si="63"/>
        <v>107.02899802767836</v>
      </c>
      <c r="H215" s="468">
        <f>SUM(C215:G215)</f>
        <v>3593.8637120761823</v>
      </c>
      <c r="J215" s="549" t="s">
        <v>262</v>
      </c>
      <c r="K215" s="547">
        <f>K217*R215</f>
        <v>1111.0684330728793</v>
      </c>
      <c r="L215" s="671" t="s">
        <v>1134</v>
      </c>
      <c r="M215" s="276">
        <f>K215/$K$217</f>
        <v>0.71222335453389696</v>
      </c>
      <c r="O215" t="str">
        <f>IVD_Preise!AW92</f>
        <v>Altbau</v>
      </c>
      <c r="P215" t="str">
        <f>IVD_Preise!AX92</f>
        <v>Altbau (Gesamt)</v>
      </c>
      <c r="Q215" s="225">
        <f>IVD_Preise!AY92</f>
        <v>4.7914358974358997</v>
      </c>
      <c r="R215" s="276">
        <f>IVD_Preise!BD92</f>
        <v>0.71222335453389707</v>
      </c>
    </row>
    <row r="216" spans="2:18">
      <c r="B216" s="280" t="s">
        <v>241</v>
      </c>
      <c r="C216" s="263">
        <f t="shared" ref="C216:G216" si="64">C155*$K216/1000000</f>
        <v>27.615781276687585</v>
      </c>
      <c r="D216" s="125">
        <f t="shared" si="64"/>
        <v>2.9417876605740831</v>
      </c>
      <c r="E216" s="281">
        <f t="shared" si="64"/>
        <v>0</v>
      </c>
      <c r="F216" s="125">
        <f t="shared" si="64"/>
        <v>8.0441556926616045</v>
      </c>
      <c r="G216" s="264">
        <f t="shared" si="64"/>
        <v>2.8181483106697018</v>
      </c>
      <c r="H216" s="263">
        <f t="shared" ref="H216:H218" si="65">SUM(C216:G216)</f>
        <v>41.419872940592967</v>
      </c>
      <c r="J216" s="548" t="s">
        <v>285</v>
      </c>
      <c r="K216" s="264">
        <f>ARGE_KIEL!E20</f>
        <v>1410</v>
      </c>
      <c r="L216" t="s">
        <v>533</v>
      </c>
      <c r="M216" s="276">
        <f t="shared" ref="M216:M218" si="66">K216/$K$217</f>
        <v>0.90384615384615385</v>
      </c>
      <c r="O216" s="276" t="str">
        <f>IVD_Preise!AW89</f>
        <v>San. Altbau</v>
      </c>
      <c r="P216" s="276" t="str">
        <f>IVD_Preise!AX89</f>
        <v>Neubau (mittel)</v>
      </c>
      <c r="Q216" s="225">
        <f>IVD_Preise!AY89</f>
        <v>6.0087096774193558</v>
      </c>
      <c r="R216" s="276">
        <f>IVD_Preise!BD89</f>
        <v>0.89316510843066255</v>
      </c>
    </row>
    <row r="217" spans="2:18">
      <c r="B217" s="280" t="s">
        <v>223</v>
      </c>
      <c r="C217" s="263">
        <f t="shared" ref="C217:G217" si="67">C156*$K217/1000000</f>
        <v>20.220909652764909</v>
      </c>
      <c r="D217" s="125">
        <f t="shared" si="67"/>
        <v>2.1540445264281969</v>
      </c>
      <c r="E217" s="281">
        <f t="shared" si="67"/>
        <v>0</v>
      </c>
      <c r="F217" s="125">
        <f t="shared" si="67"/>
        <v>5.8901156503364129</v>
      </c>
      <c r="G217" s="264">
        <f t="shared" si="67"/>
        <v>2.0635129532348073</v>
      </c>
      <c r="H217" s="263">
        <f t="shared" si="65"/>
        <v>30.328582782764325</v>
      </c>
      <c r="J217" s="548" t="s">
        <v>392</v>
      </c>
      <c r="K217" s="264">
        <f>ARGE_KIEL!E21</f>
        <v>1560</v>
      </c>
      <c r="L217" t="s">
        <v>533</v>
      </c>
      <c r="M217">
        <f t="shared" si="66"/>
        <v>1</v>
      </c>
      <c r="O217" t="str">
        <f>IVD_Preise!AW88</f>
        <v>EnEV2009</v>
      </c>
      <c r="P217" t="str">
        <f>IVD_Preise!AX88</f>
        <v>Neubau (gut)</v>
      </c>
      <c r="Q217" s="225">
        <f>IVD_Preise!AY88</f>
        <v>6.7274344023323644</v>
      </c>
      <c r="R217" s="262">
        <f>IVD_Preise!BD88</f>
        <v>1</v>
      </c>
    </row>
    <row r="218" spans="2:18">
      <c r="B218" s="383" t="s">
        <v>286</v>
      </c>
      <c r="C218" s="487">
        <f t="shared" ref="C218:G218" si="68">C157*$K218/1000000</f>
        <v>2.6961212870353215</v>
      </c>
      <c r="D218" s="472">
        <f t="shared" si="68"/>
        <v>0</v>
      </c>
      <c r="E218" s="471">
        <f t="shared" si="68"/>
        <v>0</v>
      </c>
      <c r="F218" s="471">
        <f t="shared" si="68"/>
        <v>0.92895172180673491</v>
      </c>
      <c r="G218" s="491">
        <f t="shared" si="68"/>
        <v>0.41873802885985417</v>
      </c>
      <c r="H218" s="487">
        <f t="shared" si="65"/>
        <v>4.0438110377019107</v>
      </c>
      <c r="J218" s="108" t="s">
        <v>282</v>
      </c>
      <c r="K218" s="24">
        <f>K217*(1+Q200)</f>
        <v>1872</v>
      </c>
      <c r="L218" t="s">
        <v>533</v>
      </c>
      <c r="M218" s="276">
        <f t="shared" si="66"/>
        <v>1.2</v>
      </c>
      <c r="O218" t="str">
        <f>IVD_Preise!AW86</f>
        <v>Passivhaus</v>
      </c>
      <c r="Q218" s="225">
        <f>IVD_Preise!AY86</f>
        <v>8.0729212827988377</v>
      </c>
      <c r="R218" s="276">
        <f>IVD_Preise!BD86</f>
        <v>1.2</v>
      </c>
    </row>
    <row r="219" spans="2:18">
      <c r="B219" s="280" t="s">
        <v>438</v>
      </c>
      <c r="C219" s="218">
        <f>SUM(C215:C218)</f>
        <v>1795.8600444322192</v>
      </c>
      <c r="D219" s="218">
        <f t="shared" ref="D219:G219" si="69">SUM(D215:D218)</f>
        <v>1088.6899736286364</v>
      </c>
      <c r="E219" s="218">
        <f t="shared" si="69"/>
        <v>36.787726605279076</v>
      </c>
      <c r="F219" s="218">
        <f t="shared" si="69"/>
        <v>635.9888368506638</v>
      </c>
      <c r="G219" s="264">
        <f t="shared" si="69"/>
        <v>112.32939732044271</v>
      </c>
      <c r="H219" s="384">
        <f>SUM(H215:H218)</f>
        <v>3669.6559788372415</v>
      </c>
      <c r="I219" s="381">
        <f>H219/K209-1</f>
        <v>-2.754840551025195E-2</v>
      </c>
      <c r="J219" s="755" t="s">
        <v>1190</v>
      </c>
      <c r="K219" s="264">
        <f>SUMPRODUCT(K215:K218,H154:H157)/H158</f>
        <v>1116.8978292121442</v>
      </c>
      <c r="P219" s="225"/>
    </row>
    <row r="221" spans="2:18">
      <c r="E221" s="535"/>
      <c r="F221" s="535"/>
      <c r="G221" s="536" t="s">
        <v>1066</v>
      </c>
      <c r="H221" s="537">
        <f>H219/K209-1</f>
        <v>-2.754840551025195E-2</v>
      </c>
    </row>
    <row r="222" spans="2:18">
      <c r="J222" s="105"/>
      <c r="K222" s="235"/>
      <c r="L222" s="539" t="s">
        <v>1069</v>
      </c>
      <c r="M222" s="539" t="s">
        <v>1070</v>
      </c>
    </row>
    <row r="223" spans="2:18">
      <c r="J223" s="105"/>
      <c r="K223" s="540" t="s">
        <v>1071</v>
      </c>
      <c r="L223" s="236">
        <f>SUM(H216:H218)</f>
        <v>75.79226676105921</v>
      </c>
      <c r="M223" s="367">
        <f>L223/H219</f>
        <v>2.065377986333056E-2</v>
      </c>
    </row>
    <row r="224" spans="2:18">
      <c r="J224" s="105"/>
      <c r="K224" s="540" t="s">
        <v>1072</v>
      </c>
      <c r="L224" s="236">
        <f>SUM(H155:H157)</f>
        <v>50977.351100346641</v>
      </c>
      <c r="M224" s="367">
        <f>L224/H158</f>
        <v>1.5515485133024167E-2</v>
      </c>
    </row>
    <row r="226" spans="1:12" s="329" customFormat="1">
      <c r="A226" s="329" t="s">
        <v>1081</v>
      </c>
    </row>
    <row r="228" spans="1:12">
      <c r="A228" s="563"/>
      <c r="E228" s="494" t="s">
        <v>536</v>
      </c>
    </row>
    <row r="229" spans="1:12">
      <c r="A229" s="564" t="s">
        <v>1082</v>
      </c>
      <c r="B229" s="385" t="str">
        <f>B152</f>
        <v>1000 m²</v>
      </c>
      <c r="C229" s="386"/>
      <c r="D229" s="553" t="str">
        <f t="shared" ref="D229" si="70">D152</f>
        <v>Öl auf Strom und Holz verteilt</v>
      </c>
      <c r="E229" s="266"/>
    </row>
    <row r="230" spans="1:12">
      <c r="A230" s="565"/>
      <c r="B230" s="383"/>
      <c r="C230" s="215" t="s">
        <v>173</v>
      </c>
      <c r="D230" s="215" t="s">
        <v>213</v>
      </c>
      <c r="E230" s="215" t="s">
        <v>214</v>
      </c>
      <c r="F230" s="215" t="s">
        <v>174</v>
      </c>
      <c r="G230" s="383" t="s">
        <v>217</v>
      </c>
      <c r="H230" s="215" t="s">
        <v>1086</v>
      </c>
      <c r="J230" s="43" t="s">
        <v>1089</v>
      </c>
    </row>
    <row r="231" spans="1:12">
      <c r="A231" s="672" t="s">
        <v>1136</v>
      </c>
      <c r="B231" s="207" t="s">
        <v>1103</v>
      </c>
      <c r="C231" s="468">
        <f t="shared" ref="C231:H235" si="71">C154</f>
        <v>1570854.845897011</v>
      </c>
      <c r="D231" s="469">
        <f t="shared" si="71"/>
        <v>975272.18773081375</v>
      </c>
      <c r="E231" s="469">
        <f t="shared" si="71"/>
        <v>33110.22571628225</v>
      </c>
      <c r="F231" s="469">
        <f t="shared" si="71"/>
        <v>559034.52505442302</v>
      </c>
      <c r="G231" s="470">
        <f t="shared" si="71"/>
        <v>96329.798275042805</v>
      </c>
      <c r="H231" s="468">
        <f t="shared" si="71"/>
        <v>3234601.5826735729</v>
      </c>
      <c r="J231" s="262">
        <f>S106</f>
        <v>90.2</v>
      </c>
    </row>
    <row r="232" spans="1:12">
      <c r="A232" s="672" t="s">
        <v>1139</v>
      </c>
      <c r="B232" s="280" t="s">
        <v>1104</v>
      </c>
      <c r="C232" s="263">
        <f t="shared" si="71"/>
        <v>19585.660479920272</v>
      </c>
      <c r="D232" s="125">
        <f t="shared" si="71"/>
        <v>2086.3742273575058</v>
      </c>
      <c r="E232" s="566">
        <f t="shared" si="71"/>
        <v>0</v>
      </c>
      <c r="F232" s="125">
        <f t="shared" si="71"/>
        <v>5705.0749593344708</v>
      </c>
      <c r="G232" s="264">
        <f t="shared" si="71"/>
        <v>1998.6867451558169</v>
      </c>
      <c r="H232" s="263">
        <f t="shared" si="71"/>
        <v>29375.796411768064</v>
      </c>
      <c r="J232" s="262">
        <f>S106</f>
        <v>90.2</v>
      </c>
    </row>
    <row r="233" spans="1:12">
      <c r="A233" s="672" t="s">
        <v>1137</v>
      </c>
      <c r="B233" s="280" t="s">
        <v>1105</v>
      </c>
      <c r="C233" s="263">
        <f t="shared" si="71"/>
        <v>12962.121572285198</v>
      </c>
      <c r="D233" s="125">
        <f t="shared" si="71"/>
        <v>1380.7977733514083</v>
      </c>
      <c r="E233" s="566">
        <f t="shared" si="71"/>
        <v>0</v>
      </c>
      <c r="F233" s="125">
        <f t="shared" si="71"/>
        <v>3775.7151604720593</v>
      </c>
      <c r="G233" s="264">
        <f t="shared" si="71"/>
        <v>1322.7647136120559</v>
      </c>
      <c r="H233" s="263">
        <f t="shared" si="71"/>
        <v>19441.399219720719</v>
      </c>
      <c r="J233" s="262">
        <f>R106</f>
        <v>116.86506758762107</v>
      </c>
    </row>
    <row r="234" spans="1:12">
      <c r="A234" s="672" t="s">
        <v>1138</v>
      </c>
      <c r="B234" s="383" t="s">
        <v>1106</v>
      </c>
      <c r="C234" s="23">
        <f t="shared" si="71"/>
        <v>1440.235730253911</v>
      </c>
      <c r="D234" s="493">
        <f t="shared" si="71"/>
        <v>0</v>
      </c>
      <c r="E234" s="567">
        <f t="shared" si="71"/>
        <v>0</v>
      </c>
      <c r="F234" s="25">
        <f t="shared" si="71"/>
        <v>496.23489412752934</v>
      </c>
      <c r="G234" s="24">
        <f t="shared" si="71"/>
        <v>223.68484447641782</v>
      </c>
      <c r="H234" s="23">
        <f t="shared" si="71"/>
        <v>2160.1554688578581</v>
      </c>
      <c r="J234" s="262">
        <f>R106</f>
        <v>116.86506758762107</v>
      </c>
    </row>
    <row r="235" spans="1:12">
      <c r="A235" s="565"/>
      <c r="B235" s="280" t="s">
        <v>1086</v>
      </c>
      <c r="C235" s="218">
        <f t="shared" si="71"/>
        <v>1604842.8636794703</v>
      </c>
      <c r="D235" s="218">
        <f t="shared" si="71"/>
        <v>978739.35973152274</v>
      </c>
      <c r="E235" s="218">
        <f t="shared" si="71"/>
        <v>33110.22571628225</v>
      </c>
      <c r="F235" s="218">
        <f t="shared" si="71"/>
        <v>569011.55006835714</v>
      </c>
      <c r="G235" s="264">
        <f t="shared" si="71"/>
        <v>99874.934578287095</v>
      </c>
      <c r="H235" s="384">
        <f t="shared" si="71"/>
        <v>3285578.9337739195</v>
      </c>
      <c r="J235" s="562"/>
      <c r="K235" s="562"/>
      <c r="L235" s="562"/>
    </row>
    <row r="236" spans="1:12">
      <c r="A236" s="565"/>
    </row>
    <row r="237" spans="1:12">
      <c r="A237" s="565"/>
    </row>
    <row r="238" spans="1:12">
      <c r="A238" s="564" t="s">
        <v>1083</v>
      </c>
      <c r="B238" s="385" t="str">
        <f>B179</f>
        <v>GWh</v>
      </c>
      <c r="C238" s="386"/>
      <c r="K238" s="274" t="str">
        <f>K180</f>
        <v>Energiebedarf (kWh/m²a)</v>
      </c>
    </row>
    <row r="239" spans="1:12">
      <c r="A239" s="565"/>
      <c r="B239" s="383"/>
      <c r="C239" s="215" t="s">
        <v>173</v>
      </c>
      <c r="D239" s="215" t="s">
        <v>213</v>
      </c>
      <c r="E239" s="215" t="s">
        <v>214</v>
      </c>
      <c r="F239" s="215" t="s">
        <v>174</v>
      </c>
      <c r="G239" s="383" t="s">
        <v>217</v>
      </c>
      <c r="H239" s="215" t="s">
        <v>1086</v>
      </c>
      <c r="K239" s="568" t="s">
        <v>1088</v>
      </c>
      <c r="L239" s="562"/>
    </row>
    <row r="240" spans="1:12">
      <c r="A240" s="565"/>
      <c r="B240" s="207" t="s">
        <v>1103</v>
      </c>
      <c r="C240" s="468">
        <f t="shared" ref="C240:H240" si="72">C181</f>
        <v>251230.44086065481</v>
      </c>
      <c r="D240" s="469">
        <f t="shared" si="72"/>
        <v>155977.53180233153</v>
      </c>
      <c r="E240" s="469">
        <f>E181</f>
        <v>5295.3948134828161</v>
      </c>
      <c r="F240" s="469">
        <f t="shared" si="72"/>
        <v>89407.681780775747</v>
      </c>
      <c r="G240" s="470">
        <f t="shared" si="72"/>
        <v>15406.246956469982</v>
      </c>
      <c r="H240" s="468">
        <f t="shared" si="72"/>
        <v>517317.29621371487</v>
      </c>
      <c r="J240" s="235" t="str">
        <f>B240</f>
        <v>old_x</v>
      </c>
      <c r="K240" s="495">
        <f>K181</f>
        <v>159.93230788755264</v>
      </c>
      <c r="L240" s="562"/>
    </row>
    <row r="241" spans="1:17">
      <c r="A241" s="565"/>
      <c r="B241" s="280" t="s">
        <v>1104</v>
      </c>
      <c r="C241" s="263">
        <f t="shared" ref="C241:H241" si="73">C182</f>
        <v>1273.0679311948177</v>
      </c>
      <c r="D241" s="125">
        <f t="shared" si="73"/>
        <v>135.61432477823789</v>
      </c>
      <c r="E241" s="125">
        <f t="shared" si="73"/>
        <v>0</v>
      </c>
      <c r="F241" s="125">
        <f t="shared" si="73"/>
        <v>370.82987235674068</v>
      </c>
      <c r="G241" s="264">
        <f t="shared" si="73"/>
        <v>129.9146384351281</v>
      </c>
      <c r="H241" s="263">
        <f t="shared" si="73"/>
        <v>1909.4267667649244</v>
      </c>
      <c r="J241" s="43" t="str">
        <f t="shared" ref="J241:J243" si="74">B241</f>
        <v>old_r</v>
      </c>
      <c r="K241">
        <f t="shared" ref="K241" si="75">K182</f>
        <v>65</v>
      </c>
      <c r="L241" s="562"/>
    </row>
    <row r="242" spans="1:17">
      <c r="A242" s="565"/>
      <c r="B242" s="280" t="s">
        <v>1105</v>
      </c>
      <c r="C242" s="263">
        <f t="shared" ref="C242:H242" si="76">C183</f>
        <v>842.53790219853784</v>
      </c>
      <c r="D242" s="125">
        <f t="shared" si="76"/>
        <v>89.751855267841535</v>
      </c>
      <c r="E242" s="125">
        <f t="shared" si="76"/>
        <v>0</v>
      </c>
      <c r="F242" s="125">
        <f t="shared" si="76"/>
        <v>245.42148543068384</v>
      </c>
      <c r="G242" s="264">
        <f t="shared" si="76"/>
        <v>85.979706384783626</v>
      </c>
      <c r="H242" s="263">
        <f t="shared" si="76"/>
        <v>1263.6909492818468</v>
      </c>
      <c r="J242" s="43" t="str">
        <f t="shared" si="74"/>
        <v>new_e</v>
      </c>
      <c r="K242">
        <f t="shared" ref="K242" si="77">K183</f>
        <v>65</v>
      </c>
      <c r="L242" s="562"/>
    </row>
    <row r="243" spans="1:17">
      <c r="A243" s="565"/>
      <c r="B243" s="383" t="s">
        <v>1106</v>
      </c>
      <c r="C243" s="487">
        <f t="shared" ref="C243:H243" si="78">C184</f>
        <v>21.603535953808667</v>
      </c>
      <c r="D243" s="471">
        <f t="shared" si="78"/>
        <v>0</v>
      </c>
      <c r="E243" s="471">
        <f t="shared" si="78"/>
        <v>0</v>
      </c>
      <c r="F243" s="471">
        <f t="shared" si="78"/>
        <v>7.4435234119129401</v>
      </c>
      <c r="G243" s="488">
        <f t="shared" si="78"/>
        <v>3.3552726671462674</v>
      </c>
      <c r="H243" s="23">
        <f t="shared" si="78"/>
        <v>32.402332032867875</v>
      </c>
      <c r="J243" s="43" t="str">
        <f t="shared" si="74"/>
        <v>new_p</v>
      </c>
      <c r="K243">
        <f t="shared" ref="K243" si="79">K184</f>
        <v>15</v>
      </c>
      <c r="L243" s="562"/>
      <c r="N243" s="67"/>
    </row>
    <row r="244" spans="1:17">
      <c r="A244" s="565"/>
      <c r="B244" s="280" t="s">
        <v>1086</v>
      </c>
      <c r="C244" s="218">
        <f t="shared" ref="C244:H244" si="80">C185</f>
        <v>253367.65023000198</v>
      </c>
      <c r="D244" s="218">
        <f t="shared" si="80"/>
        <v>156202.89798237762</v>
      </c>
      <c r="E244" s="218">
        <f t="shared" si="80"/>
        <v>5295.3948134828161</v>
      </c>
      <c r="F244" s="218">
        <f t="shared" si="80"/>
        <v>90031.376661975082</v>
      </c>
      <c r="G244" s="264">
        <f t="shared" si="80"/>
        <v>15625.49657395704</v>
      </c>
      <c r="H244" s="384">
        <f t="shared" si="80"/>
        <v>520522.81626179448</v>
      </c>
      <c r="J244" s="43"/>
      <c r="K244" s="104"/>
      <c r="L244" s="562"/>
      <c r="M244" s="534"/>
      <c r="N244" s="534"/>
      <c r="O244" s="673" t="s">
        <v>1094</v>
      </c>
      <c r="P244" s="674">
        <f>O22+O23</f>
        <v>3.317862865351677E-2</v>
      </c>
      <c r="Q244" s="534"/>
    </row>
    <row r="245" spans="1:17">
      <c r="A245" s="565"/>
      <c r="C245" s="593">
        <f>C244*3.6/1000</f>
        <v>912.12354082800721</v>
      </c>
      <c r="M245" s="534"/>
      <c r="N245" s="534"/>
      <c r="O245" s="673" t="s">
        <v>1093</v>
      </c>
      <c r="P245" s="675">
        <f>M182</f>
        <v>520522.81626179453</v>
      </c>
      <c r="Q245" s="534"/>
    </row>
    <row r="246" spans="1:17">
      <c r="A246" s="565"/>
      <c r="J246" s="71"/>
      <c r="K246" s="71"/>
      <c r="L246" s="71"/>
      <c r="M246" s="534"/>
      <c r="N246" s="534"/>
      <c r="O246" s="673" t="s">
        <v>521</v>
      </c>
      <c r="P246" s="674">
        <f>C146</f>
        <v>8.9999999999999993E-3</v>
      </c>
      <c r="Q246" s="534"/>
    </row>
    <row r="247" spans="1:17">
      <c r="A247" s="564" t="s">
        <v>1084</v>
      </c>
      <c r="B247" s="385" t="str">
        <f>B213</f>
        <v>Mrd. €  (Altbau kalibriert auf IVD Preisspiegel)</v>
      </c>
      <c r="C247" s="386"/>
      <c r="J247" s="71"/>
      <c r="K247" s="78" t="str">
        <f>K214</f>
        <v>Kosten €/m²</v>
      </c>
      <c r="L247" s="71"/>
      <c r="M247" s="534"/>
      <c r="N247" s="534"/>
      <c r="O247" s="673" t="s">
        <v>19</v>
      </c>
      <c r="P247" s="674">
        <f>C147</f>
        <v>6.5746570464421481E-3</v>
      </c>
      <c r="Q247" s="534"/>
    </row>
    <row r="248" spans="1:17">
      <c r="A248" s="565"/>
      <c r="B248" s="383"/>
      <c r="C248" s="215" t="s">
        <v>173</v>
      </c>
      <c r="D248" s="215" t="s">
        <v>213</v>
      </c>
      <c r="E248" s="215" t="s">
        <v>214</v>
      </c>
      <c r="F248" s="215" t="s">
        <v>174</v>
      </c>
      <c r="G248" s="383" t="s">
        <v>217</v>
      </c>
      <c r="H248" s="215" t="s">
        <v>1086</v>
      </c>
      <c r="J248" s="71"/>
      <c r="K248" s="568" t="s">
        <v>1087</v>
      </c>
      <c r="L248" s="562"/>
      <c r="M248" s="534"/>
      <c r="N248" s="534"/>
      <c r="O248" s="673" t="s">
        <v>1092</v>
      </c>
      <c r="P248" s="674">
        <f>C148</f>
        <v>0.1</v>
      </c>
      <c r="Q248" s="534"/>
    </row>
    <row r="249" spans="1:17">
      <c r="A249" s="565"/>
      <c r="B249" s="207" t="s">
        <v>1103</v>
      </c>
      <c r="C249" s="468">
        <f t="shared" ref="C249:H253" si="81">C215</f>
        <v>1745.3272322157313</v>
      </c>
      <c r="D249" s="469">
        <f t="shared" si="81"/>
        <v>1083.5941414416341</v>
      </c>
      <c r="E249" s="469">
        <f t="shared" si="81"/>
        <v>36.787726605279076</v>
      </c>
      <c r="F249" s="469">
        <f t="shared" si="81"/>
        <v>621.12561378585906</v>
      </c>
      <c r="G249" s="470">
        <f t="shared" si="81"/>
        <v>107.02899802767836</v>
      </c>
      <c r="H249" s="468">
        <f t="shared" si="81"/>
        <v>3593.8637120761823</v>
      </c>
      <c r="J249" s="371" t="str">
        <f>B249</f>
        <v>old_x</v>
      </c>
      <c r="K249" s="557">
        <f>K215</f>
        <v>1111.0684330728793</v>
      </c>
      <c r="L249" s="568"/>
      <c r="M249" s="534"/>
      <c r="N249" s="534"/>
      <c r="O249" s="673" t="s">
        <v>534</v>
      </c>
      <c r="P249" s="675">
        <f>K250-K249</f>
        <v>298.93156692712068</v>
      </c>
      <c r="Q249" s="534"/>
    </row>
    <row r="250" spans="1:17">
      <c r="A250" s="43"/>
      <c r="B250" s="280" t="s">
        <v>1104</v>
      </c>
      <c r="C250" s="263">
        <f t="shared" si="81"/>
        <v>27.615781276687585</v>
      </c>
      <c r="D250" s="125">
        <f t="shared" si="81"/>
        <v>2.9417876605740831</v>
      </c>
      <c r="E250" s="281">
        <f t="shared" si="81"/>
        <v>0</v>
      </c>
      <c r="F250" s="125">
        <f t="shared" si="81"/>
        <v>8.0441556926616045</v>
      </c>
      <c r="G250" s="264">
        <f t="shared" si="81"/>
        <v>2.8181483106697018</v>
      </c>
      <c r="H250" s="263">
        <f t="shared" si="81"/>
        <v>41.419872940592967</v>
      </c>
      <c r="J250" s="76" t="str">
        <f t="shared" ref="J250:J252" si="82">B250</f>
        <v>old_r</v>
      </c>
      <c r="K250" s="125">
        <f t="shared" ref="K250:K252" si="83">K216</f>
        <v>1410</v>
      </c>
      <c r="L250" s="568"/>
      <c r="M250" s="534"/>
      <c r="N250" s="534"/>
      <c r="O250" s="673" t="s">
        <v>1090</v>
      </c>
      <c r="P250" s="675">
        <f>K209</f>
        <v>3773.6129999999998</v>
      </c>
      <c r="Q250" s="534"/>
    </row>
    <row r="251" spans="1:17">
      <c r="A251" s="43"/>
      <c r="B251" s="280" t="s">
        <v>1105</v>
      </c>
      <c r="C251" s="263">
        <f t="shared" si="81"/>
        <v>20.220909652764909</v>
      </c>
      <c r="D251" s="125">
        <f t="shared" si="81"/>
        <v>2.1540445264281969</v>
      </c>
      <c r="E251" s="281">
        <f t="shared" si="81"/>
        <v>0</v>
      </c>
      <c r="F251" s="125">
        <f t="shared" si="81"/>
        <v>5.8901156503364129</v>
      </c>
      <c r="G251" s="264">
        <f t="shared" si="81"/>
        <v>2.0635129532348073</v>
      </c>
      <c r="H251" s="263">
        <f t="shared" si="81"/>
        <v>30.328582782764325</v>
      </c>
      <c r="J251" s="76" t="str">
        <f t="shared" si="82"/>
        <v>new_e</v>
      </c>
      <c r="K251" s="125">
        <f t="shared" si="83"/>
        <v>1560</v>
      </c>
      <c r="L251" s="568"/>
      <c r="M251" s="534"/>
      <c r="N251" s="534"/>
      <c r="O251" s="673" t="s">
        <v>1091</v>
      </c>
      <c r="P251" s="675">
        <f>L223</f>
        <v>75.79226676105921</v>
      </c>
      <c r="Q251" s="674">
        <f>M223</f>
        <v>2.065377986333056E-2</v>
      </c>
    </row>
    <row r="252" spans="1:17">
      <c r="A252" s="43"/>
      <c r="B252" s="383" t="s">
        <v>1106</v>
      </c>
      <c r="C252" s="487">
        <f t="shared" si="81"/>
        <v>2.6961212870353215</v>
      </c>
      <c r="D252" s="472">
        <f t="shared" si="81"/>
        <v>0</v>
      </c>
      <c r="E252" s="471">
        <f t="shared" si="81"/>
        <v>0</v>
      </c>
      <c r="F252" s="471">
        <f t="shared" si="81"/>
        <v>0.92895172180673491</v>
      </c>
      <c r="G252" s="491">
        <f t="shared" si="81"/>
        <v>0.41873802885985417</v>
      </c>
      <c r="H252" s="487">
        <f t="shared" si="81"/>
        <v>4.0438110377019107</v>
      </c>
      <c r="J252" s="76" t="str">
        <f t="shared" si="82"/>
        <v>new_p</v>
      </c>
      <c r="K252" s="125">
        <f t="shared" si="83"/>
        <v>1872</v>
      </c>
      <c r="L252" s="568"/>
      <c r="N252" s="274"/>
    </row>
    <row r="253" spans="1:17">
      <c r="A253" s="43"/>
      <c r="B253" s="280" t="s">
        <v>1086</v>
      </c>
      <c r="C253" s="218">
        <f t="shared" si="81"/>
        <v>1795.8600444322192</v>
      </c>
      <c r="D253" s="218">
        <f t="shared" si="81"/>
        <v>1088.6899736286364</v>
      </c>
      <c r="E253" s="218">
        <f t="shared" si="81"/>
        <v>36.787726605279076</v>
      </c>
      <c r="F253" s="218">
        <f t="shared" si="81"/>
        <v>635.9888368506638</v>
      </c>
      <c r="G253" s="264">
        <f t="shared" si="81"/>
        <v>112.32939732044271</v>
      </c>
      <c r="H253" s="384">
        <f t="shared" si="81"/>
        <v>3669.6559788372415</v>
      </c>
      <c r="J253" s="71"/>
      <c r="K253" s="71"/>
      <c r="L253" s="71"/>
      <c r="N253" s="274"/>
    </row>
    <row r="254" spans="1:17">
      <c r="A254" s="43"/>
      <c r="N254" s="274"/>
    </row>
    <row r="255" spans="1:17">
      <c r="A255" s="43"/>
      <c r="N255" s="43"/>
    </row>
    <row r="256" spans="1:17">
      <c r="A256" s="43"/>
      <c r="B256" s="385" t="s">
        <v>1234</v>
      </c>
      <c r="C256" s="386"/>
      <c r="J256" t="s">
        <v>1103</v>
      </c>
      <c r="K256" t="s">
        <v>262</v>
      </c>
      <c r="L256" t="s">
        <v>1103</v>
      </c>
      <c r="N256" s="43"/>
    </row>
    <row r="257" spans="1:12">
      <c r="B257" s="383">
        <f>B239</f>
        <v>0</v>
      </c>
      <c r="C257" s="215" t="str">
        <f>C239</f>
        <v>gas</v>
      </c>
      <c r="D257" s="215" t="str">
        <f t="shared" ref="D257:H257" si="84">D239</f>
        <v>hoi</v>
      </c>
      <c r="E257" s="215" t="str">
        <f t="shared" si="84"/>
        <v>col</v>
      </c>
      <c r="F257" s="215" t="str">
        <f t="shared" si="84"/>
        <v>ele</v>
      </c>
      <c r="G257" s="383" t="str">
        <f t="shared" si="84"/>
        <v>bio</v>
      </c>
      <c r="H257" s="215" t="str">
        <f t="shared" si="84"/>
        <v>SUM</v>
      </c>
      <c r="J257" t="s">
        <v>1104</v>
      </c>
      <c r="K257" t="s">
        <v>285</v>
      </c>
      <c r="L257" t="s">
        <v>1104</v>
      </c>
    </row>
    <row r="258" spans="1:12">
      <c r="B258" s="207" t="str">
        <f t="shared" ref="B258:B262" si="85">B240</f>
        <v>old_x</v>
      </c>
      <c r="C258" s="468">
        <f>C240*'Prices+Quantities'!$E$25*1000/1000000000</f>
        <v>11.559767049853072</v>
      </c>
      <c r="D258" s="469">
        <f>D240*'Prices+Quantities'!$E$33*1000/1000000000</f>
        <v>6.5658742012191436</v>
      </c>
      <c r="E258" s="469">
        <f>E240*'Prices+Quantities'!$E$28*1000/1000000000</f>
        <v>4.4236713429586169E-2</v>
      </c>
      <c r="F258" s="469">
        <f>F240*'Prices+Quantities'!$E$36*1000/1000000000</f>
        <v>11.627314216564358</v>
      </c>
      <c r="G258" s="470">
        <f>G240*'Prices+Quantities'!$E$29*1000/1000000000</f>
        <v>0.51785704055361303</v>
      </c>
      <c r="H258" s="468">
        <f t="shared" ref="H258:H261" si="86">SUM(C258:G258)</f>
        <v>30.315049221619773</v>
      </c>
      <c r="J258" t="s">
        <v>1105</v>
      </c>
      <c r="K258" t="s">
        <v>223</v>
      </c>
      <c r="L258" t="s">
        <v>1105</v>
      </c>
    </row>
    <row r="259" spans="1:12">
      <c r="B259" s="280" t="str">
        <f t="shared" si="85"/>
        <v>old_r</v>
      </c>
      <c r="C259" s="263">
        <f>C241*'Prices+Quantities'!$E$25*1000/1000000000</f>
        <v>5.8577171909724571E-2</v>
      </c>
      <c r="D259" s="125">
        <f>D241*'Prices+Quantities'!$E$33*1000/1000000000</f>
        <v>5.7086850015399225E-3</v>
      </c>
      <c r="E259" s="125">
        <f>E241*'Prices+Quantities'!$E$28*1000/1000000000</f>
        <v>0</v>
      </c>
      <c r="F259" s="125">
        <f>F241*'Prices+Quantities'!$E$36*1000/1000000000</f>
        <v>4.8225782851103752E-2</v>
      </c>
      <c r="G259" s="264">
        <f>G241*'Prices+Quantities'!$E$29*1000/1000000000</f>
        <v>4.3668786028614494E-3</v>
      </c>
      <c r="H259" s="263">
        <f t="shared" si="86"/>
        <v>0.11687851836522969</v>
      </c>
      <c r="J259" t="s">
        <v>1106</v>
      </c>
      <c r="K259" t="s">
        <v>286</v>
      </c>
      <c r="L259" t="s">
        <v>1106</v>
      </c>
    </row>
    <row r="260" spans="1:12">
      <c r="B260" s="280" t="str">
        <f t="shared" si="85"/>
        <v>new_e</v>
      </c>
      <c r="C260" s="263">
        <f>C242*'Prices+Quantities'!$E$25*1000/1000000000</f>
        <v>3.8767363726790703E-2</v>
      </c>
      <c r="D260" s="125">
        <f>D242*'Prices+Quantities'!$E$33*1000/1000000000</f>
        <v>3.7781043474997889E-3</v>
      </c>
      <c r="E260" s="125">
        <f>E242*'Prices+Quantities'!$E$28*1000/1000000000</f>
        <v>0</v>
      </c>
      <c r="F260" s="125">
        <f>F242*'Prices+Quantities'!$E$36*1000/1000000000</f>
        <v>3.1916639261438784E-2</v>
      </c>
      <c r="G260" s="264">
        <f>G242*'Prices+Quantities'!$E$29*1000/1000000000</f>
        <v>2.8900741641944084E-3</v>
      </c>
      <c r="H260" s="263">
        <f t="shared" si="86"/>
        <v>7.7352181499923692E-2</v>
      </c>
    </row>
    <row r="261" spans="1:12">
      <c r="B261" s="383" t="str">
        <f t="shared" si="85"/>
        <v>new_p</v>
      </c>
      <c r="C261" s="487">
        <f>C243*'Prices+Quantities'!$E$25*1000/1000000000</f>
        <v>9.9403496735360822E-4</v>
      </c>
      <c r="D261" s="471">
        <f>D243*'Prices+Quantities'!$E$33*1000/1000000000</f>
        <v>0</v>
      </c>
      <c r="E261" s="471">
        <f>E243*'Prices+Quantities'!$E$28*1000/1000000000</f>
        <v>0</v>
      </c>
      <c r="F261" s="471">
        <f>F243*'Prices+Quantities'!$E$36*1000/1000000000</f>
        <v>9.6801733212228697E-4</v>
      </c>
      <c r="G261" s="488">
        <f>G243*'Prices+Quantities'!$E$29*1000/1000000000</f>
        <v>1.1278227452592497E-4</v>
      </c>
      <c r="H261" s="23">
        <f t="shared" si="86"/>
        <v>2.0748345740018203E-3</v>
      </c>
    </row>
    <row r="262" spans="1:12">
      <c r="B262" s="280" t="str">
        <f t="shared" si="85"/>
        <v>SUM</v>
      </c>
      <c r="C262" s="218">
        <f>C244*'Prices+Quantities'!$E$25*1000/1000000000</f>
        <v>11.65810562045694</v>
      </c>
      <c r="D262" s="218">
        <f>D244*'Prices+Quantities'!$E$33*1000/1000000000</f>
        <v>6.5753609905681838</v>
      </c>
      <c r="E262" s="218">
        <f>E244*'Prices+Quantities'!$E$28*1000/1000000000</f>
        <v>4.4236713429586169E-2</v>
      </c>
      <c r="F262" s="218">
        <f>F244*'Prices+Quantities'!$E$36*1000/1000000000</f>
        <v>11.70842465600902</v>
      </c>
      <c r="G262" s="264">
        <f>G244*'Prices+Quantities'!$E$29*1000/1000000000</f>
        <v>0.52522677559519471</v>
      </c>
      <c r="H262" s="581">
        <f>SUM(C262:G262)</f>
        <v>30.511354756058921</v>
      </c>
    </row>
    <row r="265" spans="1:12">
      <c r="A265" t="str">
        <f t="array" ref="A265:A269">TRANSPOSE($C$230:$G$230)</f>
        <v>gas</v>
      </c>
      <c r="B265" t="s">
        <v>93</v>
      </c>
    </row>
    <row r="266" spans="1:12">
      <c r="A266" t="str">
        <v>hoi</v>
      </c>
      <c r="B266" t="s">
        <v>14</v>
      </c>
    </row>
    <row r="267" spans="1:12">
      <c r="A267" t="str">
        <v>col</v>
      </c>
      <c r="B267" t="s">
        <v>15</v>
      </c>
      <c r="D267" t="str">
        <f>A229</f>
        <v>Wohnfläche:</v>
      </c>
      <c r="E267" t="str">
        <f>A238</f>
        <v>Energieverbrauch:</v>
      </c>
    </row>
    <row r="268" spans="1:12">
      <c r="A268" t="str">
        <v>ele</v>
      </c>
      <c r="B268" t="s">
        <v>168</v>
      </c>
      <c r="D268" t="str">
        <f>B229</f>
        <v>1000 m²</v>
      </c>
      <c r="E268" t="str">
        <f>B238</f>
        <v>GWh</v>
      </c>
    </row>
    <row r="269" spans="1:12">
      <c r="A269" t="str">
        <v>bio</v>
      </c>
      <c r="B269" t="s">
        <v>9</v>
      </c>
    </row>
    <row r="270" spans="1:12">
      <c r="A270" t="str">
        <f t="array" ref="A270:A274">TRANSPOSE($C$230:$G$230)</f>
        <v>gas</v>
      </c>
      <c r="B270" s="879" t="s">
        <v>262</v>
      </c>
      <c r="C270" t="str">
        <f>VLOOKUP(A270,$A$265:$B$269,2,FALSE)</f>
        <v>Erdgas</v>
      </c>
      <c r="D270" s="218">
        <f t="array" ref="D270:D274">TRANSPOSE($C$231:$G$231)</f>
        <v>1570854.845897011</v>
      </c>
      <c r="E270" s="218">
        <f t="array" ref="E270:E274">TRANSPOSE($C$240:$G$240)</f>
        <v>251230.44086065481</v>
      </c>
    </row>
    <row r="271" spans="1:12">
      <c r="A271" t="str">
        <v>hoi</v>
      </c>
      <c r="B271" s="879"/>
      <c r="C271" t="str">
        <f t="shared" ref="C271:C289" si="87">VLOOKUP(A271,$A$265:$B$269,2,FALSE)</f>
        <v>Heizöl</v>
      </c>
      <c r="D271" s="218">
        <v>975272.18773081375</v>
      </c>
      <c r="E271" s="218">
        <v>155977.53180233153</v>
      </c>
    </row>
    <row r="272" spans="1:12">
      <c r="A272" t="str">
        <v>col</v>
      </c>
      <c r="B272" s="879"/>
      <c r="C272" t="str">
        <f t="shared" si="87"/>
        <v>Kohle</v>
      </c>
      <c r="D272" s="218">
        <v>33110.22571628225</v>
      </c>
      <c r="E272" s="218">
        <v>5295.3948134828161</v>
      </c>
    </row>
    <row r="273" spans="1:5">
      <c r="A273" t="str">
        <v>ele</v>
      </c>
      <c r="B273" s="879"/>
      <c r="C273" t="str">
        <f t="shared" si="87"/>
        <v>Strom</v>
      </c>
      <c r="D273" s="218">
        <v>559034.52505442302</v>
      </c>
      <c r="E273" s="218">
        <v>89407.681780775747</v>
      </c>
    </row>
    <row r="274" spans="1:5">
      <c r="A274" t="str">
        <v>bio</v>
      </c>
      <c r="B274" s="879"/>
      <c r="C274" t="str">
        <f t="shared" si="87"/>
        <v>Biomasse</v>
      </c>
      <c r="D274" s="218">
        <v>96329.798275042805</v>
      </c>
      <c r="E274" s="218">
        <v>15406.246956469982</v>
      </c>
    </row>
    <row r="275" spans="1:5">
      <c r="A275" t="str">
        <f t="array" ref="A275:A279">TRANSPOSE($C$230:$G$230)</f>
        <v>gas</v>
      </c>
      <c r="B275" s="879" t="s">
        <v>285</v>
      </c>
      <c r="C275" t="str">
        <f t="shared" si="87"/>
        <v>Erdgas</v>
      </c>
      <c r="D275" s="218">
        <f t="array" ref="D275:D279">TRANSPOSE($C$232:$G$232)</f>
        <v>19585.660479920272</v>
      </c>
      <c r="E275" s="218">
        <f t="array" ref="E275:E279">TRANSPOSE($C$241:$G$241)</f>
        <v>1273.0679311948177</v>
      </c>
    </row>
    <row r="276" spans="1:5">
      <c r="A276" t="str">
        <v>hoi</v>
      </c>
      <c r="B276" s="879"/>
      <c r="C276" t="str">
        <f t="shared" si="87"/>
        <v>Heizöl</v>
      </c>
      <c r="D276" s="218">
        <v>2086.3742273575058</v>
      </c>
      <c r="E276" s="218">
        <v>135.61432477823789</v>
      </c>
    </row>
    <row r="277" spans="1:5">
      <c r="A277" t="str">
        <v>col</v>
      </c>
      <c r="B277" s="879"/>
      <c r="C277" t="str">
        <f t="shared" si="87"/>
        <v>Kohle</v>
      </c>
      <c r="D277" s="218">
        <v>0</v>
      </c>
      <c r="E277" s="218">
        <v>0</v>
      </c>
    </row>
    <row r="278" spans="1:5">
      <c r="A278" t="str">
        <v>ele</v>
      </c>
      <c r="B278" s="879"/>
      <c r="C278" t="str">
        <f t="shared" si="87"/>
        <v>Strom</v>
      </c>
      <c r="D278" s="218">
        <v>5705.0749593344708</v>
      </c>
      <c r="E278" s="218">
        <v>370.82987235674068</v>
      </c>
    </row>
    <row r="279" spans="1:5">
      <c r="A279" t="str">
        <v>bio</v>
      </c>
      <c r="B279" s="879"/>
      <c r="C279" t="str">
        <f t="shared" si="87"/>
        <v>Biomasse</v>
      </c>
      <c r="D279" s="218">
        <v>1998.6867451558169</v>
      </c>
      <c r="E279" s="218">
        <v>129.9146384351281</v>
      </c>
    </row>
    <row r="280" spans="1:5">
      <c r="A280" t="str">
        <f t="array" ref="A280:A284">TRANSPOSE($C$230:$G$230)</f>
        <v>gas</v>
      </c>
      <c r="B280" s="879" t="s">
        <v>223</v>
      </c>
      <c r="C280" t="str">
        <f t="shared" si="87"/>
        <v>Erdgas</v>
      </c>
      <c r="D280" s="218">
        <f t="array" ref="D280:D284">TRANSPOSE($C$233:$G$233)</f>
        <v>12962.121572285198</v>
      </c>
      <c r="E280" s="218">
        <f t="array" ref="E280:E284">TRANSPOSE($C$242:$G$242)</f>
        <v>842.53790219853784</v>
      </c>
    </row>
    <row r="281" spans="1:5">
      <c r="A281" t="str">
        <v>hoi</v>
      </c>
      <c r="B281" s="879"/>
      <c r="C281" t="str">
        <f t="shared" si="87"/>
        <v>Heizöl</v>
      </c>
      <c r="D281" s="218">
        <v>1380.7977733514083</v>
      </c>
      <c r="E281" s="218">
        <v>89.751855267841535</v>
      </c>
    </row>
    <row r="282" spans="1:5">
      <c r="A282" t="str">
        <v>col</v>
      </c>
      <c r="B282" s="879"/>
      <c r="C282" t="str">
        <f t="shared" si="87"/>
        <v>Kohle</v>
      </c>
      <c r="D282" s="218">
        <v>0</v>
      </c>
      <c r="E282" s="218">
        <v>0</v>
      </c>
    </row>
    <row r="283" spans="1:5">
      <c r="A283" t="str">
        <v>ele</v>
      </c>
      <c r="B283" s="879"/>
      <c r="C283" t="str">
        <f t="shared" si="87"/>
        <v>Strom</v>
      </c>
      <c r="D283" s="218">
        <v>3775.7151604720593</v>
      </c>
      <c r="E283" s="218">
        <v>245.42148543068384</v>
      </c>
    </row>
    <row r="284" spans="1:5">
      <c r="A284" t="str">
        <v>bio</v>
      </c>
      <c r="B284" s="879"/>
      <c r="C284" t="str">
        <f t="shared" si="87"/>
        <v>Biomasse</v>
      </c>
      <c r="D284" s="218">
        <v>1322.7647136120559</v>
      </c>
      <c r="E284" s="218">
        <v>85.979706384783626</v>
      </c>
    </row>
    <row r="285" spans="1:5">
      <c r="A285" t="str">
        <f t="array" ref="A285:A289">TRANSPOSE($C$230:$G$230)</f>
        <v>gas</v>
      </c>
      <c r="B285" s="879" t="s">
        <v>286</v>
      </c>
      <c r="C285" t="str">
        <f t="shared" si="87"/>
        <v>Erdgas</v>
      </c>
      <c r="D285" s="218">
        <f t="array" ref="D285:D289">TRANSPOSE($C$234:$G$234)</f>
        <v>1440.235730253911</v>
      </c>
      <c r="E285" s="218">
        <f t="array" ref="E285:E289">TRANSPOSE($C$243:$G$243)</f>
        <v>21.603535953808667</v>
      </c>
    </row>
    <row r="286" spans="1:5">
      <c r="A286" t="str">
        <v>hoi</v>
      </c>
      <c r="B286" s="879"/>
      <c r="C286" t="str">
        <f t="shared" si="87"/>
        <v>Heizöl</v>
      </c>
      <c r="D286" s="218">
        <v>0</v>
      </c>
      <c r="E286" s="218">
        <v>0</v>
      </c>
    </row>
    <row r="287" spans="1:5">
      <c r="A287" t="str">
        <v>col</v>
      </c>
      <c r="B287" s="879"/>
      <c r="C287" t="str">
        <f t="shared" si="87"/>
        <v>Kohle</v>
      </c>
      <c r="D287" s="218">
        <v>0</v>
      </c>
      <c r="E287" s="218">
        <v>0</v>
      </c>
    </row>
    <row r="288" spans="1:5">
      <c r="A288" t="str">
        <v>ele</v>
      </c>
      <c r="B288" s="879"/>
      <c r="C288" t="str">
        <f t="shared" si="87"/>
        <v>Strom</v>
      </c>
      <c r="D288" s="218">
        <v>496.23489412752934</v>
      </c>
      <c r="E288" s="218">
        <v>7.4435234119129401</v>
      </c>
    </row>
    <row r="289" spans="1:5">
      <c r="A289" t="str">
        <v>bio</v>
      </c>
      <c r="B289" s="879"/>
      <c r="C289" t="str">
        <f t="shared" si="87"/>
        <v>Biomasse</v>
      </c>
      <c r="D289" s="218">
        <v>223.68484447641782</v>
      </c>
      <c r="E289" s="218">
        <v>3.3552726671462674</v>
      </c>
    </row>
    <row r="292" spans="1:5">
      <c r="D292" t="str">
        <f>K238</f>
        <v>Energiebedarf (kWh/m²a)</v>
      </c>
    </row>
    <row r="293" spans="1:5">
      <c r="B293" t="str">
        <f>J240</f>
        <v>old_x</v>
      </c>
      <c r="C293" t="str">
        <f>VLOOKUP(B293,$J$256:$K$259,2,FALSE)</f>
        <v>Altbau</v>
      </c>
      <c r="D293" s="262">
        <f>VLOOKUP(B293,$J$240:$K$243,2,FALSE)</f>
        <v>159.93230788755264</v>
      </c>
    </row>
    <row r="294" spans="1:5">
      <c r="B294" t="str">
        <f t="shared" ref="B294:B296" si="88">J241</f>
        <v>old_r</v>
      </c>
      <c r="C294" t="str">
        <f t="shared" ref="C294:C296" si="89">VLOOKUP(B294,$J$256:$K$259,2,FALSE)</f>
        <v>Sanierter Altbau</v>
      </c>
      <c r="D294" s="262">
        <f t="shared" ref="D294:D296" si="90">VLOOKUP(B294,$J$240:$K$243,2,FALSE)</f>
        <v>65</v>
      </c>
    </row>
    <row r="295" spans="1:5">
      <c r="B295" t="str">
        <f t="shared" si="88"/>
        <v>new_e</v>
      </c>
      <c r="C295" t="str">
        <f t="shared" si="89"/>
        <v>Neubau (EnEV)</v>
      </c>
      <c r="D295" s="262">
        <f t="shared" si="90"/>
        <v>65</v>
      </c>
    </row>
    <row r="296" spans="1:5">
      <c r="B296" t="str">
        <f t="shared" si="88"/>
        <v>new_p</v>
      </c>
      <c r="C296" t="str">
        <f t="shared" si="89"/>
        <v>Neubau (Passivhaus)</v>
      </c>
      <c r="D296" s="262">
        <f t="shared" si="90"/>
        <v>15</v>
      </c>
    </row>
    <row r="321" spans="1:8">
      <c r="A321" t="str">
        <f>A238</f>
        <v>Energieverbrauch:</v>
      </c>
      <c r="B321" t="str">
        <f t="shared" ref="B321:H321" si="91">B238</f>
        <v>GWh</v>
      </c>
    </row>
    <row r="322" spans="1:8">
      <c r="C322" t="str">
        <f>VLOOKUP(C230,$A$265:$B$269,2,FALSE)</f>
        <v>Erdgas</v>
      </c>
      <c r="D322" t="str">
        <f t="shared" ref="D322:G322" si="92">VLOOKUP(D230,$A$265:$B$269,2,FALSE)</f>
        <v>Heizöl</v>
      </c>
      <c r="E322" t="str">
        <f t="shared" si="92"/>
        <v>Kohle</v>
      </c>
      <c r="F322" t="str">
        <f t="shared" si="92"/>
        <v>Strom</v>
      </c>
      <c r="G322" t="str">
        <f t="shared" si="92"/>
        <v>Biomasse</v>
      </c>
    </row>
    <row r="323" spans="1:8">
      <c r="B323" t="str">
        <f>VLOOKUP(B231,$J$256:$K$259,2,FALSE)</f>
        <v>Altbau</v>
      </c>
      <c r="C323" s="125">
        <f t="shared" ref="A323:H323" si="93">C240</f>
        <v>251230.44086065481</v>
      </c>
      <c r="D323" s="125">
        <f t="shared" si="93"/>
        <v>155977.53180233153</v>
      </c>
      <c r="E323" s="125">
        <f t="shared" si="93"/>
        <v>5295.3948134828161</v>
      </c>
      <c r="F323" s="125">
        <f t="shared" si="93"/>
        <v>89407.681780775747</v>
      </c>
      <c r="G323" s="125">
        <f t="shared" si="93"/>
        <v>15406.246956469982</v>
      </c>
      <c r="H323" s="1194">
        <f>SUM(C323:G323)/SUM(C323:G326)</f>
        <v>0.99384172999158715</v>
      </c>
    </row>
    <row r="324" spans="1:8">
      <c r="B324" t="str">
        <f t="shared" ref="B324:B326" si="94">VLOOKUP(B232,$J$256:$K$259,2,FALSE)</f>
        <v>Sanierter Altbau</v>
      </c>
      <c r="C324" s="125">
        <f t="shared" ref="A324:H324" si="95">C241</f>
        <v>1273.0679311948177</v>
      </c>
      <c r="D324" s="125">
        <f t="shared" si="95"/>
        <v>135.61432477823789</v>
      </c>
      <c r="E324" s="125">
        <f t="shared" si="95"/>
        <v>0</v>
      </c>
      <c r="F324" s="125">
        <f t="shared" si="95"/>
        <v>370.82987235674068</v>
      </c>
      <c r="G324" s="125">
        <f t="shared" si="95"/>
        <v>129.9146384351281</v>
      </c>
    </row>
    <row r="325" spans="1:8">
      <c r="B325" t="str">
        <f t="shared" si="94"/>
        <v>Neubau (EnEV)</v>
      </c>
      <c r="C325" s="125">
        <f t="shared" ref="A325:H325" si="96">C242</f>
        <v>842.53790219853784</v>
      </c>
      <c r="D325" s="125">
        <f t="shared" si="96"/>
        <v>89.751855267841535</v>
      </c>
      <c r="E325" s="125">
        <f t="shared" si="96"/>
        <v>0</v>
      </c>
      <c r="F325" s="125">
        <f t="shared" si="96"/>
        <v>245.42148543068384</v>
      </c>
      <c r="G325" s="125">
        <f t="shared" si="96"/>
        <v>85.979706384783626</v>
      </c>
    </row>
    <row r="326" spans="1:8">
      <c r="B326" t="str">
        <f t="shared" si="94"/>
        <v>Neubau (Passivhaus)</v>
      </c>
      <c r="C326" s="125">
        <f t="shared" ref="A326:H326" si="97">C243</f>
        <v>21.603535953808667</v>
      </c>
      <c r="D326" s="125">
        <f t="shared" si="97"/>
        <v>0</v>
      </c>
      <c r="E326" s="125">
        <f t="shared" si="97"/>
        <v>0</v>
      </c>
      <c r="F326" s="125">
        <f t="shared" si="97"/>
        <v>7.4435234119129401</v>
      </c>
      <c r="G326" s="125">
        <f t="shared" si="97"/>
        <v>3.3552726671462674</v>
      </c>
    </row>
    <row r="329" spans="1:8">
      <c r="C329" t="str">
        <f>VLOOKUP(C230,$A$265:$B$269,2,FALSE)</f>
        <v>Erdgas</v>
      </c>
      <c r="D329" t="str">
        <f t="shared" ref="D329:G329" si="98">VLOOKUP(D230,$A$265:$B$269,2,FALSE)</f>
        <v>Heizöl</v>
      </c>
      <c r="E329" t="str">
        <f t="shared" si="98"/>
        <v>Kohle</v>
      </c>
      <c r="F329" t="str">
        <f t="shared" si="98"/>
        <v>Strom</v>
      </c>
      <c r="G329" t="str">
        <f t="shared" si="98"/>
        <v>Biomasse</v>
      </c>
    </row>
    <row r="330" spans="1:8">
      <c r="B330" t="str">
        <f>VLOOKUP(B231,$J$256:$K$259,2,FALSE)</f>
        <v>Altbau</v>
      </c>
      <c r="C330" s="125">
        <f>C231/1000</f>
        <v>1570.854845897011</v>
      </c>
      <c r="D330" s="125">
        <f t="shared" ref="D330:G330" si="99">D231/1000</f>
        <v>975.2721877308137</v>
      </c>
      <c r="E330" s="125">
        <f t="shared" si="99"/>
        <v>33.110225716282251</v>
      </c>
      <c r="F330" s="125">
        <f t="shared" si="99"/>
        <v>559.03452505442306</v>
      </c>
      <c r="G330" s="125">
        <f t="shared" si="99"/>
        <v>96.329798275042805</v>
      </c>
      <c r="H330" s="1194">
        <f>SUM(C330:G330)/SUM(C330:G333)</f>
        <v>0.98448451486697619</v>
      </c>
    </row>
    <row r="331" spans="1:8">
      <c r="B331" t="str">
        <f t="shared" ref="B331:B333" si="100">VLOOKUP(B232,$J$256:$K$259,2,FALSE)</f>
        <v>Sanierter Altbau</v>
      </c>
      <c r="C331" s="125">
        <f t="shared" ref="C331:G331" si="101">C232/1000</f>
        <v>19.585660479920271</v>
      </c>
      <c r="D331" s="125">
        <f t="shared" si="101"/>
        <v>2.0863742273575059</v>
      </c>
      <c r="E331" s="125">
        <f t="shared" si="101"/>
        <v>0</v>
      </c>
      <c r="F331" s="125">
        <f t="shared" si="101"/>
        <v>5.7050749593344712</v>
      </c>
      <c r="G331" s="125">
        <f t="shared" si="101"/>
        <v>1.9986867451558168</v>
      </c>
    </row>
    <row r="332" spans="1:8">
      <c r="B332" t="str">
        <f t="shared" si="100"/>
        <v>Neubau (EnEV)</v>
      </c>
      <c r="C332" s="125">
        <f t="shared" ref="C332:G332" si="102">C233/1000</f>
        <v>12.962121572285197</v>
      </c>
      <c r="D332" s="125">
        <f t="shared" si="102"/>
        <v>1.3807977733514083</v>
      </c>
      <c r="E332" s="125">
        <f t="shared" si="102"/>
        <v>0</v>
      </c>
      <c r="F332" s="125">
        <f t="shared" si="102"/>
        <v>3.7757151604720591</v>
      </c>
      <c r="G332" s="125">
        <f t="shared" si="102"/>
        <v>1.3227647136120559</v>
      </c>
    </row>
    <row r="333" spans="1:8">
      <c r="B333" t="str">
        <f t="shared" si="100"/>
        <v>Neubau (Passivhaus)</v>
      </c>
      <c r="C333" s="125">
        <f t="shared" ref="C333:G333" si="103">C234/1000</f>
        <v>1.4402357302539111</v>
      </c>
      <c r="D333" s="125">
        <f t="shared" si="103"/>
        <v>0</v>
      </c>
      <c r="E333" s="125">
        <f t="shared" si="103"/>
        <v>0</v>
      </c>
      <c r="F333" s="125">
        <f t="shared" si="103"/>
        <v>0.49623489412752936</v>
      </c>
      <c r="G333" s="125">
        <f t="shared" si="103"/>
        <v>0.22368484447641782</v>
      </c>
    </row>
  </sheetData>
  <mergeCells count="83">
    <mergeCell ref="B270:B274"/>
    <mergeCell ref="B285:B289"/>
    <mergeCell ref="B280:B284"/>
    <mergeCell ref="B275:B279"/>
    <mergeCell ref="B37:G37"/>
    <mergeCell ref="H28:O28"/>
    <mergeCell ref="H29:O29"/>
    <mergeCell ref="H30:O30"/>
    <mergeCell ref="B78:N78"/>
    <mergeCell ref="H36:O36"/>
    <mergeCell ref="B29:G29"/>
    <mergeCell ref="B30:G30"/>
    <mergeCell ref="C31:G31"/>
    <mergeCell ref="B36:G36"/>
    <mergeCell ref="L52:T52"/>
    <mergeCell ref="B42:K42"/>
    <mergeCell ref="B43:K43"/>
    <mergeCell ref="E45:K45"/>
    <mergeCell ref="E46:K46"/>
    <mergeCell ref="B52:K52"/>
    <mergeCell ref="B79:N79"/>
    <mergeCell ref="B80:C80"/>
    <mergeCell ref="D80:H80"/>
    <mergeCell ref="I80:N80"/>
    <mergeCell ref="I81:N81"/>
    <mergeCell ref="I82:J82"/>
    <mergeCell ref="K82:M82"/>
    <mergeCell ref="B86:J86"/>
    <mergeCell ref="L86:M86"/>
    <mergeCell ref="B4:C4"/>
    <mergeCell ref="D4:L4"/>
    <mergeCell ref="B5:L5"/>
    <mergeCell ref="B6:L6"/>
    <mergeCell ref="D7:I7"/>
    <mergeCell ref="J7:L7"/>
    <mergeCell ref="H37:O37"/>
    <mergeCell ref="B44:K44"/>
    <mergeCell ref="N4:O4"/>
    <mergeCell ref="N5:O5"/>
    <mergeCell ref="H27:O27"/>
    <mergeCell ref="H31:O31"/>
    <mergeCell ref="N98:N99"/>
    <mergeCell ref="B110:K110"/>
    <mergeCell ref="B111:K111"/>
    <mergeCell ref="B41:C41"/>
    <mergeCell ref="D41:K41"/>
    <mergeCell ref="L53:T53"/>
    <mergeCell ref="B87:N87"/>
    <mergeCell ref="B88:N88"/>
    <mergeCell ref="B94:N94"/>
    <mergeCell ref="B95:N95"/>
    <mergeCell ref="B96:N96"/>
    <mergeCell ref="B97:N97"/>
    <mergeCell ref="B98:E100"/>
    <mergeCell ref="F98:F99"/>
    <mergeCell ref="O45:T45"/>
    <mergeCell ref="O46:T46"/>
    <mergeCell ref="C11:I11"/>
    <mergeCell ref="K11:L11"/>
    <mergeCell ref="B12:L12"/>
    <mergeCell ref="N13:O13"/>
    <mergeCell ref="B28:G28"/>
    <mergeCell ref="L41:M41"/>
    <mergeCell ref="N41:T41"/>
    <mergeCell ref="L42:T42"/>
    <mergeCell ref="L43:T43"/>
    <mergeCell ref="L44:T44"/>
    <mergeCell ref="P213:R213"/>
    <mergeCell ref="J149:L149"/>
    <mergeCell ref="M149:N149"/>
    <mergeCell ref="B53:K53"/>
    <mergeCell ref="B54:K54"/>
    <mergeCell ref="L54:T54"/>
    <mergeCell ref="B113:B114"/>
    <mergeCell ref="C113:C114"/>
    <mergeCell ref="D113:K113"/>
    <mergeCell ref="G98:G99"/>
    <mergeCell ref="H98:H99"/>
    <mergeCell ref="I98:J98"/>
    <mergeCell ref="K98:L98"/>
    <mergeCell ref="M98:M99"/>
    <mergeCell ref="B81:C81"/>
    <mergeCell ref="D81:H81"/>
  </mergeCells>
  <conditionalFormatting sqref="C158:H175 C154:D157 F154:H157">
    <cfRule type="cellIs" dxfId="72" priority="41" operator="equal">
      <formula>0</formula>
    </cfRule>
  </conditionalFormatting>
  <conditionalFormatting sqref="C185:H185 H181:H184">
    <cfRule type="cellIs" dxfId="71" priority="40" operator="equal">
      <formula>0</formula>
    </cfRule>
  </conditionalFormatting>
  <conditionalFormatting sqref="C181:G184">
    <cfRule type="cellIs" dxfId="70" priority="39" operator="equal">
      <formula>0</formula>
    </cfRule>
  </conditionalFormatting>
  <conditionalFormatting sqref="M181:M182">
    <cfRule type="cellIs" dxfId="69" priority="38" operator="equal">
      <formula>0</formula>
    </cfRule>
  </conditionalFormatting>
  <conditionalFormatting sqref="C193:H193 H189:H192">
    <cfRule type="cellIs" dxfId="68" priority="37" operator="equal">
      <formula>0</formula>
    </cfRule>
  </conditionalFormatting>
  <conditionalFormatting sqref="C189:G192">
    <cfRule type="cellIs" dxfId="67" priority="36" operator="equal">
      <formula>0</formula>
    </cfRule>
  </conditionalFormatting>
  <conditionalFormatting sqref="C203:H203 H199:H202">
    <cfRule type="cellIs" dxfId="66" priority="35" operator="equal">
      <formula>0</formula>
    </cfRule>
  </conditionalFormatting>
  <conditionalFormatting sqref="C199:G202">
    <cfRule type="cellIs" dxfId="65" priority="34" operator="equal">
      <formula>0</formula>
    </cfRule>
  </conditionalFormatting>
  <conditionalFormatting sqref="C219:H219 H215:H218">
    <cfRule type="cellIs" dxfId="64" priority="33" operator="equal">
      <formula>0</formula>
    </cfRule>
  </conditionalFormatting>
  <conditionalFormatting sqref="C215:G218">
    <cfRule type="cellIs" dxfId="63" priority="32" operator="equal">
      <formula>0</formula>
    </cfRule>
  </conditionalFormatting>
  <conditionalFormatting sqref="C149:H150">
    <cfRule type="cellIs" dxfId="62" priority="30" operator="equal">
      <formula>0</formula>
    </cfRule>
  </conditionalFormatting>
  <conditionalFormatting sqref="E129">
    <cfRule type="cellIs" dxfId="61" priority="29" operator="equal">
      <formula>0</formula>
    </cfRule>
  </conditionalFormatting>
  <conditionalFormatting sqref="E135">
    <cfRule type="cellIs" dxfId="60" priority="26" operator="equal">
      <formula>0</formula>
    </cfRule>
  </conditionalFormatting>
  <conditionalFormatting sqref="E141">
    <cfRule type="cellIs" dxfId="59" priority="25" operator="equal">
      <formula>0</formula>
    </cfRule>
  </conditionalFormatting>
  <conditionalFormatting sqref="I158">
    <cfRule type="cellIs" dxfId="58" priority="21" operator="lessThan">
      <formula>0</formula>
    </cfRule>
    <cfRule type="cellIs" dxfId="57" priority="22" operator="greaterThan">
      <formula>0</formula>
    </cfRule>
    <cfRule type="cellIs" dxfId="56" priority="24" operator="equal">
      <formula>0</formula>
    </cfRule>
  </conditionalFormatting>
  <conditionalFormatting sqref="I185">
    <cfRule type="cellIs" dxfId="55" priority="18" operator="lessThan">
      <formula>0</formula>
    </cfRule>
    <cfRule type="cellIs" dxfId="54" priority="19" operator="greaterThan">
      <formula>0</formula>
    </cfRule>
    <cfRule type="cellIs" dxfId="53" priority="20" operator="equal">
      <formula>0</formula>
    </cfRule>
  </conditionalFormatting>
  <conditionalFormatting sqref="I203">
    <cfRule type="cellIs" dxfId="52" priority="15" operator="lessThan">
      <formula>0</formula>
    </cfRule>
    <cfRule type="cellIs" dxfId="51" priority="16" operator="greaterThan">
      <formula>0</formula>
    </cfRule>
    <cfRule type="cellIs" dxfId="50" priority="17" operator="equal">
      <formula>0</formula>
    </cfRule>
  </conditionalFormatting>
  <conditionalFormatting sqref="I219">
    <cfRule type="cellIs" dxfId="49" priority="12" operator="lessThan">
      <formula>0</formula>
    </cfRule>
    <cfRule type="cellIs" dxfId="48" priority="13" operator="greaterThan">
      <formula>0</formula>
    </cfRule>
    <cfRule type="cellIs" dxfId="47" priority="14" operator="equal">
      <formula>0</formula>
    </cfRule>
  </conditionalFormatting>
  <conditionalFormatting sqref="C231:H231 C235:H235 C232:D234 F232:H234">
    <cfRule type="cellIs" dxfId="46" priority="11" operator="equal">
      <formula>0</formula>
    </cfRule>
  </conditionalFormatting>
  <conditionalFormatting sqref="C244:H244 H240:H243">
    <cfRule type="cellIs" dxfId="45" priority="10" operator="equal">
      <formula>0</formula>
    </cfRule>
  </conditionalFormatting>
  <conditionalFormatting sqref="C240:G243 C245">
    <cfRule type="cellIs" dxfId="44" priority="9" operator="equal">
      <formula>0</formula>
    </cfRule>
  </conditionalFormatting>
  <conditionalFormatting sqref="C253:H253 H249:H252">
    <cfRule type="cellIs" dxfId="43" priority="8" operator="equal">
      <formula>0</formula>
    </cfRule>
  </conditionalFormatting>
  <conditionalFormatting sqref="C249:G252">
    <cfRule type="cellIs" dxfId="42" priority="7" operator="equal">
      <formula>0</formula>
    </cfRule>
  </conditionalFormatting>
  <conditionalFormatting sqref="E154">
    <cfRule type="cellIs" dxfId="41" priority="6" operator="equal">
      <formula>0</formula>
    </cfRule>
  </conditionalFormatting>
  <conditionalFormatting sqref="C262:H262 H258:H261">
    <cfRule type="cellIs" dxfId="40" priority="5" operator="equal">
      <formula>0</formula>
    </cfRule>
  </conditionalFormatting>
  <conditionalFormatting sqref="C258:G261">
    <cfRule type="cellIs" dxfId="39" priority="4" operator="equal">
      <formula>0</formula>
    </cfRule>
  </conditionalFormatting>
  <conditionalFormatting sqref="C323:G326 H323">
    <cfRule type="cellIs" dxfId="4" priority="3" operator="equal">
      <formula>0</formula>
    </cfRule>
  </conditionalFormatting>
  <conditionalFormatting sqref="C330:G333">
    <cfRule type="cellIs" dxfId="3" priority="2" operator="equal">
      <formula>0</formula>
    </cfRule>
  </conditionalFormatting>
  <conditionalFormatting sqref="H330">
    <cfRule type="cellIs" dxfId="1" priority="1" operator="equal">
      <formula>0</formula>
    </cfRule>
  </conditionalFormatting>
  <hyperlinks>
    <hyperlink ref="C26" r:id="rId1" display="https://www.destatis.de/DE/Publikationen/Thematisch/EinkommenKonsumLebensbedingungen/Wohnen/WohnsituationHaushalte2055001069005.xls?__blob=publicationFile"/>
    <hyperlink ref="C93" r:id="rId2"/>
    <hyperlink ref="C109" r:id="rId3" display="https://www.destatis.de/DE/Publikationen/Thematisch/Bauen/BautaetigkeitWohnungsbau/BaugenehmigungenHeizenergieXLS_5311001.xlsx?__blob=publicationFile"/>
    <hyperlink ref="C3" r:id="rId4" display="https://www.destatis.de/DE/Publikationen/Thematisch/EinkommenKonsumLebensbedingungen/Wohnen/WohnsituationHaushalte2055001069005.xls?__blob=publicationFile"/>
    <hyperlink ref="C40" r:id="rId5" display="https://www.destatis.de/DE/Publikationen/Thematisch/EinkommenKonsumLebensbedingungen/Wohnen/WohnsituationHaushalte2055001069005.xls?__blob=publicationFile"/>
    <hyperlink ref="C77" r:id="rId6" display="https://www.destatis.de/DE/Publikationen/Thematisch/EinkommenKonsumLebensbedingungen/Wohnen/WohnsituationHaushalte2055001069005.xls?__blob=publicationFile"/>
    <hyperlink ref="F146" display="http://www.dena.de/fileadmin/user_upload/Veranstaltungen/Vortraege_GF/sk/120911_SK_Pressegespraech_des_Gesamtverbands_Daemmstoffindustrie_GDI_Berlin_Jahrhundertaufgabe_Energiewende_-_Wo_stehen_wir_-_Einsatz_von_Waermedaemmung_im_Sanierungs-_und_Neubaubere"/>
    <hyperlink ref="K147" r:id="rId7"/>
    <hyperlink ref="O197" r:id="rId8"/>
    <hyperlink ref="M205" r:id="rId9"/>
    <hyperlink ref="O149" r:id="rId10" display="http://www.welt.de/finanzen/immobilien/article132112005/Wohnraum-in-den-Innenstaedten-wird-immer-teurer.html"/>
  </hyperlinks>
  <pageMargins left="0.7" right="0.7" top="0.78740157499999996" bottom="0.78740157499999996" header="0.3" footer="0.3"/>
  <pageSetup paperSize="9" orientation="portrait" r:id="rId11"/>
  <drawing r:id="rId1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261"/>
  <sheetViews>
    <sheetView topLeftCell="A152" zoomScale="70" zoomScaleNormal="70" workbookViewId="0">
      <selection activeCell="J190" sqref="J190"/>
    </sheetView>
  </sheetViews>
  <sheetFormatPr baseColWidth="10" defaultRowHeight="15"/>
  <cols>
    <col min="1" max="1" width="34.85546875" customWidth="1"/>
    <col min="2" max="2" width="25.42578125" customWidth="1"/>
    <col min="3" max="4" width="17.140625" customWidth="1"/>
    <col min="5" max="5" width="19" customWidth="1"/>
    <col min="6" max="7" width="17.140625" customWidth="1"/>
    <col min="8" max="9" width="13.7109375" customWidth="1"/>
    <col min="10" max="10" width="16.5703125" customWidth="1"/>
    <col min="11" max="11" width="17.5703125" customWidth="1"/>
    <col min="12" max="12" width="19.140625" customWidth="1"/>
    <col min="13" max="13" width="21" customWidth="1"/>
    <col min="14" max="14" width="16.7109375" customWidth="1"/>
    <col min="15" max="15" width="16.140625" customWidth="1"/>
    <col min="16" max="16" width="19.85546875" customWidth="1"/>
    <col min="17" max="20" width="15.7109375" customWidth="1"/>
  </cols>
  <sheetData>
    <row r="2" spans="1:22" s="330" customFormat="1" ht="15.75">
      <c r="A2" s="329" t="s">
        <v>518</v>
      </c>
    </row>
    <row r="3" spans="1:22" s="388" customFormat="1" ht="16.5" thickBot="1">
      <c r="A3" s="387"/>
      <c r="B3" s="243" t="s">
        <v>87</v>
      </c>
      <c r="C3" s="331" t="s">
        <v>349</v>
      </c>
      <c r="D3" s="243"/>
      <c r="E3" s="243"/>
      <c r="F3" s="243"/>
      <c r="G3" s="243"/>
      <c r="H3" s="243"/>
      <c r="I3" s="243"/>
      <c r="J3" s="243"/>
      <c r="K3" s="243"/>
      <c r="L3" s="243"/>
    </row>
    <row r="4" spans="1:22" s="388" customFormat="1" ht="15.75">
      <c r="A4" s="387"/>
      <c r="B4" s="1052"/>
      <c r="C4" s="987"/>
      <c r="D4" s="988" t="s">
        <v>322</v>
      </c>
      <c r="E4" s="988"/>
      <c r="F4" s="988"/>
      <c r="G4" s="988"/>
      <c r="H4" s="988"/>
      <c r="I4" s="988"/>
      <c r="J4" s="988"/>
      <c r="K4" s="988"/>
      <c r="L4" s="1053"/>
      <c r="N4" s="1034" t="s">
        <v>520</v>
      </c>
      <c r="O4" s="1035"/>
    </row>
    <row r="5" spans="1:22" s="388" customFormat="1" ht="16.5" thickBot="1">
      <c r="A5" s="389"/>
      <c r="B5" s="990" t="s">
        <v>323</v>
      </c>
      <c r="C5" s="991"/>
      <c r="D5" s="991"/>
      <c r="E5" s="991"/>
      <c r="F5" s="991"/>
      <c r="G5" s="991"/>
      <c r="H5" s="991"/>
      <c r="I5" s="991"/>
      <c r="J5" s="991"/>
      <c r="K5" s="991"/>
      <c r="L5" s="992"/>
      <c r="M5" s="396"/>
      <c r="N5" s="1036" t="s">
        <v>519</v>
      </c>
      <c r="O5" s="1037"/>
      <c r="P5" s="396"/>
      <c r="Q5" s="396"/>
      <c r="R5" s="396"/>
      <c r="S5" s="396"/>
      <c r="T5" s="396"/>
      <c r="U5" s="396"/>
      <c r="V5" s="396"/>
    </row>
    <row r="6" spans="1:22" s="388" customFormat="1" ht="15.75" customHeight="1">
      <c r="A6" s="555" t="s">
        <v>467</v>
      </c>
      <c r="B6" s="1049" t="s">
        <v>453</v>
      </c>
      <c r="C6" s="1050"/>
      <c r="D6" s="1050"/>
      <c r="E6" s="1050"/>
      <c r="F6" s="1050"/>
      <c r="G6" s="1050"/>
      <c r="H6" s="1050"/>
      <c r="I6" s="1050"/>
      <c r="J6" s="1050"/>
      <c r="K6" s="1050"/>
      <c r="L6" s="1051"/>
      <c r="M6" s="396"/>
      <c r="N6" s="396"/>
      <c r="O6" s="396"/>
      <c r="P6" s="396"/>
      <c r="Q6" s="396"/>
      <c r="R6" s="396"/>
      <c r="S6" s="396"/>
      <c r="T6" s="396"/>
      <c r="U6" s="396"/>
      <c r="V6" s="396"/>
    </row>
    <row r="7" spans="1:22" s="388" customFormat="1" ht="15.75" customHeight="1">
      <c r="A7" s="389"/>
      <c r="B7" s="304" t="s">
        <v>327</v>
      </c>
      <c r="C7" s="395" t="s">
        <v>327</v>
      </c>
      <c r="D7" s="1054" t="s">
        <v>454</v>
      </c>
      <c r="E7" s="1055"/>
      <c r="F7" s="1055"/>
      <c r="G7" s="1055"/>
      <c r="H7" s="1055"/>
      <c r="I7" s="1056"/>
      <c r="J7" s="1054" t="s">
        <v>359</v>
      </c>
      <c r="K7" s="1055"/>
      <c r="L7" s="1057"/>
      <c r="M7" s="396"/>
      <c r="N7" s="396"/>
      <c r="O7" s="396"/>
      <c r="P7" s="396"/>
      <c r="Q7" s="396"/>
      <c r="R7" s="396"/>
      <c r="S7" s="396"/>
      <c r="T7" s="396"/>
      <c r="U7" s="396"/>
      <c r="V7" s="396"/>
    </row>
    <row r="8" spans="1:22" s="388" customFormat="1" ht="15.75">
      <c r="A8" s="389"/>
      <c r="B8" s="844" t="s">
        <v>455</v>
      </c>
      <c r="C8" s="394" t="s">
        <v>30</v>
      </c>
      <c r="D8" s="840" t="s">
        <v>327</v>
      </c>
      <c r="E8" s="840" t="s">
        <v>456</v>
      </c>
      <c r="F8" s="840" t="s">
        <v>457</v>
      </c>
      <c r="G8" s="840" t="s">
        <v>458</v>
      </c>
      <c r="H8" s="840" t="s">
        <v>459</v>
      </c>
      <c r="I8" s="840" t="s">
        <v>460</v>
      </c>
      <c r="J8" s="392" t="s">
        <v>327</v>
      </c>
      <c r="K8" s="840" t="s">
        <v>366</v>
      </c>
      <c r="L8" s="837" t="s">
        <v>327</v>
      </c>
      <c r="M8" s="396"/>
      <c r="N8" s="396"/>
      <c r="O8" s="396"/>
      <c r="P8" s="396"/>
      <c r="Q8" s="396"/>
      <c r="R8" s="396"/>
      <c r="S8" s="396"/>
      <c r="T8" s="396"/>
      <c r="U8" s="396"/>
      <c r="V8" s="396"/>
    </row>
    <row r="9" spans="1:22" s="388" customFormat="1" ht="15.75">
      <c r="A9" s="389"/>
      <c r="B9" s="844" t="s">
        <v>461</v>
      </c>
      <c r="C9" s="394" t="s">
        <v>327</v>
      </c>
      <c r="D9" s="845" t="s">
        <v>462</v>
      </c>
      <c r="E9" s="845" t="s">
        <v>54</v>
      </c>
      <c r="F9" s="845" t="s">
        <v>54</v>
      </c>
      <c r="G9" s="845" t="s">
        <v>54</v>
      </c>
      <c r="H9" s="845" t="s">
        <v>54</v>
      </c>
      <c r="I9" s="845" t="s">
        <v>463</v>
      </c>
      <c r="J9" s="393" t="s">
        <v>373</v>
      </c>
      <c r="K9" s="845" t="s">
        <v>363</v>
      </c>
      <c r="L9" s="838" t="s">
        <v>366</v>
      </c>
      <c r="M9" s="396"/>
      <c r="N9" s="396"/>
      <c r="O9" s="396"/>
      <c r="P9" s="396"/>
      <c r="Q9" s="396"/>
      <c r="R9" s="396"/>
      <c r="S9" s="396"/>
      <c r="T9" s="396"/>
      <c r="U9" s="396"/>
      <c r="V9" s="396"/>
    </row>
    <row r="10" spans="1:22" s="388" customFormat="1" ht="15.75" customHeight="1">
      <c r="A10" s="389"/>
      <c r="B10" s="844" t="s">
        <v>464</v>
      </c>
      <c r="C10" s="394" t="s">
        <v>327</v>
      </c>
      <c r="D10" s="845" t="s">
        <v>456</v>
      </c>
      <c r="E10" s="845" t="s">
        <v>457</v>
      </c>
      <c r="F10" s="845" t="s">
        <v>458</v>
      </c>
      <c r="G10" s="845" t="s">
        <v>459</v>
      </c>
      <c r="H10" s="845" t="s">
        <v>460</v>
      </c>
      <c r="I10" s="845" t="s">
        <v>465</v>
      </c>
      <c r="J10" s="393" t="s">
        <v>379</v>
      </c>
      <c r="K10" s="845" t="s">
        <v>380</v>
      </c>
      <c r="L10" s="838" t="s">
        <v>381</v>
      </c>
      <c r="M10" s="396"/>
      <c r="N10" s="396"/>
      <c r="O10" s="396"/>
      <c r="P10" s="396"/>
      <c r="Q10" s="396"/>
      <c r="R10" s="396"/>
      <c r="S10" s="396"/>
      <c r="T10" s="396"/>
      <c r="U10" s="396"/>
      <c r="V10" s="396"/>
    </row>
    <row r="11" spans="1:22" s="388" customFormat="1" ht="15.75" customHeight="1">
      <c r="A11" s="389"/>
      <c r="B11" s="403" t="s">
        <v>327</v>
      </c>
      <c r="C11" s="1058" t="s">
        <v>325</v>
      </c>
      <c r="D11" s="1059"/>
      <c r="E11" s="1059"/>
      <c r="F11" s="1059"/>
      <c r="G11" s="1059"/>
      <c r="H11" s="1059"/>
      <c r="I11" s="1060"/>
      <c r="J11" s="423" t="s">
        <v>382</v>
      </c>
      <c r="K11" s="997" t="s">
        <v>383</v>
      </c>
      <c r="L11" s="1061"/>
      <c r="M11" s="396"/>
      <c r="N11" s="396"/>
      <c r="O11" s="396"/>
      <c r="P11" s="396"/>
      <c r="Q11" s="396"/>
      <c r="R11" s="396"/>
      <c r="S11" s="396"/>
      <c r="T11" s="396"/>
      <c r="U11" s="396"/>
      <c r="V11" s="396"/>
    </row>
    <row r="12" spans="1:22" s="388" customFormat="1" ht="15.75">
      <c r="A12" s="390"/>
      <c r="B12" s="970" t="s">
        <v>466</v>
      </c>
      <c r="C12" s="971"/>
      <c r="D12" s="971"/>
      <c r="E12" s="971"/>
      <c r="F12" s="971"/>
      <c r="G12" s="971"/>
      <c r="H12" s="971"/>
      <c r="I12" s="971"/>
      <c r="J12" s="971"/>
      <c r="K12" s="971"/>
      <c r="L12" s="972"/>
      <c r="M12" s="396"/>
      <c r="N12" s="396"/>
      <c r="O12" s="396"/>
      <c r="P12" s="396"/>
      <c r="Q12" s="396"/>
      <c r="R12" s="396"/>
      <c r="S12" s="396"/>
      <c r="T12" s="396"/>
      <c r="U12" s="396"/>
      <c r="V12" s="396"/>
    </row>
    <row r="13" spans="1:22" s="388" customFormat="1" ht="15.75">
      <c r="A13" s="390"/>
      <c r="B13" s="403" t="s">
        <v>441</v>
      </c>
      <c r="C13" s="404" t="s">
        <v>327</v>
      </c>
      <c r="D13" s="404" t="s">
        <v>327</v>
      </c>
      <c r="E13" s="404" t="s">
        <v>327</v>
      </c>
      <c r="F13" s="404" t="s">
        <v>327</v>
      </c>
      <c r="G13" s="404" t="s">
        <v>327</v>
      </c>
      <c r="H13" s="404" t="s">
        <v>327</v>
      </c>
      <c r="I13" s="404" t="s">
        <v>327</v>
      </c>
      <c r="J13" s="404" t="s">
        <v>327</v>
      </c>
      <c r="K13" s="404" t="s">
        <v>327</v>
      </c>
      <c r="L13" s="405" t="s">
        <v>327</v>
      </c>
      <c r="M13" s="396"/>
      <c r="N13" s="999" t="s">
        <v>315</v>
      </c>
      <c r="O13" s="999"/>
      <c r="P13" s="396"/>
      <c r="Q13" s="396"/>
      <c r="R13" s="396"/>
      <c r="S13" s="396"/>
      <c r="T13" s="396"/>
      <c r="U13" s="396"/>
      <c r="V13" s="396"/>
    </row>
    <row r="14" spans="1:22" s="388" customFormat="1" ht="15.75">
      <c r="A14" s="390"/>
      <c r="B14" s="403" t="s">
        <v>442</v>
      </c>
      <c r="C14" s="404" t="s">
        <v>327</v>
      </c>
      <c r="D14" s="404" t="s">
        <v>327</v>
      </c>
      <c r="E14" s="404" t="s">
        <v>327</v>
      </c>
      <c r="F14" s="404" t="s">
        <v>327</v>
      </c>
      <c r="G14" s="404" t="s">
        <v>327</v>
      </c>
      <c r="H14" s="404" t="s">
        <v>327</v>
      </c>
      <c r="I14" s="404" t="s">
        <v>327</v>
      </c>
      <c r="J14" s="404" t="s">
        <v>327</v>
      </c>
      <c r="K14" s="404" t="s">
        <v>327</v>
      </c>
      <c r="L14" s="405" t="s">
        <v>327</v>
      </c>
      <c r="M14" s="399"/>
      <c r="N14" s="422" t="s">
        <v>468</v>
      </c>
      <c r="O14" s="422" t="s">
        <v>469</v>
      </c>
      <c r="P14" s="396"/>
      <c r="Q14" s="396"/>
      <c r="R14" s="396"/>
      <c r="S14" s="396"/>
    </row>
    <row r="15" spans="1:22" s="388" customFormat="1" ht="15.75">
      <c r="A15" s="390"/>
      <c r="B15" s="403" t="s">
        <v>443</v>
      </c>
      <c r="C15" s="404" t="s">
        <v>327</v>
      </c>
      <c r="D15" s="404" t="s">
        <v>327</v>
      </c>
      <c r="E15" s="404" t="s">
        <v>327</v>
      </c>
      <c r="F15" s="404" t="s">
        <v>327</v>
      </c>
      <c r="G15" s="404" t="s">
        <v>327</v>
      </c>
      <c r="H15" s="404" t="s">
        <v>327</v>
      </c>
      <c r="I15" s="404" t="s">
        <v>327</v>
      </c>
      <c r="J15" s="404" t="s">
        <v>327</v>
      </c>
      <c r="K15" s="404" t="s">
        <v>327</v>
      </c>
      <c r="L15" s="405" t="s">
        <v>327</v>
      </c>
      <c r="M15" s="400"/>
      <c r="N15" s="399"/>
      <c r="O15" s="399"/>
      <c r="P15" s="396"/>
      <c r="Q15" s="396"/>
      <c r="R15" s="396"/>
      <c r="S15" s="396"/>
    </row>
    <row r="16" spans="1:22" s="388" customFormat="1" ht="15.75">
      <c r="A16" s="390"/>
      <c r="B16" s="305" t="s">
        <v>444</v>
      </c>
      <c r="C16" s="847">
        <f>'[7]WS-02'!$D$15</f>
        <v>571</v>
      </c>
      <c r="D16" s="327"/>
      <c r="E16" s="327"/>
      <c r="F16" s="327"/>
      <c r="G16" s="327"/>
      <c r="H16" s="327"/>
      <c r="I16" s="327"/>
      <c r="J16" s="406">
        <f t="shared" ref="J16:J23" si="0">C16*$K$24*1000/10000</f>
        <v>5384.5299999999988</v>
      </c>
      <c r="K16" s="407"/>
      <c r="L16" s="408"/>
      <c r="M16" s="401" t="str">
        <f>B16</f>
        <v xml:space="preserve">             bis 1918          </v>
      </c>
      <c r="N16" s="424">
        <f>C16/$C$24+N15</f>
        <v>0.11797520661157025</v>
      </c>
      <c r="O16" s="424">
        <f>C16/$C$24</f>
        <v>0.11797520661157025</v>
      </c>
      <c r="P16" s="402"/>
      <c r="Q16" s="396"/>
      <c r="R16" s="396"/>
      <c r="S16" s="396"/>
    </row>
    <row r="17" spans="1:19" s="388" customFormat="1" ht="15.75">
      <c r="A17" s="390"/>
      <c r="B17" s="305" t="s">
        <v>445</v>
      </c>
      <c r="C17" s="847">
        <f>'[7]WS-02'!$E$15</f>
        <v>503</v>
      </c>
      <c r="D17" s="327"/>
      <c r="E17" s="327"/>
      <c r="F17" s="327"/>
      <c r="G17" s="327"/>
      <c r="H17" s="327"/>
      <c r="I17" s="327"/>
      <c r="J17" s="406">
        <f t="shared" si="0"/>
        <v>4743.29</v>
      </c>
      <c r="K17" s="407"/>
      <c r="L17" s="408"/>
      <c r="M17" s="401" t="str">
        <f t="shared" ref="M17:M23" si="1">B17</f>
        <v xml:space="preserve">        1919  -  1948          </v>
      </c>
      <c r="N17" s="424">
        <f t="shared" ref="N17:N23" si="2">C17/$C$24+N16</f>
        <v>0.22190082644628101</v>
      </c>
      <c r="O17" s="424">
        <f t="shared" ref="O17:O23" si="3">C17/$C$24</f>
        <v>0.10392561983471074</v>
      </c>
      <c r="P17" s="402"/>
      <c r="Q17" s="396"/>
      <c r="R17" s="396"/>
      <c r="S17" s="396"/>
    </row>
    <row r="18" spans="1:19" s="388" customFormat="1" ht="15.75">
      <c r="A18" s="390"/>
      <c r="B18" s="305" t="s">
        <v>446</v>
      </c>
      <c r="C18" s="847">
        <f>'[7]WS-02'!$F$15</f>
        <v>2435</v>
      </c>
      <c r="D18" s="327"/>
      <c r="E18" s="327"/>
      <c r="F18" s="327"/>
      <c r="G18" s="327"/>
      <c r="H18" s="327"/>
      <c r="I18" s="327"/>
      <c r="J18" s="409">
        <f t="shared" si="0"/>
        <v>22962.05</v>
      </c>
      <c r="K18" s="407"/>
      <c r="L18" s="408"/>
      <c r="M18" s="401" t="str">
        <f t="shared" si="1"/>
        <v xml:space="preserve">        1949  -  1978          </v>
      </c>
      <c r="N18" s="424">
        <f t="shared" si="2"/>
        <v>0.72500000000000009</v>
      </c>
      <c r="O18" s="424">
        <f t="shared" si="3"/>
        <v>0.50309917355371903</v>
      </c>
      <c r="P18" s="402"/>
      <c r="Q18" s="396"/>
      <c r="R18" s="396"/>
      <c r="S18" s="396"/>
    </row>
    <row r="19" spans="1:19" s="388" customFormat="1" ht="15.75">
      <c r="A19" s="390"/>
      <c r="B19" s="305" t="s">
        <v>447</v>
      </c>
      <c r="C19" s="847">
        <f>'[7]WS-02'!$G$15</f>
        <v>732</v>
      </c>
      <c r="D19" s="327"/>
      <c r="E19" s="327"/>
      <c r="F19" s="327"/>
      <c r="G19" s="327"/>
      <c r="H19" s="327"/>
      <c r="I19" s="327"/>
      <c r="J19" s="406">
        <f t="shared" si="0"/>
        <v>6902.7599999999984</v>
      </c>
      <c r="K19" s="407"/>
      <c r="L19" s="408"/>
      <c r="M19" s="401" t="str">
        <f t="shared" si="1"/>
        <v xml:space="preserve">        1979  -  1990          </v>
      </c>
      <c r="N19" s="424">
        <f t="shared" si="2"/>
        <v>0.87623966942148768</v>
      </c>
      <c r="O19" s="424">
        <f t="shared" si="3"/>
        <v>0.15123966942148762</v>
      </c>
      <c r="P19" s="402"/>
      <c r="Q19" s="396"/>
      <c r="R19" s="396"/>
      <c r="S19" s="396"/>
    </row>
    <row r="20" spans="1:19" s="388" customFormat="1" ht="15.75">
      <c r="A20" s="390"/>
      <c r="B20" s="305" t="s">
        <v>448</v>
      </c>
      <c r="C20" s="847">
        <f>'[7]WS-02'!$H$15</f>
        <v>224</v>
      </c>
      <c r="D20" s="327"/>
      <c r="E20" s="327"/>
      <c r="F20" s="327"/>
      <c r="G20" s="327"/>
      <c r="H20" s="327"/>
      <c r="I20" s="327"/>
      <c r="J20" s="406">
        <f t="shared" si="0"/>
        <v>2112.3200000000002</v>
      </c>
      <c r="K20" s="407"/>
      <c r="L20" s="408"/>
      <c r="M20" s="401" t="str">
        <f t="shared" si="1"/>
        <v xml:space="preserve">        1991  -  1995          </v>
      </c>
      <c r="N20" s="424">
        <f t="shared" si="2"/>
        <v>0.92252066115702491</v>
      </c>
      <c r="O20" s="424">
        <f t="shared" si="3"/>
        <v>4.6280991735537187E-2</v>
      </c>
      <c r="P20" s="402"/>
      <c r="Q20" s="396"/>
      <c r="R20" s="396"/>
      <c r="S20" s="396"/>
    </row>
    <row r="21" spans="1:19" s="388" customFormat="1" ht="15.75">
      <c r="A21" s="390"/>
      <c r="B21" s="305" t="s">
        <v>449</v>
      </c>
      <c r="C21" s="847">
        <f>'[7]WS-02'!$I$15</f>
        <v>209</v>
      </c>
      <c r="D21" s="327"/>
      <c r="E21" s="327"/>
      <c r="F21" s="327"/>
      <c r="G21" s="327"/>
      <c r="H21" s="327"/>
      <c r="I21" s="327"/>
      <c r="J21" s="406">
        <f t="shared" si="0"/>
        <v>1970.87</v>
      </c>
      <c r="K21" s="407"/>
      <c r="L21" s="408"/>
      <c r="M21" s="401" t="str">
        <f t="shared" si="1"/>
        <v xml:space="preserve">        1996  -  2000          </v>
      </c>
      <c r="N21" s="424">
        <f t="shared" si="2"/>
        <v>0.96570247933884312</v>
      </c>
      <c r="O21" s="424">
        <f t="shared" si="3"/>
        <v>4.3181818181818182E-2</v>
      </c>
      <c r="P21" s="402"/>
      <c r="Q21" s="396"/>
      <c r="R21" s="396"/>
      <c r="S21" s="396"/>
    </row>
    <row r="22" spans="1:19" s="388" customFormat="1" ht="15.75">
      <c r="A22" s="390"/>
      <c r="B22" s="305" t="s">
        <v>450</v>
      </c>
      <c r="C22" s="847">
        <f>'[7]WS-02'!$J$15</f>
        <v>128</v>
      </c>
      <c r="D22" s="327"/>
      <c r="E22" s="327"/>
      <c r="F22" s="327"/>
      <c r="G22" s="327"/>
      <c r="H22" s="327"/>
      <c r="I22" s="327"/>
      <c r="J22" s="406">
        <f t="shared" si="0"/>
        <v>1207.04</v>
      </c>
      <c r="K22" s="407"/>
      <c r="L22" s="408"/>
      <c r="M22" s="401" t="str">
        <f t="shared" si="1"/>
        <v xml:space="preserve">        2001  -  2004          </v>
      </c>
      <c r="N22" s="424">
        <f>C22/$C$24+N21</f>
        <v>0.99214876033057864</v>
      </c>
      <c r="O22" s="424">
        <f t="shared" si="3"/>
        <v>2.6446280991735537E-2</v>
      </c>
      <c r="P22" s="402"/>
      <c r="Q22" s="396"/>
      <c r="R22" s="396"/>
      <c r="S22" s="396"/>
    </row>
    <row r="23" spans="1:19" s="388" customFormat="1" ht="15.75">
      <c r="A23" s="390"/>
      <c r="B23" s="305" t="s">
        <v>451</v>
      </c>
      <c r="C23" s="847">
        <f>'[7]WS-02'!$K$15</f>
        <v>38</v>
      </c>
      <c r="D23" s="327"/>
      <c r="E23" s="327"/>
      <c r="F23" s="327"/>
      <c r="G23" s="327"/>
      <c r="H23" s="327"/>
      <c r="I23" s="327"/>
      <c r="J23" s="406">
        <f t="shared" si="0"/>
        <v>358.34</v>
      </c>
      <c r="K23" s="407"/>
      <c r="L23" s="408"/>
      <c r="M23" s="401" t="str">
        <f t="shared" si="1"/>
        <v xml:space="preserve">        2005 und später        </v>
      </c>
      <c r="N23" s="424">
        <f t="shared" si="2"/>
        <v>1.0000000000000002</v>
      </c>
      <c r="O23" s="425">
        <f t="shared" si="3"/>
        <v>7.8512396694214882E-3</v>
      </c>
      <c r="P23" s="402"/>
      <c r="Q23" s="396"/>
      <c r="R23" s="396"/>
      <c r="S23" s="396"/>
    </row>
    <row r="24" spans="1:19" s="388" customFormat="1" ht="15.75">
      <c r="A24" s="389" t="s">
        <v>85</v>
      </c>
      <c r="B24" s="411" t="s">
        <v>452</v>
      </c>
      <c r="C24" s="410">
        <f>SUM(C16:C23)</f>
        <v>4840</v>
      </c>
      <c r="D24" s="412"/>
      <c r="E24" s="412"/>
      <c r="F24" s="412"/>
      <c r="G24" s="412"/>
      <c r="H24" s="412"/>
      <c r="I24" s="412"/>
      <c r="J24" s="421">
        <f>C24*$K$24*1000/10000</f>
        <v>45641.2</v>
      </c>
      <c r="K24" s="848">
        <f>'[7]WS-01'!$K$15</f>
        <v>94.3</v>
      </c>
      <c r="L24" s="414">
        <v>42.9</v>
      </c>
      <c r="M24" s="398"/>
      <c r="N24" s="397"/>
      <c r="P24" s="396"/>
      <c r="Q24" s="396"/>
      <c r="R24" s="396"/>
      <c r="S24" s="396"/>
    </row>
    <row r="25" spans="1:19" s="388" customFormat="1" ht="15.75">
      <c r="A25" s="555"/>
    </row>
    <row r="26" spans="1:19" ht="15" customHeight="1">
      <c r="A26" s="555"/>
      <c r="B26" s="243" t="s">
        <v>87</v>
      </c>
      <c r="C26" s="331" t="s">
        <v>349</v>
      </c>
      <c r="D26" s="243"/>
      <c r="E26" s="243"/>
      <c r="F26" s="243"/>
      <c r="G26" s="243"/>
      <c r="H26" s="243"/>
      <c r="I26" s="243"/>
      <c r="J26" s="243"/>
      <c r="K26" s="243"/>
      <c r="L26" s="243"/>
      <c r="M26" s="243"/>
      <c r="N26" s="243"/>
      <c r="O26" s="243"/>
    </row>
    <row r="27" spans="1:19">
      <c r="A27" s="555"/>
      <c r="B27" s="302"/>
      <c r="C27" s="303"/>
      <c r="D27" s="303"/>
      <c r="E27" s="303"/>
      <c r="F27" s="303"/>
      <c r="G27" s="303"/>
      <c r="H27" s="1038" t="s">
        <v>322</v>
      </c>
      <c r="I27" s="1038"/>
      <c r="J27" s="1038"/>
      <c r="K27" s="1038"/>
      <c r="L27" s="1038"/>
      <c r="M27" s="1038"/>
      <c r="N27" s="1038"/>
      <c r="O27" s="1039"/>
    </row>
    <row r="28" spans="1:19" ht="15" customHeight="1">
      <c r="A28" s="555"/>
      <c r="B28" s="990" t="s">
        <v>323</v>
      </c>
      <c r="C28" s="991"/>
      <c r="D28" s="991"/>
      <c r="E28" s="991"/>
      <c r="F28" s="991"/>
      <c r="G28" s="991"/>
      <c r="H28" s="991" t="s">
        <v>323</v>
      </c>
      <c r="I28" s="991"/>
      <c r="J28" s="991"/>
      <c r="K28" s="991"/>
      <c r="L28" s="991"/>
      <c r="M28" s="991"/>
      <c r="N28" s="991"/>
      <c r="O28" s="992"/>
    </row>
    <row r="29" spans="1:19" ht="15" customHeight="1">
      <c r="A29" s="555" t="s">
        <v>394</v>
      </c>
      <c r="B29" s="993" t="s">
        <v>324</v>
      </c>
      <c r="C29" s="994"/>
      <c r="D29" s="994"/>
      <c r="E29" s="994"/>
      <c r="F29" s="994"/>
      <c r="G29" s="994"/>
      <c r="H29" s="994" t="s">
        <v>324</v>
      </c>
      <c r="I29" s="994"/>
      <c r="J29" s="994"/>
      <c r="K29" s="994"/>
      <c r="L29" s="994"/>
      <c r="M29" s="994"/>
      <c r="N29" s="994"/>
      <c r="O29" s="1031"/>
    </row>
    <row r="30" spans="1:19">
      <c r="A30" s="555"/>
      <c r="B30" s="990" t="s">
        <v>325</v>
      </c>
      <c r="C30" s="991"/>
      <c r="D30" s="991"/>
      <c r="E30" s="991"/>
      <c r="F30" s="991"/>
      <c r="G30" s="991"/>
      <c r="H30" s="1042" t="s">
        <v>325</v>
      </c>
      <c r="I30" s="1042"/>
      <c r="J30" s="1042"/>
      <c r="K30" s="1042"/>
      <c r="L30" s="1042"/>
      <c r="M30" s="1042"/>
      <c r="N30" s="1042"/>
      <c r="O30" s="1043"/>
    </row>
    <row r="31" spans="1:19" ht="15" customHeight="1">
      <c r="A31" s="555"/>
      <c r="B31" s="304" t="s">
        <v>327</v>
      </c>
      <c r="C31" s="1024" t="s">
        <v>341</v>
      </c>
      <c r="D31" s="1024"/>
      <c r="E31" s="1024"/>
      <c r="F31" s="1024"/>
      <c r="G31" s="1024"/>
      <c r="H31" s="1040" t="s">
        <v>326</v>
      </c>
      <c r="I31" s="1040"/>
      <c r="J31" s="1040"/>
      <c r="K31" s="1040"/>
      <c r="L31" s="1040"/>
      <c r="M31" s="1040"/>
      <c r="N31" s="1040"/>
      <c r="O31" s="1041"/>
    </row>
    <row r="32" spans="1:19">
      <c r="A32" s="555"/>
      <c r="B32" s="305" t="s">
        <v>327</v>
      </c>
      <c r="C32" s="296" t="s">
        <v>327</v>
      </c>
      <c r="D32" s="296" t="s">
        <v>327</v>
      </c>
      <c r="E32" s="296" t="s">
        <v>327</v>
      </c>
      <c r="F32" s="296" t="s">
        <v>327</v>
      </c>
      <c r="G32" s="297" t="s">
        <v>327</v>
      </c>
      <c r="H32" s="289" t="s">
        <v>327</v>
      </c>
      <c r="I32" s="290" t="s">
        <v>327</v>
      </c>
      <c r="J32" s="290" t="s">
        <v>327</v>
      </c>
      <c r="K32" s="290" t="s">
        <v>327</v>
      </c>
      <c r="L32" s="290" t="s">
        <v>327</v>
      </c>
      <c r="M32" s="290" t="s">
        <v>327</v>
      </c>
      <c r="N32" s="291" t="s">
        <v>328</v>
      </c>
      <c r="O32" s="306" t="s">
        <v>327</v>
      </c>
    </row>
    <row r="33" spans="1:20">
      <c r="A33" s="555"/>
      <c r="B33" s="844" t="s">
        <v>30</v>
      </c>
      <c r="C33" s="298" t="s">
        <v>327</v>
      </c>
      <c r="D33" s="845" t="s">
        <v>342</v>
      </c>
      <c r="E33" s="298" t="s">
        <v>327</v>
      </c>
      <c r="F33" s="845" t="s">
        <v>343</v>
      </c>
      <c r="G33" s="838" t="s">
        <v>333</v>
      </c>
      <c r="H33" s="292" t="s">
        <v>327</v>
      </c>
      <c r="I33" s="293" t="s">
        <v>327</v>
      </c>
      <c r="J33" s="294" t="s">
        <v>329</v>
      </c>
      <c r="K33" s="293" t="s">
        <v>327</v>
      </c>
      <c r="L33" s="294" t="s">
        <v>330</v>
      </c>
      <c r="M33" s="294" t="s">
        <v>331</v>
      </c>
      <c r="N33" s="294" t="s">
        <v>332</v>
      </c>
      <c r="O33" s="308" t="s">
        <v>333</v>
      </c>
    </row>
    <row r="34" spans="1:20">
      <c r="A34" s="555"/>
      <c r="B34" s="305" t="s">
        <v>327</v>
      </c>
      <c r="C34" s="845" t="s">
        <v>344</v>
      </c>
      <c r="D34" s="845" t="s">
        <v>345</v>
      </c>
      <c r="E34" s="845" t="s">
        <v>346</v>
      </c>
      <c r="F34" s="845" t="s">
        <v>347</v>
      </c>
      <c r="G34" s="838" t="s">
        <v>337</v>
      </c>
      <c r="H34" s="295" t="s">
        <v>72</v>
      </c>
      <c r="I34" s="294" t="s">
        <v>12</v>
      </c>
      <c r="J34" s="294" t="s">
        <v>334</v>
      </c>
      <c r="K34" s="294" t="s">
        <v>14</v>
      </c>
      <c r="L34" s="294" t="s">
        <v>335</v>
      </c>
      <c r="M34" s="294" t="s">
        <v>6</v>
      </c>
      <c r="N34" s="294" t="s">
        <v>336</v>
      </c>
      <c r="O34" s="308" t="s">
        <v>337</v>
      </c>
    </row>
    <row r="35" spans="1:20">
      <c r="A35" s="555"/>
      <c r="B35" s="305" t="s">
        <v>327</v>
      </c>
      <c r="C35" s="298" t="s">
        <v>327</v>
      </c>
      <c r="D35" s="845" t="s">
        <v>348</v>
      </c>
      <c r="E35" s="298" t="s">
        <v>327</v>
      </c>
      <c r="F35" s="298" t="s">
        <v>327</v>
      </c>
      <c r="G35" s="301" t="s">
        <v>327</v>
      </c>
      <c r="H35" s="292" t="s">
        <v>327</v>
      </c>
      <c r="I35" s="293" t="s">
        <v>327</v>
      </c>
      <c r="J35" s="293" t="s">
        <v>327</v>
      </c>
      <c r="K35" s="293" t="s">
        <v>327</v>
      </c>
      <c r="L35" s="293" t="s">
        <v>327</v>
      </c>
      <c r="M35" s="293" t="s">
        <v>327</v>
      </c>
      <c r="N35" s="294" t="s">
        <v>338</v>
      </c>
      <c r="O35" s="309" t="s">
        <v>327</v>
      </c>
    </row>
    <row r="36" spans="1:20">
      <c r="A36" s="555"/>
      <c r="B36" s="1006" t="s">
        <v>327</v>
      </c>
      <c r="C36" s="1007"/>
      <c r="D36" s="1007"/>
      <c r="E36" s="1007"/>
      <c r="F36" s="1007"/>
      <c r="G36" s="1007"/>
      <c r="H36" s="1047" t="s">
        <v>327</v>
      </c>
      <c r="I36" s="1047"/>
      <c r="J36" s="1047"/>
      <c r="K36" s="1047"/>
      <c r="L36" s="1047"/>
      <c r="M36" s="1047"/>
      <c r="N36" s="1047"/>
      <c r="O36" s="1048"/>
    </row>
    <row r="37" spans="1:20">
      <c r="A37" s="555"/>
      <c r="B37" s="1062" t="s">
        <v>1159</v>
      </c>
      <c r="C37" s="1063"/>
      <c r="D37" s="1063"/>
      <c r="E37" s="1063"/>
      <c r="F37" s="1063"/>
      <c r="G37" s="1063"/>
      <c r="H37" s="1064" t="s">
        <v>1159</v>
      </c>
      <c r="I37" s="1064"/>
      <c r="J37" s="1064"/>
      <c r="K37" s="1064"/>
      <c r="L37" s="1064"/>
      <c r="M37" s="1064"/>
      <c r="N37" s="1064"/>
      <c r="O37" s="1065"/>
    </row>
    <row r="38" spans="1:20">
      <c r="A38" s="555"/>
      <c r="B38" s="849">
        <f>'[7]WS-03'!A14</f>
        <v>4508</v>
      </c>
      <c r="C38" s="850">
        <f>'[7]WS-03'!B14</f>
        <v>283</v>
      </c>
      <c r="D38" s="850">
        <f>'[7]WS-03'!C14</f>
        <v>3394</v>
      </c>
      <c r="E38" s="850">
        <f>'[7]WS-03'!D14</f>
        <v>232</v>
      </c>
      <c r="F38" s="850">
        <f>'[7]WS-03'!E14</f>
        <v>600</v>
      </c>
      <c r="G38" s="850">
        <v>0</v>
      </c>
      <c r="H38" s="851">
        <f>'[7]WS-03'!G14</f>
        <v>283</v>
      </c>
      <c r="I38" s="851">
        <f>'[7]WS-03'!H14</f>
        <v>1717</v>
      </c>
      <c r="J38" s="851">
        <f>'[7]WS-03'!I14</f>
        <v>298</v>
      </c>
      <c r="K38" s="851">
        <f>'[7]WS-03'!J14</f>
        <v>1955</v>
      </c>
      <c r="L38" s="851">
        <f>'[7]WS-03'!K14</f>
        <v>9</v>
      </c>
      <c r="M38" s="851">
        <v>0</v>
      </c>
      <c r="N38" s="851">
        <f>'[7]WS-03'!M14</f>
        <v>242</v>
      </c>
      <c r="O38" s="852">
        <v>0</v>
      </c>
      <c r="P38" s="375">
        <f>SUM(H38:O38)</f>
        <v>4504</v>
      </c>
    </row>
    <row r="39" spans="1:20">
      <c r="A39" s="555"/>
      <c r="B39" s="328"/>
      <c r="C39" s="328"/>
      <c r="D39" s="328"/>
      <c r="E39" s="328"/>
      <c r="F39" s="328"/>
      <c r="G39" s="328"/>
      <c r="H39" s="328"/>
      <c r="I39" s="328"/>
      <c r="J39" s="328"/>
      <c r="K39" s="328"/>
      <c r="L39" s="328"/>
      <c r="M39" s="328"/>
      <c r="N39" s="328"/>
      <c r="O39" s="328"/>
    </row>
    <row r="40" spans="1:20" ht="15.75">
      <c r="A40" s="555"/>
      <c r="B40" s="243" t="s">
        <v>87</v>
      </c>
      <c r="C40" s="331" t="s">
        <v>349</v>
      </c>
      <c r="D40" s="243"/>
      <c r="E40" s="243"/>
      <c r="F40" s="243"/>
      <c r="G40" s="243"/>
      <c r="H40" s="243"/>
      <c r="I40" s="243"/>
      <c r="J40" s="243"/>
      <c r="K40" s="243"/>
      <c r="L40" s="243"/>
      <c r="M40" s="243"/>
      <c r="N40" s="243"/>
      <c r="O40" s="243"/>
      <c r="P40" s="243"/>
      <c r="Q40" s="243"/>
      <c r="R40" s="243"/>
      <c r="S40" s="243"/>
      <c r="T40" s="243"/>
    </row>
    <row r="41" spans="1:20">
      <c r="A41" s="555"/>
      <c r="B41" s="986"/>
      <c r="C41" s="987"/>
      <c r="D41" s="988" t="s">
        <v>471</v>
      </c>
      <c r="E41" s="988"/>
      <c r="F41" s="988"/>
      <c r="G41" s="988"/>
      <c r="H41" s="988"/>
      <c r="I41" s="988"/>
      <c r="J41" s="988"/>
      <c r="K41" s="989"/>
      <c r="L41" s="986"/>
      <c r="M41" s="987"/>
      <c r="N41" s="988" t="s">
        <v>471</v>
      </c>
      <c r="O41" s="988"/>
      <c r="P41" s="988"/>
      <c r="Q41" s="988"/>
      <c r="R41" s="988"/>
      <c r="S41" s="988"/>
      <c r="T41" s="989"/>
    </row>
    <row r="42" spans="1:20">
      <c r="A42" s="555"/>
      <c r="B42" s="990" t="s">
        <v>323</v>
      </c>
      <c r="C42" s="991"/>
      <c r="D42" s="991"/>
      <c r="E42" s="991"/>
      <c r="F42" s="991"/>
      <c r="G42" s="991"/>
      <c r="H42" s="991"/>
      <c r="I42" s="991"/>
      <c r="J42" s="991"/>
      <c r="K42" s="992"/>
      <c r="L42" s="990" t="s">
        <v>323</v>
      </c>
      <c r="M42" s="991"/>
      <c r="N42" s="991"/>
      <c r="O42" s="991"/>
      <c r="P42" s="991"/>
      <c r="Q42" s="991"/>
      <c r="R42" s="991"/>
      <c r="S42" s="991"/>
      <c r="T42" s="992"/>
    </row>
    <row r="43" spans="1:20" ht="15" customHeight="1">
      <c r="A43" s="555" t="s">
        <v>517</v>
      </c>
      <c r="B43" s="993" t="s">
        <v>480</v>
      </c>
      <c r="C43" s="994"/>
      <c r="D43" s="994"/>
      <c r="E43" s="994"/>
      <c r="F43" s="994"/>
      <c r="G43" s="994"/>
      <c r="H43" s="994"/>
      <c r="I43" s="994"/>
      <c r="J43" s="994"/>
      <c r="K43" s="1031"/>
      <c r="L43" s="993" t="s">
        <v>499</v>
      </c>
      <c r="M43" s="994"/>
      <c r="N43" s="994"/>
      <c r="O43" s="994"/>
      <c r="P43" s="994"/>
      <c r="Q43" s="994"/>
      <c r="R43" s="994"/>
      <c r="S43" s="994"/>
      <c r="T43" s="994"/>
    </row>
    <row r="44" spans="1:20">
      <c r="A44" s="555"/>
      <c r="B44" s="990" t="s">
        <v>325</v>
      </c>
      <c r="C44" s="991"/>
      <c r="D44" s="991"/>
      <c r="E44" s="991"/>
      <c r="F44" s="991"/>
      <c r="G44" s="991"/>
      <c r="H44" s="991"/>
      <c r="I44" s="991"/>
      <c r="J44" s="991"/>
      <c r="K44" s="992"/>
      <c r="L44" s="990" t="s">
        <v>325</v>
      </c>
      <c r="M44" s="991"/>
      <c r="N44" s="991"/>
      <c r="O44" s="991"/>
      <c r="P44" s="991"/>
      <c r="Q44" s="991"/>
      <c r="R44" s="991"/>
      <c r="S44" s="991"/>
      <c r="T44" s="992"/>
    </row>
    <row r="45" spans="1:20">
      <c r="A45" s="555"/>
      <c r="B45" s="839" t="s">
        <v>327</v>
      </c>
      <c r="C45" s="392" t="s">
        <v>327</v>
      </c>
      <c r="D45" s="840" t="s">
        <v>327</v>
      </c>
      <c r="E45" s="1024" t="s">
        <v>481</v>
      </c>
      <c r="F45" s="1024"/>
      <c r="G45" s="1024"/>
      <c r="H45" s="1024"/>
      <c r="I45" s="1024"/>
      <c r="J45" s="1024"/>
      <c r="K45" s="1025"/>
      <c r="L45" s="839" t="s">
        <v>327</v>
      </c>
      <c r="M45" s="392" t="s">
        <v>327</v>
      </c>
      <c r="N45" s="840" t="s">
        <v>327</v>
      </c>
      <c r="O45" s="1024" t="s">
        <v>481</v>
      </c>
      <c r="P45" s="1024"/>
      <c r="Q45" s="1024"/>
      <c r="R45" s="1024"/>
      <c r="S45" s="1024"/>
      <c r="T45" s="1025"/>
    </row>
    <row r="46" spans="1:20">
      <c r="A46" s="555"/>
      <c r="B46" s="844" t="s">
        <v>327</v>
      </c>
      <c r="C46" s="393" t="s">
        <v>327</v>
      </c>
      <c r="D46" s="845" t="s">
        <v>472</v>
      </c>
      <c r="E46" s="1026" t="s">
        <v>327</v>
      </c>
      <c r="F46" s="1026"/>
      <c r="G46" s="1026"/>
      <c r="H46" s="1026"/>
      <c r="I46" s="1026"/>
      <c r="J46" s="1026"/>
      <c r="K46" s="1027"/>
      <c r="L46" s="844" t="s">
        <v>327</v>
      </c>
      <c r="M46" s="393" t="s">
        <v>327</v>
      </c>
      <c r="N46" s="845" t="s">
        <v>472</v>
      </c>
      <c r="O46" s="1026" t="s">
        <v>327</v>
      </c>
      <c r="P46" s="1026"/>
      <c r="Q46" s="1026"/>
      <c r="R46" s="1026"/>
      <c r="S46" s="1026"/>
      <c r="T46" s="1027"/>
    </row>
    <row r="47" spans="1:20">
      <c r="A47" s="555"/>
      <c r="B47" s="844" t="s">
        <v>455</v>
      </c>
      <c r="C47" s="393" t="s">
        <v>327</v>
      </c>
      <c r="D47" s="845" t="s">
        <v>370</v>
      </c>
      <c r="E47" s="840" t="s">
        <v>327</v>
      </c>
      <c r="F47" s="840" t="s">
        <v>327</v>
      </c>
      <c r="G47" s="840" t="s">
        <v>327</v>
      </c>
      <c r="H47" s="840" t="s">
        <v>327</v>
      </c>
      <c r="I47" s="840" t="s">
        <v>327</v>
      </c>
      <c r="J47" s="840" t="s">
        <v>327</v>
      </c>
      <c r="K47" s="837" t="s">
        <v>328</v>
      </c>
      <c r="L47" s="844" t="s">
        <v>455</v>
      </c>
      <c r="M47" s="393" t="s">
        <v>327</v>
      </c>
      <c r="N47" s="845" t="s">
        <v>370</v>
      </c>
      <c r="O47" s="840" t="s">
        <v>327</v>
      </c>
      <c r="P47" s="840" t="s">
        <v>327</v>
      </c>
      <c r="Q47" s="840" t="s">
        <v>327</v>
      </c>
      <c r="R47" s="840" t="s">
        <v>327</v>
      </c>
      <c r="S47" s="840" t="s">
        <v>327</v>
      </c>
      <c r="T47" s="837" t="s">
        <v>328</v>
      </c>
    </row>
    <row r="48" spans="1:20">
      <c r="A48" s="555"/>
      <c r="B48" s="844" t="s">
        <v>461</v>
      </c>
      <c r="C48" s="393" t="s">
        <v>30</v>
      </c>
      <c r="D48" s="845" t="s">
        <v>482</v>
      </c>
      <c r="E48" s="845" t="s">
        <v>327</v>
      </c>
      <c r="F48" s="845" t="s">
        <v>327</v>
      </c>
      <c r="G48" s="845" t="s">
        <v>483</v>
      </c>
      <c r="H48" s="845" t="s">
        <v>327</v>
      </c>
      <c r="I48" s="845" t="s">
        <v>330</v>
      </c>
      <c r="J48" s="845" t="s">
        <v>473</v>
      </c>
      <c r="K48" s="838" t="s">
        <v>332</v>
      </c>
      <c r="L48" s="844" t="s">
        <v>461</v>
      </c>
      <c r="M48" s="393" t="s">
        <v>30</v>
      </c>
      <c r="N48" s="845" t="s">
        <v>500</v>
      </c>
      <c r="O48" s="845" t="s">
        <v>327</v>
      </c>
      <c r="P48" s="845" t="s">
        <v>483</v>
      </c>
      <c r="Q48" s="845" t="s">
        <v>327</v>
      </c>
      <c r="R48" s="845" t="s">
        <v>330</v>
      </c>
      <c r="S48" s="845" t="s">
        <v>331</v>
      </c>
      <c r="T48" s="838" t="s">
        <v>332</v>
      </c>
    </row>
    <row r="49" spans="1:20">
      <c r="A49" s="555"/>
      <c r="B49" s="844" t="s">
        <v>464</v>
      </c>
      <c r="C49" s="393" t="s">
        <v>327</v>
      </c>
      <c r="D49" s="845" t="s">
        <v>348</v>
      </c>
      <c r="E49" s="845" t="s">
        <v>475</v>
      </c>
      <c r="F49" s="845" t="s">
        <v>12</v>
      </c>
      <c r="G49" s="845" t="s">
        <v>484</v>
      </c>
      <c r="H49" s="845" t="s">
        <v>14</v>
      </c>
      <c r="I49" s="845" t="s">
        <v>476</v>
      </c>
      <c r="J49" s="845" t="s">
        <v>477</v>
      </c>
      <c r="K49" s="838" t="s">
        <v>485</v>
      </c>
      <c r="L49" s="844" t="s">
        <v>464</v>
      </c>
      <c r="M49" s="393" t="s">
        <v>327</v>
      </c>
      <c r="N49" s="845" t="s">
        <v>474</v>
      </c>
      <c r="O49" s="845" t="s">
        <v>12</v>
      </c>
      <c r="P49" s="845" t="s">
        <v>484</v>
      </c>
      <c r="Q49" s="845" t="s">
        <v>14</v>
      </c>
      <c r="R49" s="845" t="s">
        <v>476</v>
      </c>
      <c r="S49" s="845" t="s">
        <v>477</v>
      </c>
      <c r="T49" s="838" t="s">
        <v>485</v>
      </c>
    </row>
    <row r="50" spans="1:20">
      <c r="A50" s="555"/>
      <c r="B50" s="844" t="s">
        <v>327</v>
      </c>
      <c r="C50" s="393" t="s">
        <v>327</v>
      </c>
      <c r="D50" s="845" t="s">
        <v>375</v>
      </c>
      <c r="E50" s="845" t="s">
        <v>478</v>
      </c>
      <c r="F50" s="845" t="s">
        <v>327</v>
      </c>
      <c r="G50" s="845" t="s">
        <v>334</v>
      </c>
      <c r="H50" s="845" t="s">
        <v>327</v>
      </c>
      <c r="I50" s="845" t="s">
        <v>479</v>
      </c>
      <c r="J50" s="845" t="s">
        <v>479</v>
      </c>
      <c r="K50" s="838" t="s">
        <v>486</v>
      </c>
      <c r="L50" s="844" t="s">
        <v>327</v>
      </c>
      <c r="M50" s="393" t="s">
        <v>327</v>
      </c>
      <c r="N50" s="845" t="s">
        <v>501</v>
      </c>
      <c r="O50" s="845" t="s">
        <v>327</v>
      </c>
      <c r="P50" s="845" t="s">
        <v>334</v>
      </c>
      <c r="Q50" s="845" t="s">
        <v>327</v>
      </c>
      <c r="R50" s="845" t="s">
        <v>502</v>
      </c>
      <c r="S50" s="845" t="s">
        <v>502</v>
      </c>
      <c r="T50" s="838" t="s">
        <v>486</v>
      </c>
    </row>
    <row r="51" spans="1:20">
      <c r="A51" s="555"/>
      <c r="B51" s="844" t="s">
        <v>327</v>
      </c>
      <c r="C51" s="393" t="s">
        <v>327</v>
      </c>
      <c r="D51" s="845" t="s">
        <v>327</v>
      </c>
      <c r="E51" s="845" t="s">
        <v>327</v>
      </c>
      <c r="F51" s="845" t="s">
        <v>327</v>
      </c>
      <c r="G51" s="845" t="s">
        <v>327</v>
      </c>
      <c r="H51" s="845" t="s">
        <v>327</v>
      </c>
      <c r="I51" s="845" t="s">
        <v>327</v>
      </c>
      <c r="J51" s="845" t="s">
        <v>327</v>
      </c>
      <c r="K51" s="838" t="s">
        <v>338</v>
      </c>
      <c r="L51" s="844" t="s">
        <v>327</v>
      </c>
      <c r="M51" s="393" t="s">
        <v>327</v>
      </c>
      <c r="N51" s="845" t="s">
        <v>503</v>
      </c>
      <c r="O51" s="845" t="s">
        <v>327</v>
      </c>
      <c r="P51" s="845" t="s">
        <v>327</v>
      </c>
      <c r="Q51" s="845" t="s">
        <v>327</v>
      </c>
      <c r="R51" s="845" t="s">
        <v>327</v>
      </c>
      <c r="S51" s="845" t="s">
        <v>327</v>
      </c>
      <c r="T51" s="838" t="s">
        <v>338</v>
      </c>
    </row>
    <row r="52" spans="1:20">
      <c r="A52" s="555"/>
      <c r="B52" s="1006" t="s">
        <v>327</v>
      </c>
      <c r="C52" s="1007"/>
      <c r="D52" s="1007"/>
      <c r="E52" s="1007"/>
      <c r="F52" s="1007"/>
      <c r="G52" s="1007"/>
      <c r="H52" s="1007"/>
      <c r="I52" s="1007"/>
      <c r="J52" s="1007"/>
      <c r="K52" s="1008"/>
      <c r="L52" s="1006" t="s">
        <v>327</v>
      </c>
      <c r="M52" s="1007"/>
      <c r="N52" s="1007"/>
      <c r="O52" s="1007"/>
      <c r="P52" s="1007"/>
      <c r="Q52" s="1007"/>
      <c r="R52" s="1007"/>
      <c r="S52" s="1007"/>
      <c r="T52" s="1008"/>
    </row>
    <row r="53" spans="1:20">
      <c r="A53" s="555"/>
      <c r="B53" s="970" t="s">
        <v>466</v>
      </c>
      <c r="C53" s="971"/>
      <c r="D53" s="971"/>
      <c r="E53" s="971"/>
      <c r="F53" s="971"/>
      <c r="G53" s="971"/>
      <c r="H53" s="971"/>
      <c r="I53" s="971"/>
      <c r="J53" s="971"/>
      <c r="K53" s="972"/>
      <c r="L53" s="970" t="s">
        <v>504</v>
      </c>
      <c r="M53" s="971"/>
      <c r="N53" s="971"/>
      <c r="O53" s="971"/>
      <c r="P53" s="971"/>
      <c r="Q53" s="971"/>
      <c r="R53" s="971"/>
      <c r="S53" s="971"/>
      <c r="T53" s="972"/>
    </row>
    <row r="54" spans="1:20">
      <c r="A54" s="555"/>
      <c r="B54" s="970" t="s">
        <v>30</v>
      </c>
      <c r="C54" s="971"/>
      <c r="D54" s="971"/>
      <c r="E54" s="971"/>
      <c r="F54" s="971"/>
      <c r="G54" s="971"/>
      <c r="H54" s="971"/>
      <c r="I54" s="971"/>
      <c r="J54" s="971"/>
      <c r="K54" s="972"/>
      <c r="L54" s="970" t="s">
        <v>30</v>
      </c>
      <c r="M54" s="971"/>
      <c r="N54" s="971"/>
      <c r="O54" s="971"/>
      <c r="P54" s="971"/>
      <c r="Q54" s="971"/>
      <c r="R54" s="971"/>
      <c r="S54" s="971"/>
      <c r="T54" s="972"/>
    </row>
    <row r="55" spans="1:20">
      <c r="A55" s="555"/>
      <c r="B55" s="403" t="s">
        <v>487</v>
      </c>
      <c r="C55" s="404" t="s">
        <v>327</v>
      </c>
      <c r="D55" s="404" t="s">
        <v>327</v>
      </c>
      <c r="E55" s="404" t="s">
        <v>327</v>
      </c>
      <c r="F55" s="404" t="s">
        <v>327</v>
      </c>
      <c r="G55" s="404" t="s">
        <v>327</v>
      </c>
      <c r="H55" s="404" t="s">
        <v>327</v>
      </c>
      <c r="I55" s="404" t="s">
        <v>327</v>
      </c>
      <c r="J55" s="404" t="s">
        <v>327</v>
      </c>
      <c r="K55" s="405" t="s">
        <v>327</v>
      </c>
      <c r="L55" s="403" t="s">
        <v>505</v>
      </c>
      <c r="M55" s="404" t="s">
        <v>327</v>
      </c>
      <c r="N55" s="404" t="s">
        <v>327</v>
      </c>
      <c r="O55" s="404" t="s">
        <v>327</v>
      </c>
      <c r="P55" s="404" t="s">
        <v>327</v>
      </c>
      <c r="Q55" s="404" t="s">
        <v>327</v>
      </c>
      <c r="R55" s="404" t="s">
        <v>327</v>
      </c>
      <c r="S55" s="404" t="s">
        <v>327</v>
      </c>
      <c r="T55" s="405" t="s">
        <v>327</v>
      </c>
    </row>
    <row r="56" spans="1:20">
      <c r="A56" s="555"/>
      <c r="B56" s="403" t="s">
        <v>488</v>
      </c>
      <c r="C56" s="404" t="s">
        <v>327</v>
      </c>
      <c r="D56" s="404" t="s">
        <v>327</v>
      </c>
      <c r="E56" s="404" t="s">
        <v>327</v>
      </c>
      <c r="F56" s="404" t="s">
        <v>327</v>
      </c>
      <c r="G56" s="404" t="s">
        <v>327</v>
      </c>
      <c r="H56" s="404" t="s">
        <v>327</v>
      </c>
      <c r="I56" s="404" t="s">
        <v>327</v>
      </c>
      <c r="J56" s="404" t="s">
        <v>327</v>
      </c>
      <c r="K56" s="405" t="s">
        <v>327</v>
      </c>
      <c r="L56" s="403" t="s">
        <v>506</v>
      </c>
      <c r="M56" s="404" t="s">
        <v>327</v>
      </c>
      <c r="N56" s="404" t="s">
        <v>327</v>
      </c>
      <c r="O56" s="404" t="s">
        <v>327</v>
      </c>
      <c r="P56" s="404" t="s">
        <v>327</v>
      </c>
      <c r="Q56" s="404" t="s">
        <v>327</v>
      </c>
      <c r="R56" s="404" t="s">
        <v>327</v>
      </c>
      <c r="S56" s="404" t="s">
        <v>327</v>
      </c>
      <c r="T56" s="405" t="s">
        <v>327</v>
      </c>
    </row>
    <row r="57" spans="1:20">
      <c r="A57" s="555"/>
      <c r="B57" s="403" t="s">
        <v>489</v>
      </c>
      <c r="C57" s="404" t="s">
        <v>327</v>
      </c>
      <c r="D57" s="404" t="s">
        <v>327</v>
      </c>
      <c r="E57" s="404" t="s">
        <v>327</v>
      </c>
      <c r="F57" s="404" t="s">
        <v>327</v>
      </c>
      <c r="G57" s="404" t="s">
        <v>327</v>
      </c>
      <c r="H57" s="404" t="s">
        <v>327</v>
      </c>
      <c r="I57" s="404" t="s">
        <v>327</v>
      </c>
      <c r="J57" s="404" t="s">
        <v>327</v>
      </c>
      <c r="K57" s="405" t="s">
        <v>327</v>
      </c>
      <c r="L57" s="403" t="s">
        <v>507</v>
      </c>
      <c r="M57" s="404" t="s">
        <v>327</v>
      </c>
      <c r="N57" s="404" t="s">
        <v>327</v>
      </c>
      <c r="O57" s="404" t="s">
        <v>327</v>
      </c>
      <c r="P57" s="404" t="s">
        <v>327</v>
      </c>
      <c r="Q57" s="404" t="s">
        <v>327</v>
      </c>
      <c r="R57" s="404" t="s">
        <v>327</v>
      </c>
      <c r="S57" s="404" t="s">
        <v>327</v>
      </c>
      <c r="T57" s="405" t="s">
        <v>327</v>
      </c>
    </row>
    <row r="58" spans="1:20">
      <c r="A58" s="555"/>
      <c r="B58" s="305" t="s">
        <v>490</v>
      </c>
      <c r="C58" s="391"/>
      <c r="D58" s="327"/>
      <c r="E58" s="327"/>
      <c r="F58" s="327"/>
      <c r="G58" s="327"/>
      <c r="H58" s="327"/>
      <c r="I58" s="327"/>
      <c r="J58" s="327"/>
      <c r="K58" s="427"/>
      <c r="L58" s="305"/>
      <c r="M58" s="391"/>
      <c r="N58" s="327"/>
      <c r="O58" s="327"/>
      <c r="P58" s="327"/>
      <c r="Q58" s="327"/>
      <c r="R58" s="327"/>
      <c r="S58" s="327"/>
      <c r="T58" s="427"/>
    </row>
    <row r="59" spans="1:20">
      <c r="A59" s="555"/>
      <c r="B59" s="305" t="s">
        <v>491</v>
      </c>
      <c r="C59" s="391"/>
      <c r="D59" s="327"/>
      <c r="E59" s="327"/>
      <c r="F59" s="327"/>
      <c r="G59" s="327"/>
      <c r="H59" s="327"/>
      <c r="I59" s="327"/>
      <c r="J59" s="327"/>
      <c r="K59" s="427"/>
      <c r="L59" s="305"/>
      <c r="M59" s="391"/>
      <c r="N59" s="327"/>
      <c r="O59" s="327"/>
      <c r="P59" s="327"/>
      <c r="Q59" s="327"/>
      <c r="R59" s="327"/>
      <c r="S59" s="327"/>
      <c r="T59" s="427"/>
    </row>
    <row r="60" spans="1:20">
      <c r="A60" s="555"/>
      <c r="B60" s="305" t="s">
        <v>492</v>
      </c>
      <c r="C60" s="391"/>
      <c r="D60" s="327"/>
      <c r="E60" s="327"/>
      <c r="F60" s="327"/>
      <c r="G60" s="327"/>
      <c r="H60" s="327"/>
      <c r="I60" s="327"/>
      <c r="J60" s="327"/>
      <c r="K60" s="427"/>
      <c r="L60" s="305"/>
      <c r="M60" s="391"/>
      <c r="N60" s="327"/>
      <c r="O60" s="327"/>
      <c r="P60" s="327"/>
      <c r="Q60" s="327"/>
      <c r="R60" s="327"/>
      <c r="S60" s="327"/>
      <c r="T60" s="427"/>
    </row>
    <row r="61" spans="1:20">
      <c r="A61" s="555"/>
      <c r="B61" s="305" t="s">
        <v>493</v>
      </c>
      <c r="C61" s="391"/>
      <c r="D61" s="327"/>
      <c r="E61" s="327"/>
      <c r="F61" s="327"/>
      <c r="G61" s="327"/>
      <c r="H61" s="327"/>
      <c r="I61" s="327"/>
      <c r="J61" s="327"/>
      <c r="K61" s="427"/>
      <c r="L61" s="305"/>
      <c r="M61" s="391"/>
      <c r="N61" s="327"/>
      <c r="O61" s="327"/>
      <c r="P61" s="327"/>
      <c r="Q61" s="327"/>
      <c r="R61" s="327"/>
      <c r="S61" s="426"/>
      <c r="T61" s="427"/>
    </row>
    <row r="62" spans="1:20">
      <c r="A62" s="555"/>
      <c r="B62" s="305" t="s">
        <v>494</v>
      </c>
      <c r="C62" s="391"/>
      <c r="D62" s="327"/>
      <c r="E62" s="327"/>
      <c r="F62" s="327"/>
      <c r="G62" s="327"/>
      <c r="H62" s="327"/>
      <c r="I62" s="426"/>
      <c r="J62" s="426"/>
      <c r="K62" s="427"/>
      <c r="L62" s="305"/>
      <c r="M62" s="391"/>
      <c r="N62" s="327"/>
      <c r="O62" s="426"/>
      <c r="P62" s="327"/>
      <c r="Q62" s="426"/>
      <c r="R62" s="426"/>
      <c r="S62" s="426"/>
      <c r="T62" s="427"/>
    </row>
    <row r="63" spans="1:20" ht="15" customHeight="1">
      <c r="A63" s="555"/>
      <c r="B63" s="305" t="s">
        <v>495</v>
      </c>
      <c r="C63" s="391"/>
      <c r="D63" s="327"/>
      <c r="E63" s="327"/>
      <c r="F63" s="327"/>
      <c r="G63" s="327"/>
      <c r="H63" s="327"/>
      <c r="I63" s="426"/>
      <c r="J63" s="426"/>
      <c r="K63" s="427"/>
      <c r="L63" s="305"/>
      <c r="M63" s="391"/>
      <c r="N63" s="327"/>
      <c r="O63" s="327"/>
      <c r="P63" s="327"/>
      <c r="Q63" s="426"/>
      <c r="R63" s="426"/>
      <c r="S63" s="426"/>
      <c r="T63" s="427"/>
    </row>
    <row r="64" spans="1:20" ht="15" customHeight="1">
      <c r="A64" s="555"/>
      <c r="B64" s="305" t="s">
        <v>496</v>
      </c>
      <c r="C64" s="391"/>
      <c r="D64" s="327"/>
      <c r="E64" s="327"/>
      <c r="F64" s="327"/>
      <c r="G64" s="426"/>
      <c r="H64" s="327"/>
      <c r="I64" s="426"/>
      <c r="J64" s="426"/>
      <c r="K64" s="427"/>
      <c r="L64" s="305"/>
      <c r="M64" s="391"/>
      <c r="N64" s="327"/>
      <c r="O64" s="426"/>
      <c r="P64" s="327"/>
      <c r="Q64" s="426"/>
      <c r="R64" s="426"/>
      <c r="S64" s="327"/>
      <c r="T64" s="427"/>
    </row>
    <row r="65" spans="1:20" ht="15" customHeight="1">
      <c r="A65" s="555"/>
      <c r="B65" s="305" t="s">
        <v>497</v>
      </c>
      <c r="C65" s="391"/>
      <c r="D65" s="327"/>
      <c r="E65" s="327"/>
      <c r="F65" s="327"/>
      <c r="G65" s="426"/>
      <c r="H65" s="327"/>
      <c r="I65" s="426"/>
      <c r="J65" s="327"/>
      <c r="K65" s="427"/>
      <c r="L65" s="305"/>
      <c r="M65" s="391"/>
      <c r="N65" s="327"/>
      <c r="O65" s="426"/>
      <c r="P65" s="426"/>
      <c r="Q65" s="426"/>
      <c r="R65" s="327"/>
      <c r="S65" s="327"/>
      <c r="T65" s="432"/>
    </row>
    <row r="66" spans="1:20">
      <c r="A66" s="555"/>
      <c r="B66" s="428" t="s">
        <v>498</v>
      </c>
      <c r="C66" s="429"/>
      <c r="D66" s="430"/>
      <c r="E66" s="430"/>
      <c r="F66" s="430"/>
      <c r="G66" s="430"/>
      <c r="H66" s="430"/>
      <c r="I66" s="430"/>
      <c r="J66" s="430"/>
      <c r="K66" s="431"/>
      <c r="L66" s="428"/>
      <c r="M66" s="429"/>
      <c r="N66" s="430"/>
      <c r="O66" s="430"/>
      <c r="P66" s="430"/>
      <c r="Q66" s="430"/>
      <c r="R66" s="430"/>
      <c r="S66" s="430"/>
      <c r="T66" s="431"/>
    </row>
    <row r="67" spans="1:20">
      <c r="B67" s="433"/>
      <c r="C67" s="434" t="s">
        <v>30</v>
      </c>
      <c r="D67" s="434" t="s">
        <v>30</v>
      </c>
      <c r="E67" s="435" t="s">
        <v>72</v>
      </c>
      <c r="F67" s="435" t="s">
        <v>12</v>
      </c>
      <c r="G67" s="435" t="s">
        <v>168</v>
      </c>
      <c r="H67" s="435" t="s">
        <v>14</v>
      </c>
      <c r="I67" s="435" t="s">
        <v>389</v>
      </c>
      <c r="J67" s="435" t="s">
        <v>390</v>
      </c>
      <c r="K67" s="435" t="s">
        <v>391</v>
      </c>
      <c r="L67" s="436" t="s">
        <v>388</v>
      </c>
      <c r="M67" s="328"/>
      <c r="N67" s="328"/>
      <c r="O67" s="328"/>
    </row>
    <row r="68" spans="1:20">
      <c r="B68" s="437" t="s">
        <v>438</v>
      </c>
      <c r="C68" s="438"/>
      <c r="D68" s="438"/>
      <c r="E68" s="438"/>
      <c r="F68" s="438"/>
      <c r="G68" s="438"/>
      <c r="H68" s="438"/>
      <c r="I68" s="438"/>
      <c r="J68" s="438"/>
      <c r="K68" s="438"/>
      <c r="L68" s="439"/>
      <c r="M68" s="328"/>
      <c r="N68" s="328"/>
      <c r="O68" s="328"/>
    </row>
    <row r="69" spans="1:20" ht="15.75" thickBot="1">
      <c r="L69" s="328"/>
      <c r="M69" s="328"/>
      <c r="N69" s="328"/>
      <c r="O69" s="328"/>
    </row>
    <row r="70" spans="1:20">
      <c r="A70" s="452"/>
      <c r="B70" s="453"/>
      <c r="C70" s="453"/>
      <c r="D70" s="453"/>
      <c r="E70" s="453"/>
      <c r="F70" s="453"/>
      <c r="G70" s="453"/>
      <c r="H70" s="453"/>
      <c r="I70" s="453"/>
      <c r="J70" s="453"/>
      <c r="K70" s="453"/>
      <c r="L70" s="454"/>
      <c r="M70" s="454"/>
      <c r="N70" s="454"/>
      <c r="O70" s="454"/>
      <c r="P70" s="453"/>
      <c r="Q70" s="455"/>
    </row>
    <row r="71" spans="1:20">
      <c r="A71" s="456"/>
      <c r="B71" s="457" t="s">
        <v>30</v>
      </c>
      <c r="C71" s="458" t="s">
        <v>344</v>
      </c>
      <c r="D71" s="459" t="s">
        <v>386</v>
      </c>
      <c r="E71" s="459" t="s">
        <v>346</v>
      </c>
      <c r="F71" s="459" t="s">
        <v>387</v>
      </c>
      <c r="G71" s="459" t="s">
        <v>388</v>
      </c>
      <c r="H71" s="457" t="s">
        <v>72</v>
      </c>
      <c r="I71" s="457" t="s">
        <v>12</v>
      </c>
      <c r="J71" s="457" t="s">
        <v>168</v>
      </c>
      <c r="K71" s="457" t="s">
        <v>14</v>
      </c>
      <c r="L71" s="457" t="s">
        <v>389</v>
      </c>
      <c r="M71" s="457" t="s">
        <v>390</v>
      </c>
      <c r="N71" s="457" t="s">
        <v>391</v>
      </c>
      <c r="O71" s="457" t="s">
        <v>388</v>
      </c>
      <c r="P71" s="339"/>
      <c r="Q71" s="460"/>
    </row>
    <row r="72" spans="1:20">
      <c r="A72" s="450" t="s">
        <v>350</v>
      </c>
      <c r="B72" s="313">
        <f t="shared" ref="B72:O72" si="4">B38/$B$38</f>
        <v>1</v>
      </c>
      <c r="C72" s="442">
        <f t="shared" si="4"/>
        <v>6.2777284826974269E-2</v>
      </c>
      <c r="D72" s="442">
        <f t="shared" si="4"/>
        <v>0.75288376220053244</v>
      </c>
      <c r="E72" s="442">
        <f t="shared" si="4"/>
        <v>5.1464063886424133E-2</v>
      </c>
      <c r="F72" s="442">
        <f t="shared" si="4"/>
        <v>0.13309671694764863</v>
      </c>
      <c r="G72" s="443">
        <f t="shared" si="4"/>
        <v>0</v>
      </c>
      <c r="H72" s="444">
        <f t="shared" si="4"/>
        <v>6.2777284826974269E-2</v>
      </c>
      <c r="I72" s="445">
        <f t="shared" si="4"/>
        <v>0.38087843833185447</v>
      </c>
      <c r="J72" s="445">
        <f t="shared" si="4"/>
        <v>6.6104702750665489E-2</v>
      </c>
      <c r="K72" s="445">
        <f t="shared" si="4"/>
        <v>0.43367346938775508</v>
      </c>
      <c r="L72" s="445">
        <f t="shared" si="4"/>
        <v>1.9964507542147292E-3</v>
      </c>
      <c r="M72" s="445">
        <f t="shared" si="4"/>
        <v>0</v>
      </c>
      <c r="N72" s="445">
        <f t="shared" si="4"/>
        <v>5.3682342502218282E-2</v>
      </c>
      <c r="O72" s="446">
        <f t="shared" si="4"/>
        <v>0</v>
      </c>
      <c r="P72" s="440">
        <f>SUM(H72:O72)</f>
        <v>0.99911268855368229</v>
      </c>
      <c r="Q72" s="460"/>
    </row>
    <row r="73" spans="1:20">
      <c r="A73" s="451" t="s">
        <v>385</v>
      </c>
      <c r="B73" s="418">
        <f>B72*$B$38*K24</f>
        <v>425104.39999999997</v>
      </c>
      <c r="C73" s="325">
        <f>C72*$B$73*10</f>
        <v>266869</v>
      </c>
      <c r="D73" s="325">
        <f t="shared" ref="D73:G73" si="5">D72*$B$73*10</f>
        <v>3200542</v>
      </c>
      <c r="E73" s="325">
        <f t="shared" si="5"/>
        <v>218776</v>
      </c>
      <c r="F73" s="325">
        <f t="shared" si="5"/>
        <v>565800</v>
      </c>
      <c r="G73" s="326">
        <f t="shared" si="5"/>
        <v>0</v>
      </c>
      <c r="H73" s="447">
        <f t="shared" ref="H73:O73" si="6">H72*$B$73</f>
        <v>26686.899999999998</v>
      </c>
      <c r="I73" s="448">
        <f t="shared" si="6"/>
        <v>161913.09999999998</v>
      </c>
      <c r="J73" s="448">
        <f t="shared" si="6"/>
        <v>28101.4</v>
      </c>
      <c r="K73" s="448">
        <f t="shared" si="6"/>
        <v>184356.49999999997</v>
      </c>
      <c r="L73" s="448">
        <f t="shared" si="6"/>
        <v>848.69999999999982</v>
      </c>
      <c r="M73" s="448">
        <f t="shared" si="6"/>
        <v>0</v>
      </c>
      <c r="N73" s="448">
        <f t="shared" si="6"/>
        <v>22820.6</v>
      </c>
      <c r="O73" s="449">
        <f t="shared" si="6"/>
        <v>0</v>
      </c>
      <c r="P73" s="441">
        <f>SUM(H73:O73)</f>
        <v>424727.1999999999</v>
      </c>
      <c r="Q73" s="460"/>
    </row>
    <row r="74" spans="1:20" ht="24" customHeight="1" thickBot="1">
      <c r="A74" s="461"/>
      <c r="B74" s="462"/>
      <c r="C74" s="462"/>
      <c r="D74" s="462"/>
      <c r="E74" s="462"/>
      <c r="F74" s="462"/>
      <c r="G74" s="462"/>
      <c r="H74" s="462"/>
      <c r="I74" s="462"/>
      <c r="J74" s="462"/>
      <c r="K74" s="462"/>
      <c r="L74" s="462"/>
      <c r="M74" s="462"/>
      <c r="N74" s="462"/>
      <c r="O74" s="462"/>
      <c r="P74" s="462"/>
      <c r="Q74" s="463"/>
    </row>
    <row r="75" spans="1:20">
      <c r="A75" s="67"/>
    </row>
    <row r="76" spans="1:20" ht="15.75">
      <c r="A76" s="67"/>
      <c r="B76" s="243" t="s">
        <v>87</v>
      </c>
      <c r="C76" s="331" t="s">
        <v>349</v>
      </c>
      <c r="D76" s="243"/>
      <c r="E76" s="243"/>
      <c r="F76" s="243"/>
      <c r="G76" s="243"/>
      <c r="H76" s="243"/>
      <c r="I76" s="243"/>
      <c r="J76" s="243"/>
      <c r="K76" s="243"/>
      <c r="L76" s="243"/>
      <c r="M76" s="243"/>
      <c r="N76" s="243"/>
    </row>
    <row r="77" spans="1:20">
      <c r="B77" s="1044" t="s">
        <v>323</v>
      </c>
      <c r="C77" s="1045"/>
      <c r="D77" s="1045"/>
      <c r="E77" s="1045"/>
      <c r="F77" s="1045"/>
      <c r="G77" s="1045"/>
      <c r="H77" s="1045"/>
      <c r="I77" s="1045"/>
      <c r="J77" s="1045"/>
      <c r="K77" s="1045"/>
      <c r="L77" s="1045"/>
      <c r="M77" s="1045"/>
      <c r="N77" s="1046"/>
    </row>
    <row r="78" spans="1:20">
      <c r="A78" s="555" t="s">
        <v>393</v>
      </c>
      <c r="B78" s="993" t="s">
        <v>353</v>
      </c>
      <c r="C78" s="994"/>
      <c r="D78" s="994"/>
      <c r="E78" s="994"/>
      <c r="F78" s="994"/>
      <c r="G78" s="994"/>
      <c r="H78" s="994"/>
      <c r="I78" s="994"/>
      <c r="J78" s="994"/>
      <c r="K78" s="994"/>
      <c r="L78" s="994"/>
      <c r="M78" s="994"/>
      <c r="N78" s="1031"/>
    </row>
    <row r="79" spans="1:20">
      <c r="A79" s="555"/>
      <c r="B79" s="1029" t="s">
        <v>327</v>
      </c>
      <c r="C79" s="1030"/>
      <c r="D79" s="1028" t="s">
        <v>327</v>
      </c>
      <c r="E79" s="1028"/>
      <c r="F79" s="1028"/>
      <c r="G79" s="1028"/>
      <c r="H79" s="1028"/>
      <c r="I79" s="1024" t="s">
        <v>354</v>
      </c>
      <c r="J79" s="1007"/>
      <c r="K79" s="1007"/>
      <c r="L79" s="1007"/>
      <c r="M79" s="1007"/>
      <c r="N79" s="1008"/>
    </row>
    <row r="80" spans="1:20">
      <c r="B80" s="983" t="s">
        <v>301</v>
      </c>
      <c r="C80" s="984"/>
      <c r="D80" s="985" t="s">
        <v>355</v>
      </c>
      <c r="E80" s="985"/>
      <c r="F80" s="985"/>
      <c r="G80" s="985"/>
      <c r="H80" s="985"/>
      <c r="I80" s="1026" t="s">
        <v>356</v>
      </c>
      <c r="J80" s="1026"/>
      <c r="K80" s="1026"/>
      <c r="L80" s="1026"/>
      <c r="M80" s="1026"/>
      <c r="N80" s="1027"/>
    </row>
    <row r="81" spans="1:16">
      <c r="B81" s="839" t="s">
        <v>327</v>
      </c>
      <c r="C81" s="840" t="s">
        <v>327</v>
      </c>
      <c r="D81" s="840" t="s">
        <v>327</v>
      </c>
      <c r="E81" s="840" t="s">
        <v>327</v>
      </c>
      <c r="F81" s="840" t="s">
        <v>327</v>
      </c>
      <c r="G81" s="840" t="s">
        <v>357</v>
      </c>
      <c r="H81" s="840" t="s">
        <v>327</v>
      </c>
      <c r="I81" s="1028" t="s">
        <v>358</v>
      </c>
      <c r="J81" s="1028"/>
      <c r="K81" s="1028" t="s">
        <v>359</v>
      </c>
      <c r="L81" s="1028"/>
      <c r="M81" s="1028"/>
      <c r="N81" s="837" t="s">
        <v>360</v>
      </c>
    </row>
    <row r="82" spans="1:16">
      <c r="B82" s="844" t="s">
        <v>361</v>
      </c>
      <c r="C82" s="845" t="s">
        <v>362</v>
      </c>
      <c r="D82" s="845" t="s">
        <v>363</v>
      </c>
      <c r="E82" s="845" t="s">
        <v>362</v>
      </c>
      <c r="F82" s="845" t="s">
        <v>363</v>
      </c>
      <c r="G82" s="845" t="s">
        <v>364</v>
      </c>
      <c r="H82" s="845" t="s">
        <v>365</v>
      </c>
      <c r="I82" s="315" t="s">
        <v>327</v>
      </c>
      <c r="J82" s="316"/>
      <c r="K82" s="317"/>
      <c r="L82" s="317"/>
      <c r="M82" s="318"/>
      <c r="N82" s="838" t="s">
        <v>366</v>
      </c>
    </row>
    <row r="83" spans="1:16">
      <c r="B83" s="844" t="s">
        <v>327</v>
      </c>
      <c r="C83" s="845" t="s">
        <v>367</v>
      </c>
      <c r="D83" s="845" t="s">
        <v>368</v>
      </c>
      <c r="E83" s="845" t="s">
        <v>367</v>
      </c>
      <c r="F83" s="845" t="s">
        <v>369</v>
      </c>
      <c r="G83" s="845" t="s">
        <v>370</v>
      </c>
      <c r="H83" s="845" t="s">
        <v>371</v>
      </c>
      <c r="I83" s="840" t="s">
        <v>372</v>
      </c>
      <c r="J83" s="840" t="s">
        <v>327</v>
      </c>
      <c r="K83" s="840" t="s">
        <v>373</v>
      </c>
      <c r="L83" s="840" t="s">
        <v>374</v>
      </c>
      <c r="M83" s="840" t="s">
        <v>366</v>
      </c>
      <c r="N83" s="838" t="s">
        <v>363</v>
      </c>
    </row>
    <row r="84" spans="1:16">
      <c r="B84" s="844" t="s">
        <v>327</v>
      </c>
      <c r="C84" s="845" t="s">
        <v>327</v>
      </c>
      <c r="D84" s="845" t="s">
        <v>375</v>
      </c>
      <c r="E84" s="845" t="s">
        <v>327</v>
      </c>
      <c r="F84" s="845" t="s">
        <v>327</v>
      </c>
      <c r="G84" s="845" t="s">
        <v>376</v>
      </c>
      <c r="H84" s="845" t="s">
        <v>377</v>
      </c>
      <c r="I84" s="845" t="s">
        <v>378</v>
      </c>
      <c r="J84" s="845" t="s">
        <v>360</v>
      </c>
      <c r="K84" s="845" t="s">
        <v>379</v>
      </c>
      <c r="L84" s="845" t="s">
        <v>380</v>
      </c>
      <c r="M84" s="845" t="s">
        <v>381</v>
      </c>
      <c r="N84" s="838" t="s">
        <v>380</v>
      </c>
    </row>
    <row r="85" spans="1:16">
      <c r="B85" s="1029" t="s">
        <v>325</v>
      </c>
      <c r="C85" s="1030"/>
      <c r="D85" s="1030"/>
      <c r="E85" s="1030"/>
      <c r="F85" s="1030"/>
      <c r="G85" s="1030"/>
      <c r="H85" s="1030"/>
      <c r="I85" s="1030"/>
      <c r="J85" s="1030"/>
      <c r="K85" s="840" t="s">
        <v>382</v>
      </c>
      <c r="L85" s="1028" t="s">
        <v>383</v>
      </c>
      <c r="M85" s="1028"/>
      <c r="N85" s="837" t="s">
        <v>384</v>
      </c>
    </row>
    <row r="86" spans="1:16">
      <c r="B86" s="1006" t="s">
        <v>327</v>
      </c>
      <c r="C86" s="1007"/>
      <c r="D86" s="1007"/>
      <c r="E86" s="1007"/>
      <c r="F86" s="1007"/>
      <c r="G86" s="1007"/>
      <c r="H86" s="1007"/>
      <c r="I86" s="1007"/>
      <c r="J86" s="1007"/>
      <c r="K86" s="1007"/>
      <c r="L86" s="1007"/>
      <c r="M86" s="1007"/>
      <c r="N86" s="1008"/>
    </row>
    <row r="87" spans="1:16">
      <c r="B87" s="1009" t="s">
        <v>339</v>
      </c>
      <c r="C87" s="1010"/>
      <c r="D87" s="1010"/>
      <c r="E87" s="1010"/>
      <c r="F87" s="1010"/>
      <c r="G87" s="1010"/>
      <c r="H87" s="1010"/>
      <c r="I87" s="1010"/>
      <c r="J87" s="1010"/>
      <c r="K87" s="1010"/>
      <c r="L87" s="1010"/>
      <c r="M87" s="1010"/>
      <c r="N87" s="1011"/>
    </row>
    <row r="88" spans="1:16">
      <c r="B88" s="321"/>
      <c r="C88" s="322"/>
      <c r="D88" s="376"/>
      <c r="E88" s="376"/>
      <c r="F88" s="322"/>
      <c r="G88" s="322"/>
      <c r="H88" s="322"/>
      <c r="I88" s="322"/>
      <c r="J88" s="322"/>
      <c r="K88" s="417"/>
      <c r="L88" s="373"/>
      <c r="M88" s="323"/>
      <c r="N88" s="324"/>
      <c r="P88" s="367"/>
    </row>
    <row r="89" spans="1:16">
      <c r="E89" s="415"/>
      <c r="L89" s="416"/>
    </row>
    <row r="91" spans="1:16" s="329" customFormat="1">
      <c r="A91" s="329" t="s">
        <v>434</v>
      </c>
    </row>
    <row r="92" spans="1:16" ht="15.75">
      <c r="B92" s="243" t="s">
        <v>87</v>
      </c>
      <c r="C92" s="331" t="s">
        <v>396</v>
      </c>
      <c r="D92" s="243"/>
      <c r="E92" s="243"/>
      <c r="F92" s="243"/>
      <c r="G92" s="243"/>
      <c r="H92" s="243"/>
      <c r="I92" s="243"/>
      <c r="J92" s="243"/>
      <c r="K92" s="243"/>
      <c r="L92" s="243"/>
      <c r="M92" s="243"/>
      <c r="N92" s="243"/>
      <c r="O92" s="243"/>
    </row>
    <row r="93" spans="1:16">
      <c r="B93" s="1012" t="s">
        <v>397</v>
      </c>
      <c r="C93" s="1013"/>
      <c r="D93" s="1013"/>
      <c r="E93" s="1013"/>
      <c r="F93" s="1013"/>
      <c r="G93" s="1013"/>
      <c r="H93" s="1013"/>
      <c r="I93" s="1013"/>
      <c r="J93" s="1013"/>
      <c r="K93" s="1013"/>
      <c r="L93" s="1013"/>
      <c r="M93" s="1013"/>
      <c r="N93" s="1014"/>
    </row>
    <row r="94" spans="1:16">
      <c r="B94" s="1015" t="s">
        <v>395</v>
      </c>
      <c r="C94" s="1016"/>
      <c r="D94" s="1016"/>
      <c r="E94" s="1016"/>
      <c r="F94" s="1016"/>
      <c r="G94" s="1016"/>
      <c r="H94" s="1016"/>
      <c r="I94" s="1016"/>
      <c r="J94" s="1016"/>
      <c r="K94" s="1016"/>
      <c r="L94" s="1016"/>
      <c r="M94" s="1016"/>
      <c r="N94" s="1017"/>
    </row>
    <row r="95" spans="1:16">
      <c r="B95" s="1015" t="s">
        <v>398</v>
      </c>
      <c r="C95" s="1016"/>
      <c r="D95" s="1016"/>
      <c r="E95" s="1016"/>
      <c r="F95" s="1016"/>
      <c r="G95" s="1016"/>
      <c r="H95" s="1016"/>
      <c r="I95" s="1016"/>
      <c r="J95" s="1016"/>
      <c r="K95" s="1016"/>
      <c r="L95" s="1016"/>
      <c r="M95" s="1016"/>
      <c r="N95" s="1017"/>
    </row>
    <row r="96" spans="1:16" ht="15.75">
      <c r="B96" s="1018" t="s">
        <v>339</v>
      </c>
      <c r="C96" s="1019"/>
      <c r="D96" s="1019"/>
      <c r="E96" s="1019"/>
      <c r="F96" s="1019"/>
      <c r="G96" s="1019"/>
      <c r="H96" s="1019"/>
      <c r="I96" s="1019"/>
      <c r="J96" s="1019"/>
      <c r="K96" s="1019"/>
      <c r="L96" s="1019"/>
      <c r="M96" s="1019"/>
      <c r="N96" s="1020"/>
    </row>
    <row r="97" spans="2:21">
      <c r="B97" s="1012" t="s">
        <v>399</v>
      </c>
      <c r="C97" s="1013"/>
      <c r="D97" s="1013"/>
      <c r="E97" s="1014"/>
      <c r="F97" s="980" t="s">
        <v>400</v>
      </c>
      <c r="G97" s="980" t="s">
        <v>401</v>
      </c>
      <c r="H97" s="980" t="s">
        <v>402</v>
      </c>
      <c r="I97" s="980" t="s">
        <v>403</v>
      </c>
      <c r="J97" s="980"/>
      <c r="K97" s="981" t="s">
        <v>404</v>
      </c>
      <c r="L97" s="982"/>
      <c r="M97" s="980" t="s">
        <v>405</v>
      </c>
      <c r="N97" s="980" t="s">
        <v>406</v>
      </c>
    </row>
    <row r="98" spans="2:21" ht="41.25" customHeight="1">
      <c r="B98" s="1015"/>
      <c r="C98" s="1016"/>
      <c r="D98" s="1016"/>
      <c r="E98" s="1017"/>
      <c r="F98" s="980"/>
      <c r="G98" s="980"/>
      <c r="H98" s="980"/>
      <c r="I98" s="841" t="s">
        <v>407</v>
      </c>
      <c r="J98" s="841" t="s">
        <v>408</v>
      </c>
      <c r="K98" s="841" t="s">
        <v>407</v>
      </c>
      <c r="L98" s="841" t="s">
        <v>408</v>
      </c>
      <c r="M98" s="980"/>
      <c r="N98" s="980"/>
      <c r="P98" s="854" t="s">
        <v>1229</v>
      </c>
      <c r="Q98" s="854"/>
      <c r="R98" s="854"/>
      <c r="S98" s="854"/>
      <c r="T98" s="854"/>
      <c r="U98" s="854"/>
    </row>
    <row r="99" spans="2:21" ht="16.5">
      <c r="B99" s="1021"/>
      <c r="C99" s="1022"/>
      <c r="D99" s="1022"/>
      <c r="E99" s="1023"/>
      <c r="F99" s="841" t="s">
        <v>384</v>
      </c>
      <c r="G99" s="841" t="s">
        <v>409</v>
      </c>
      <c r="H99" s="841" t="s">
        <v>410</v>
      </c>
      <c r="I99" s="841" t="s">
        <v>384</v>
      </c>
      <c r="J99" s="841" t="s">
        <v>410</v>
      </c>
      <c r="K99" s="841" t="s">
        <v>384</v>
      </c>
      <c r="L99" s="841" t="s">
        <v>410</v>
      </c>
      <c r="M99" s="841" t="s">
        <v>384</v>
      </c>
      <c r="N99" s="334" t="s">
        <v>411</v>
      </c>
      <c r="P99" s="855">
        <f>'[8]1.5BaWü'!$I$14</f>
        <v>0.15769052109165607</v>
      </c>
      <c r="Q99" s="854"/>
      <c r="R99" s="854"/>
      <c r="S99" s="854"/>
      <c r="T99" s="854"/>
      <c r="U99" s="854"/>
    </row>
    <row r="100" spans="2:21">
      <c r="B100" s="335" t="s">
        <v>412</v>
      </c>
      <c r="C100" s="336"/>
      <c r="D100" s="336"/>
      <c r="E100" s="336"/>
      <c r="F100" s="333"/>
      <c r="G100" s="333"/>
      <c r="H100" s="333"/>
      <c r="I100" s="333"/>
      <c r="J100" s="333"/>
      <c r="K100" s="333"/>
      <c r="L100" s="333"/>
      <c r="M100" s="333"/>
      <c r="N100" s="337"/>
      <c r="R100" s="836" t="s">
        <v>265</v>
      </c>
    </row>
    <row r="101" spans="2:21">
      <c r="B101" s="335" t="s">
        <v>413</v>
      </c>
      <c r="C101" s="336"/>
      <c r="D101" s="336"/>
      <c r="E101" s="336"/>
      <c r="F101" s="333"/>
      <c r="G101" s="333"/>
      <c r="H101" s="333"/>
      <c r="I101" s="333"/>
      <c r="J101" s="333"/>
      <c r="K101" s="333"/>
      <c r="L101" s="333"/>
      <c r="M101" s="333"/>
      <c r="N101" s="337"/>
      <c r="O101" s="370"/>
      <c r="P101" s="161"/>
      <c r="Q101" s="371" t="s">
        <v>532</v>
      </c>
      <c r="R101" s="492">
        <f>N106/J106</f>
        <v>1254.1329879460773</v>
      </c>
    </row>
    <row r="102" spans="2:21">
      <c r="B102" s="335" t="s">
        <v>414</v>
      </c>
      <c r="C102" s="336"/>
      <c r="D102" s="336"/>
      <c r="E102" s="336" t="s">
        <v>415</v>
      </c>
      <c r="F102" s="333"/>
      <c r="G102" s="333"/>
      <c r="H102" s="333"/>
      <c r="I102" s="333"/>
      <c r="J102" s="333"/>
      <c r="K102" s="333"/>
      <c r="L102" s="333"/>
      <c r="M102" s="333"/>
      <c r="N102" s="337"/>
    </row>
    <row r="103" spans="2:21">
      <c r="B103" s="338"/>
      <c r="C103" s="339"/>
      <c r="D103" s="339"/>
      <c r="E103" s="336" t="s">
        <v>416</v>
      </c>
      <c r="F103" s="333"/>
      <c r="G103" s="333"/>
      <c r="H103" s="333"/>
      <c r="I103" s="333"/>
      <c r="J103" s="333"/>
      <c r="K103" s="333"/>
      <c r="L103" s="333"/>
      <c r="M103" s="333"/>
      <c r="N103" s="337"/>
    </row>
    <row r="104" spans="2:21">
      <c r="B104" s="335"/>
      <c r="C104" s="336"/>
      <c r="D104" s="336"/>
      <c r="E104" s="336" t="s">
        <v>417</v>
      </c>
      <c r="F104" s="333"/>
      <c r="G104" s="333"/>
      <c r="H104" s="333"/>
      <c r="I104" s="333"/>
      <c r="J104" s="333"/>
      <c r="K104" s="333"/>
      <c r="L104" s="333"/>
      <c r="M104" s="333"/>
      <c r="N104" s="337"/>
      <c r="R104" s="836">
        <v>2007</v>
      </c>
      <c r="S104" s="836" t="s">
        <v>351</v>
      </c>
    </row>
    <row r="105" spans="2:21">
      <c r="B105" s="335" t="s">
        <v>418</v>
      </c>
      <c r="C105" s="336"/>
      <c r="D105" s="336"/>
      <c r="E105" s="340"/>
      <c r="F105" s="333"/>
      <c r="G105" s="333"/>
      <c r="H105" s="333"/>
      <c r="I105" s="333"/>
      <c r="J105" s="333"/>
      <c r="K105" s="333"/>
      <c r="L105" s="333"/>
      <c r="M105" s="333"/>
      <c r="N105" s="337"/>
      <c r="O105" s="370"/>
      <c r="P105" s="161"/>
      <c r="Q105" s="371" t="s">
        <v>430</v>
      </c>
      <c r="R105" s="372">
        <f>J107/I107*1000</f>
        <v>116.86506758762107</v>
      </c>
      <c r="S105" s="372">
        <f>K24</f>
        <v>94.3</v>
      </c>
    </row>
    <row r="106" spans="2:21">
      <c r="B106" s="341" t="s">
        <v>1231</v>
      </c>
      <c r="C106" s="342"/>
      <c r="D106" s="342"/>
      <c r="E106" s="342"/>
      <c r="F106" s="363">
        <f>F107*$P$99</f>
        <v>18960.550565539634</v>
      </c>
      <c r="G106" s="363">
        <f t="shared" ref="G106:N106" si="7">G107*$P$99</f>
        <v>18839.444245341241</v>
      </c>
      <c r="H106" s="363">
        <f t="shared" si="7"/>
        <v>911.35344378669527</v>
      </c>
      <c r="I106" s="363">
        <f t="shared" si="7"/>
        <v>29222.418916100243</v>
      </c>
      <c r="J106" s="363">
        <f t="shared" si="7"/>
        <v>3415.0799617038315</v>
      </c>
      <c r="K106" s="363">
        <f t="shared" si="7"/>
        <v>807.06008694709578</v>
      </c>
      <c r="L106" s="363">
        <f t="shared" si="7"/>
        <v>26.118281008410996</v>
      </c>
      <c r="M106" s="363">
        <f t="shared" si="7"/>
        <v>149147.95249255779</v>
      </c>
      <c r="N106" s="363">
        <f t="shared" si="7"/>
        <v>4282964.4364464013</v>
      </c>
      <c r="O106" s="370"/>
      <c r="P106" s="161"/>
      <c r="Q106" s="371" t="s">
        <v>431</v>
      </c>
      <c r="R106" s="372">
        <f>J107/F107*1000</f>
        <v>180.11502091667427</v>
      </c>
      <c r="S106" s="372"/>
    </row>
    <row r="107" spans="2:21">
      <c r="B107" s="341" t="s">
        <v>1230</v>
      </c>
      <c r="C107" s="853"/>
      <c r="D107" s="853"/>
      <c r="E107" s="853"/>
      <c r="F107" s="363">
        <v>120239</v>
      </c>
      <c r="G107" s="343">
        <v>119471</v>
      </c>
      <c r="H107" s="343">
        <v>5779.38</v>
      </c>
      <c r="I107" s="343">
        <v>185315</v>
      </c>
      <c r="J107" s="343">
        <v>21656.85</v>
      </c>
      <c r="K107" s="343">
        <v>5118</v>
      </c>
      <c r="L107" s="343">
        <v>165.63</v>
      </c>
      <c r="M107" s="343">
        <v>945827</v>
      </c>
      <c r="N107" s="344">
        <v>27160570</v>
      </c>
      <c r="O107" s="161"/>
      <c r="P107" s="161"/>
      <c r="Q107" s="371"/>
      <c r="R107" s="372"/>
      <c r="S107" s="372"/>
    </row>
    <row r="109" spans="2:21" ht="15.75">
      <c r="B109" s="267" t="s">
        <v>87</v>
      </c>
      <c r="C109" s="345" t="s">
        <v>420</v>
      </c>
      <c r="D109" s="267"/>
      <c r="E109" s="267"/>
      <c r="F109" s="267"/>
    </row>
    <row r="110" spans="2:21">
      <c r="B110" s="1000" t="s">
        <v>421</v>
      </c>
      <c r="C110" s="1001"/>
      <c r="D110" s="1001"/>
      <c r="E110" s="1001"/>
      <c r="F110" s="1001"/>
      <c r="G110" s="1001"/>
      <c r="H110" s="1001"/>
      <c r="I110" s="1001"/>
      <c r="J110" s="1001"/>
      <c r="K110" s="1002"/>
    </row>
    <row r="111" spans="2:21">
      <c r="B111" s="1003" t="s">
        <v>339</v>
      </c>
      <c r="C111" s="1004"/>
      <c r="D111" s="1004"/>
      <c r="E111" s="1004"/>
      <c r="F111" s="1004"/>
      <c r="G111" s="1004"/>
      <c r="H111" s="1004"/>
      <c r="I111" s="1004"/>
      <c r="J111" s="1004"/>
      <c r="K111" s="1005"/>
    </row>
    <row r="112" spans="2:21">
      <c r="B112" s="352"/>
      <c r="C112" s="353"/>
      <c r="D112" s="353"/>
      <c r="E112" s="353"/>
      <c r="F112" s="353"/>
      <c r="G112" s="353"/>
      <c r="H112" s="353"/>
      <c r="I112" s="353"/>
      <c r="J112" s="353"/>
      <c r="K112" s="354"/>
    </row>
    <row r="113" spans="1:13">
      <c r="B113" s="973" t="s">
        <v>422</v>
      </c>
      <c r="C113" s="975" t="s">
        <v>30</v>
      </c>
      <c r="D113" s="977" t="s">
        <v>423</v>
      </c>
      <c r="E113" s="978"/>
      <c r="F113" s="978"/>
      <c r="G113" s="978"/>
      <c r="H113" s="978"/>
      <c r="I113" s="978"/>
      <c r="J113" s="978"/>
      <c r="K113" s="979"/>
    </row>
    <row r="114" spans="1:13">
      <c r="B114" s="974"/>
      <c r="C114" s="976"/>
      <c r="D114" s="346" t="s">
        <v>424</v>
      </c>
      <c r="E114" s="347" t="s">
        <v>425</v>
      </c>
      <c r="F114" s="347" t="s">
        <v>12</v>
      </c>
      <c r="G114" s="347" t="s">
        <v>168</v>
      </c>
      <c r="H114" s="346" t="s">
        <v>72</v>
      </c>
      <c r="I114" s="843" t="s">
        <v>426</v>
      </c>
      <c r="J114" s="842" t="s">
        <v>427</v>
      </c>
      <c r="K114" s="347" t="s">
        <v>428</v>
      </c>
    </row>
    <row r="115" spans="1:13">
      <c r="B115" s="856"/>
      <c r="C115" s="350"/>
      <c r="D115" s="350"/>
      <c r="E115" s="350"/>
      <c r="F115" s="350"/>
      <c r="G115" s="350"/>
      <c r="H115" s="350"/>
      <c r="I115" s="350"/>
      <c r="J115" s="350"/>
      <c r="K115" s="857"/>
    </row>
    <row r="116" spans="1:13">
      <c r="A116" t="s">
        <v>339</v>
      </c>
      <c r="B116" s="357">
        <v>2007</v>
      </c>
      <c r="C116" s="362">
        <v>120196</v>
      </c>
      <c r="D116" s="351">
        <v>264</v>
      </c>
      <c r="E116" s="351">
        <v>8518</v>
      </c>
      <c r="F116" s="351">
        <v>79962</v>
      </c>
      <c r="G116" s="351">
        <v>1537</v>
      </c>
      <c r="H116" s="351">
        <v>5232</v>
      </c>
      <c r="I116" s="351">
        <v>16523</v>
      </c>
      <c r="J116" s="351">
        <v>544</v>
      </c>
      <c r="K116" s="358">
        <v>7616</v>
      </c>
      <c r="L116" s="368" t="s">
        <v>429</v>
      </c>
      <c r="M116" s="369">
        <f>C116/F107-1</f>
        <v>-3.5762107136616539E-4</v>
      </c>
    </row>
    <row r="117" spans="1:13">
      <c r="A117" t="s">
        <v>1159</v>
      </c>
      <c r="B117" s="858">
        <f>B116</f>
        <v>2007</v>
      </c>
      <c r="C117" s="859">
        <f>C116*$P$99</f>
        <v>18953.769873132693</v>
      </c>
      <c r="D117" s="860">
        <f t="shared" ref="D117:K117" si="8">D116*$P$99</f>
        <v>41.6302975681972</v>
      </c>
      <c r="E117" s="860">
        <f t="shared" si="8"/>
        <v>1343.2078586587263</v>
      </c>
      <c r="F117" s="860">
        <f t="shared" si="8"/>
        <v>12609.249447531003</v>
      </c>
      <c r="G117" s="860">
        <f t="shared" si="8"/>
        <v>242.37033091787538</v>
      </c>
      <c r="H117" s="860">
        <f t="shared" si="8"/>
        <v>825.03680635154456</v>
      </c>
      <c r="I117" s="860">
        <f t="shared" si="8"/>
        <v>2605.5204799974331</v>
      </c>
      <c r="J117" s="860">
        <f t="shared" si="8"/>
        <v>85.783643473860906</v>
      </c>
      <c r="K117" s="861">
        <f t="shared" si="8"/>
        <v>1200.9710086340526</v>
      </c>
    </row>
    <row r="118" spans="1:13" ht="15.75" thickBot="1">
      <c r="B118" s="160"/>
      <c r="C118" s="160"/>
      <c r="D118" s="160"/>
      <c r="E118" s="160"/>
      <c r="F118" s="160"/>
      <c r="G118" s="160"/>
      <c r="H118" s="160"/>
      <c r="I118" s="160"/>
      <c r="J118" s="160"/>
      <c r="K118" s="160"/>
    </row>
    <row r="119" spans="1:13">
      <c r="A119" s="452"/>
      <c r="B119" s="453"/>
      <c r="C119" s="561" t="s">
        <v>30</v>
      </c>
      <c r="D119" s="559" t="str">
        <f>D114</f>
        <v>Koks/       Kohle</v>
      </c>
      <c r="E119" s="559" t="str">
        <f t="shared" ref="E119:K119" si="9">E114</f>
        <v>Öl</v>
      </c>
      <c r="F119" s="559" t="str">
        <f t="shared" si="9"/>
        <v>Gas</v>
      </c>
      <c r="G119" s="559" t="str">
        <f t="shared" si="9"/>
        <v>Strom</v>
      </c>
      <c r="H119" s="559" t="str">
        <f t="shared" si="9"/>
        <v>Fernwärme</v>
      </c>
      <c r="I119" s="559" t="str">
        <f t="shared" si="9"/>
        <v>Wärme-pumpe</v>
      </c>
      <c r="J119" s="559" t="str">
        <f t="shared" si="9"/>
        <v>Solarenergie</v>
      </c>
      <c r="K119" s="559" t="str">
        <f t="shared" si="9"/>
        <v>Sonstige</v>
      </c>
      <c r="L119" s="455"/>
    </row>
    <row r="120" spans="1:13">
      <c r="A120" s="450" t="s">
        <v>433</v>
      </c>
      <c r="B120" s="161"/>
      <c r="C120" s="560">
        <f>C116/$C$116</f>
        <v>1</v>
      </c>
      <c r="D120" s="556">
        <f>D116/$C$116</f>
        <v>2.196412526207195E-3</v>
      </c>
      <c r="E120" s="556">
        <f t="shared" ref="E120:K120" si="10">E116/$C$116</f>
        <v>7.0867582947851837E-2</v>
      </c>
      <c r="F120" s="556">
        <f t="shared" si="10"/>
        <v>0.66526340310825649</v>
      </c>
      <c r="G120" s="556">
        <f t="shared" si="10"/>
        <v>1.278744716962295E-2</v>
      </c>
      <c r="H120" s="556">
        <f t="shared" si="10"/>
        <v>4.3528902792106229E-2</v>
      </c>
      <c r="I120" s="556">
        <f t="shared" si="10"/>
        <v>0.13746713700955107</v>
      </c>
      <c r="J120" s="556">
        <f t="shared" si="10"/>
        <v>4.5259409630936135E-3</v>
      </c>
      <c r="K120" s="556">
        <f t="shared" si="10"/>
        <v>6.3363173483310595E-2</v>
      </c>
      <c r="L120" s="460"/>
    </row>
    <row r="121" spans="1:13">
      <c r="A121" s="450" t="s">
        <v>432</v>
      </c>
      <c r="B121" s="161"/>
      <c r="C121" s="59">
        <f>C120*$C$117*$R$106/1000</f>
        <v>3413.8586571491255</v>
      </c>
      <c r="D121" s="557">
        <f>D120*$C$117*$R$106/1000</f>
        <v>7.4982419172632131</v>
      </c>
      <c r="E121" s="557">
        <f t="shared" ref="E121:K121" si="11">E120*$C$117*$R$106/1000</f>
        <v>241.93191155775773</v>
      </c>
      <c r="F121" s="557">
        <f t="shared" si="11"/>
        <v>2271.1152279856096</v>
      </c>
      <c r="G121" s="557">
        <f t="shared" si="11"/>
        <v>43.654537222854387</v>
      </c>
      <c r="H121" s="557">
        <f t="shared" si="11"/>
        <v>148.60152163303457</v>
      </c>
      <c r="I121" s="557">
        <f t="shared" si="11"/>
        <v>469.29337575356084</v>
      </c>
      <c r="J121" s="557">
        <f t="shared" si="11"/>
        <v>15.450922738602983</v>
      </c>
      <c r="K121" s="557">
        <f t="shared" si="11"/>
        <v>216.31291834044177</v>
      </c>
      <c r="L121" s="460"/>
    </row>
    <row r="122" spans="1:13" ht="15.75" thickBot="1">
      <c r="A122" s="558"/>
      <c r="B122" s="462"/>
      <c r="C122" s="462"/>
      <c r="D122" s="462"/>
      <c r="E122" s="462"/>
      <c r="F122" s="462"/>
      <c r="G122" s="462"/>
      <c r="H122" s="462"/>
      <c r="I122" s="462"/>
      <c r="J122" s="462"/>
      <c r="K122" s="462"/>
      <c r="L122" s="463"/>
    </row>
    <row r="124" spans="1:13" s="329" customFormat="1">
      <c r="A124" s="329" t="s">
        <v>1080</v>
      </c>
    </row>
    <row r="126" spans="1:13">
      <c r="B126" s="385" t="s">
        <v>308</v>
      </c>
      <c r="C126" s="386"/>
      <c r="E126" s="494" t="s">
        <v>536</v>
      </c>
    </row>
    <row r="127" spans="1:13">
      <c r="B127" s="383"/>
      <c r="C127" s="215" t="s">
        <v>12</v>
      </c>
      <c r="D127" s="215" t="s">
        <v>425</v>
      </c>
      <c r="E127" s="215" t="s">
        <v>15</v>
      </c>
      <c r="F127" s="215" t="s">
        <v>321</v>
      </c>
      <c r="G127" s="383" t="s">
        <v>437</v>
      </c>
      <c r="H127" s="215" t="s">
        <v>438</v>
      </c>
    </row>
    <row r="128" spans="1:13">
      <c r="B128" s="280" t="s">
        <v>436</v>
      </c>
      <c r="C128" s="218">
        <f>I73</f>
        <v>161913.09999999998</v>
      </c>
      <c r="D128" s="218">
        <f>K73</f>
        <v>184356.49999999997</v>
      </c>
      <c r="E128" s="218">
        <f>L73+M73+D121</f>
        <v>856.19824191726298</v>
      </c>
      <c r="F128" s="218">
        <f>H73+J73</f>
        <v>54788.3</v>
      </c>
      <c r="G128" s="264">
        <f>N73+O73</f>
        <v>22820.6</v>
      </c>
      <c r="H128" s="218">
        <f>SUM(C128:G128)</f>
        <v>424734.69824191718</v>
      </c>
    </row>
    <row r="129" spans="1:8">
      <c r="B129" s="383" t="s">
        <v>352</v>
      </c>
      <c r="C129" s="25">
        <f>F121</f>
        <v>2271.1152279856096</v>
      </c>
      <c r="D129" s="25">
        <f>E121</f>
        <v>241.93191155775773</v>
      </c>
      <c r="E129" s="551">
        <v>0</v>
      </c>
      <c r="F129" s="25">
        <f>G121+H121+I121</f>
        <v>661.5494346094498</v>
      </c>
      <c r="G129" s="24">
        <f>J121+K121</f>
        <v>231.76384107904477</v>
      </c>
      <c r="H129" s="25">
        <f>SUM(C129:G129)</f>
        <v>3406.3604152318617</v>
      </c>
    </row>
    <row r="130" spans="1:8">
      <c r="B130" s="280" t="s">
        <v>438</v>
      </c>
      <c r="C130" s="218">
        <f>SUM(C128:C129)</f>
        <v>164184.21522798558</v>
      </c>
      <c r="D130" s="218">
        <f t="shared" ref="D130:H130" si="12">SUM(D128:D129)</f>
        <v>184598.43191155774</v>
      </c>
      <c r="E130" s="218">
        <f t="shared" si="12"/>
        <v>856.19824191726298</v>
      </c>
      <c r="F130" s="218">
        <f t="shared" si="12"/>
        <v>55449.849434609452</v>
      </c>
      <c r="G130" s="264">
        <f t="shared" si="12"/>
        <v>23052.363841079045</v>
      </c>
      <c r="H130" s="384">
        <f t="shared" si="12"/>
        <v>428141.05865714903</v>
      </c>
    </row>
    <row r="131" spans="1:8">
      <c r="B131" s="78"/>
      <c r="C131" s="218"/>
      <c r="D131" s="218"/>
      <c r="E131" s="218"/>
      <c r="F131" s="218"/>
      <c r="G131" s="125"/>
      <c r="H131" s="384"/>
    </row>
    <row r="132" spans="1:8">
      <c r="B132" s="385" t="s">
        <v>439</v>
      </c>
      <c r="C132" s="386"/>
    </row>
    <row r="133" spans="1:8">
      <c r="B133" s="383"/>
      <c r="C133" s="215" t="str">
        <f t="shared" ref="C133:H133" si="13">C127</f>
        <v>Gas</v>
      </c>
      <c r="D133" s="215" t="str">
        <f t="shared" si="13"/>
        <v>Öl</v>
      </c>
      <c r="E133" s="215" t="str">
        <f t="shared" si="13"/>
        <v>Kohle</v>
      </c>
      <c r="F133" s="215" t="str">
        <f t="shared" si="13"/>
        <v>Strom + FW</v>
      </c>
      <c r="G133" s="383" t="str">
        <f t="shared" si="13"/>
        <v>Holz und EE</v>
      </c>
      <c r="H133" s="215" t="str">
        <f t="shared" si="13"/>
        <v>SUMME</v>
      </c>
    </row>
    <row r="134" spans="1:8">
      <c r="B134" s="280" t="str">
        <f>B128</f>
        <v>bis 2006</v>
      </c>
      <c r="C134" s="249">
        <f>C128/$H$128</f>
        <v>0.38120996629236714</v>
      </c>
      <c r="D134" s="249">
        <f t="shared" ref="D134:G134" si="14">D128/$H$128</f>
        <v>0.43405095171903191</v>
      </c>
      <c r="E134" s="249">
        <f t="shared" si="14"/>
        <v>2.0158424669829921E-3</v>
      </c>
      <c r="F134" s="249">
        <f t="shared" si="14"/>
        <v>0.12899417030626986</v>
      </c>
      <c r="G134" s="377">
        <f t="shared" si="14"/>
        <v>5.3729069215348195E-2</v>
      </c>
      <c r="H134" s="420">
        <f>SUM(C134:G134)</f>
        <v>0.99999999999999989</v>
      </c>
    </row>
    <row r="135" spans="1:8">
      <c r="B135" s="383" t="str">
        <f>B129</f>
        <v>ab 2007</v>
      </c>
      <c r="C135" s="3">
        <f>C129/$H$129</f>
        <v>0.66672781242704204</v>
      </c>
      <c r="D135" s="3">
        <f t="shared" ref="D135:G135" si="15">D129/$H$129</f>
        <v>7.102358002868292E-2</v>
      </c>
      <c r="E135" s="551">
        <f t="shared" si="15"/>
        <v>0</v>
      </c>
      <c r="F135" s="3">
        <f t="shared" si="15"/>
        <v>0.19421005236300573</v>
      </c>
      <c r="G135" s="4">
        <f t="shared" si="15"/>
        <v>6.8038555181269403E-2</v>
      </c>
      <c r="H135" s="37">
        <f>SUM(C135:G135)</f>
        <v>1</v>
      </c>
    </row>
    <row r="136" spans="1:8">
      <c r="B136" s="280"/>
      <c r="D136" s="249"/>
      <c r="E136" s="249"/>
      <c r="F136" s="249"/>
      <c r="G136" s="286"/>
      <c r="H136" s="249"/>
    </row>
    <row r="137" spans="1:8">
      <c r="B137" s="78"/>
      <c r="D137" s="249"/>
      <c r="E137" s="249"/>
      <c r="F137" s="249"/>
      <c r="G137" s="119"/>
      <c r="H137" s="249"/>
    </row>
    <row r="138" spans="1:8">
      <c r="B138" s="385" t="s">
        <v>440</v>
      </c>
      <c r="C138" s="386"/>
    </row>
    <row r="139" spans="1:8">
      <c r="B139" s="383"/>
      <c r="C139" s="215" t="str">
        <f>C133</f>
        <v>Gas</v>
      </c>
      <c r="D139" s="215" t="str">
        <f>D133</f>
        <v>Öl</v>
      </c>
      <c r="E139" s="215" t="str">
        <f>E133</f>
        <v>Kohle</v>
      </c>
      <c r="F139" s="215" t="str">
        <f>F133</f>
        <v>Strom + FW</v>
      </c>
      <c r="G139" s="383" t="str">
        <f>G133</f>
        <v>Holz und EE</v>
      </c>
      <c r="H139" s="419" t="s">
        <v>470</v>
      </c>
    </row>
    <row r="140" spans="1:8">
      <c r="B140" s="280" t="str">
        <f t="shared" ref="B140:B141" si="16">B134</f>
        <v>bis 2006</v>
      </c>
      <c r="C140" s="366">
        <f t="shared" ref="C140:G141" si="17">C128/C$130</f>
        <v>0.98616727421188488</v>
      </c>
      <c r="D140" s="366">
        <f t="shared" si="17"/>
        <v>0.99868941513179443</v>
      </c>
      <c r="E140" s="366">
        <f t="shared" si="17"/>
        <v>1</v>
      </c>
      <c r="F140" s="366">
        <f t="shared" si="17"/>
        <v>0.98806940972148904</v>
      </c>
      <c r="G140" s="378">
        <f t="shared" si="17"/>
        <v>0.98994620062928018</v>
      </c>
      <c r="H140" s="366">
        <f>SUMPRODUCT(C140:G140,C128:G128)/H128</f>
        <v>0.99207880858272068</v>
      </c>
    </row>
    <row r="141" spans="1:8">
      <c r="B141" s="383" t="str">
        <f t="shared" si="16"/>
        <v>ab 2007</v>
      </c>
      <c r="C141" s="379">
        <f t="shared" si="17"/>
        <v>1.3832725788115183E-2</v>
      </c>
      <c r="D141" s="379">
        <f t="shared" si="17"/>
        <v>1.3105848682055372E-3</v>
      </c>
      <c r="E141" s="551">
        <f t="shared" si="17"/>
        <v>0</v>
      </c>
      <c r="F141" s="379">
        <f t="shared" si="17"/>
        <v>1.1930590278510993E-2</v>
      </c>
      <c r="G141" s="35">
        <f t="shared" si="17"/>
        <v>1.0053799370719816E-2</v>
      </c>
      <c r="H141" s="379">
        <f>SUMPRODUCT(C141:G141,C129:G129)/H129</f>
        <v>1.2316831979861862E-2</v>
      </c>
    </row>
    <row r="142" spans="1:8">
      <c r="B142" s="280" t="s">
        <v>438</v>
      </c>
      <c r="C142" s="366">
        <f>SUM(C140:C141)</f>
        <v>1</v>
      </c>
      <c r="D142" s="366">
        <f t="shared" ref="D142:G142" si="18">SUM(D140:D141)</f>
        <v>1</v>
      </c>
      <c r="E142" s="366">
        <f t="shared" si="18"/>
        <v>1</v>
      </c>
      <c r="F142" s="366">
        <f t="shared" si="18"/>
        <v>1</v>
      </c>
      <c r="G142" s="380">
        <f t="shared" si="18"/>
        <v>1</v>
      </c>
      <c r="H142" s="218"/>
    </row>
    <row r="143" spans="1:8">
      <c r="B143" s="78"/>
      <c r="C143" s="366"/>
      <c r="D143" s="366"/>
      <c r="E143" s="366"/>
      <c r="F143" s="366"/>
      <c r="G143" s="381"/>
      <c r="H143" s="218"/>
    </row>
    <row r="144" spans="1:8" s="329" customFormat="1">
      <c r="A144" s="329" t="s">
        <v>1085</v>
      </c>
    </row>
    <row r="145" spans="2:25">
      <c r="D145" s="366"/>
      <c r="E145" s="366"/>
      <c r="F145" s="366"/>
      <c r="M145" s="71"/>
    </row>
    <row r="146" spans="2:25" ht="15.75">
      <c r="B146" s="465" t="s">
        <v>521</v>
      </c>
      <c r="C146" s="466">
        <v>8.9999999999999993E-3</v>
      </c>
      <c r="D146" s="466" t="s">
        <v>523</v>
      </c>
      <c r="E146" s="364" t="s">
        <v>87</v>
      </c>
      <c r="F146" s="464" t="s">
        <v>522</v>
      </c>
      <c r="G146" s="267"/>
      <c r="H146" s="267"/>
      <c r="I146" s="267"/>
      <c r="J146" s="267"/>
      <c r="K146" s="267"/>
      <c r="L146" s="267"/>
      <c r="M146" s="267"/>
      <c r="N146" s="267"/>
      <c r="O146" s="267"/>
      <c r="P146" s="267"/>
      <c r="Q146" s="267"/>
      <c r="R146" s="267"/>
      <c r="S146" s="267"/>
      <c r="T146" s="267"/>
      <c r="U146" s="267"/>
      <c r="V146" s="267"/>
      <c r="W146" s="267"/>
      <c r="X146" s="267"/>
      <c r="Y146" s="267"/>
    </row>
    <row r="147" spans="2:25" ht="15.75">
      <c r="B147" s="171" t="s">
        <v>19</v>
      </c>
      <c r="C147" s="367">
        <f>H129/H130</f>
        <v>7.9561638538378082E-3</v>
      </c>
      <c r="D147" s="367" t="s">
        <v>524</v>
      </c>
      <c r="E147" s="366"/>
      <c r="J147" s="364" t="s">
        <v>87</v>
      </c>
      <c r="K147" s="467" t="s">
        <v>299</v>
      </c>
      <c r="L147" s="365"/>
      <c r="M147" s="267"/>
      <c r="N147" s="267"/>
      <c r="O147" s="267"/>
      <c r="P147" s="267"/>
      <c r="Q147" s="267"/>
      <c r="R147" s="267"/>
      <c r="S147" s="267"/>
      <c r="T147" s="267"/>
      <c r="U147" s="267"/>
      <c r="V147" s="267"/>
    </row>
    <row r="148" spans="2:25">
      <c r="B148" s="465" t="s">
        <v>525</v>
      </c>
      <c r="C148" s="681">
        <v>0.1</v>
      </c>
      <c r="D148" s="683" t="s">
        <v>1149</v>
      </c>
      <c r="E148" s="682"/>
      <c r="J148" s="73" t="s">
        <v>526</v>
      </c>
      <c r="K148" s="74"/>
      <c r="L148" s="74"/>
      <c r="M148" s="74"/>
      <c r="N148" s="75"/>
    </row>
    <row r="149" spans="2:25" s="160" customFormat="1">
      <c r="C149" s="287"/>
      <c r="D149" s="287"/>
      <c r="E149" s="552"/>
      <c r="F149" s="287"/>
      <c r="G149" s="287"/>
      <c r="H149" s="287"/>
      <c r="I149" s="287"/>
      <c r="J149" s="966" t="s">
        <v>282</v>
      </c>
      <c r="K149" s="967"/>
      <c r="L149" s="967"/>
      <c r="M149" s="967" t="s">
        <v>303</v>
      </c>
      <c r="N149" s="968"/>
      <c r="O149" s="569" t="s">
        <v>306</v>
      </c>
      <c r="P149" s="570"/>
      <c r="Q149" s="571"/>
      <c r="R149" s="571"/>
      <c r="S149" s="571"/>
      <c r="T149" s="571"/>
      <c r="U149" s="267"/>
      <c r="V149" s="267"/>
    </row>
    <row r="150" spans="2:25" s="160" customFormat="1">
      <c r="C150" s="287"/>
      <c r="D150" s="287"/>
      <c r="E150" s="552"/>
      <c r="F150" s="287"/>
      <c r="G150" s="287"/>
      <c r="H150" s="287"/>
      <c r="I150" s="287"/>
      <c r="J150" s="279" t="s">
        <v>301</v>
      </c>
      <c r="K150" s="78" t="s">
        <v>302</v>
      </c>
      <c r="L150" s="78" t="s">
        <v>3</v>
      </c>
      <c r="M150" s="78" t="s">
        <v>301</v>
      </c>
      <c r="N150" s="280" t="s">
        <v>302</v>
      </c>
      <c r="O150"/>
      <c r="P150"/>
      <c r="Q150"/>
      <c r="R150"/>
      <c r="S150"/>
      <c r="T150"/>
      <c r="U150"/>
      <c r="V150"/>
    </row>
    <row r="151" spans="2:25">
      <c r="E151" s="494" t="s">
        <v>536</v>
      </c>
      <c r="F151" s="125"/>
      <c r="G151" s="125"/>
      <c r="H151" s="277"/>
      <c r="I151" s="125"/>
      <c r="J151" s="263">
        <v>37</v>
      </c>
      <c r="K151" s="125">
        <f>J151*$R$105</f>
        <v>4324.00750074198</v>
      </c>
      <c r="L151" s="277">
        <f>K151/N151</f>
        <v>7.7405857740585782E-4</v>
      </c>
      <c r="M151" s="125">
        <v>47800</v>
      </c>
      <c r="N151" s="264">
        <f>M151*$R$105</f>
        <v>5586150.2306882869</v>
      </c>
    </row>
    <row r="152" spans="2:25">
      <c r="B152" s="385" t="s">
        <v>308</v>
      </c>
      <c r="C152" s="386"/>
      <c r="D152" s="553" t="s">
        <v>1076</v>
      </c>
      <c r="E152" s="266"/>
      <c r="I152" s="125"/>
      <c r="J152" s="263">
        <v>456</v>
      </c>
      <c r="K152" s="125">
        <f t="shared" ref="K152:K153" si="19">J152*$R$105</f>
        <v>53290.470819955211</v>
      </c>
      <c r="L152" s="277">
        <f t="shared" ref="L152:L153" si="20">K152/N152</f>
        <v>1.206030150753769E-2</v>
      </c>
      <c r="M152" s="125">
        <v>37810</v>
      </c>
      <c r="N152" s="264">
        <f t="shared" ref="N152:N153" si="21">M152*$R$105</f>
        <v>4418668.2054879526</v>
      </c>
    </row>
    <row r="153" spans="2:25">
      <c r="B153" s="383"/>
      <c r="C153" s="215" t="s">
        <v>12</v>
      </c>
      <c r="D153" s="215" t="s">
        <v>425</v>
      </c>
      <c r="E153" s="215" t="s">
        <v>15</v>
      </c>
      <c r="F153" s="215" t="s">
        <v>321</v>
      </c>
      <c r="G153" s="383" t="s">
        <v>437</v>
      </c>
      <c r="H153" s="215" t="s">
        <v>438</v>
      </c>
      <c r="I153" s="125"/>
      <c r="J153" s="23">
        <v>1128</v>
      </c>
      <c r="K153" s="25">
        <f t="shared" si="19"/>
        <v>131823.79623883657</v>
      </c>
      <c r="L153" s="278">
        <f t="shared" si="20"/>
        <v>1.1903003186796953E-2</v>
      </c>
      <c r="M153" s="25">
        <v>94766</v>
      </c>
      <c r="N153" s="24">
        <f t="shared" si="21"/>
        <v>11074834.995008498</v>
      </c>
    </row>
    <row r="154" spans="2:25">
      <c r="B154" s="207" t="s">
        <v>262</v>
      </c>
      <c r="C154" s="468">
        <f>C134*(1-$C$146)*$H$128</f>
        <v>160455.88209999999</v>
      </c>
      <c r="D154" s="469">
        <f t="shared" ref="D154:G154" si="22">D134*(1-$C$146)*$H$128</f>
        <v>182697.29149999999</v>
      </c>
      <c r="E154" s="469">
        <f t="shared" si="22"/>
        <v>848.49245774000781</v>
      </c>
      <c r="F154" s="469">
        <f t="shared" si="22"/>
        <v>54295.205300000009</v>
      </c>
      <c r="G154" s="470">
        <f t="shared" si="22"/>
        <v>22615.214599999999</v>
      </c>
      <c r="H154" s="468">
        <f>SUM(C154:G154)</f>
        <v>420912.08595774003</v>
      </c>
      <c r="I154" s="125"/>
      <c r="J154" s="23">
        <f>SUM(J151:J153)</f>
        <v>1621</v>
      </c>
      <c r="K154" s="25">
        <f>SUM(K151:K153)</f>
        <v>189438.27455953375</v>
      </c>
      <c r="L154" s="278">
        <f>K154/N154</f>
        <v>8.9867831640573024E-3</v>
      </c>
      <c r="M154" s="25">
        <f>SUM(M151:M153)</f>
        <v>180376</v>
      </c>
      <c r="N154" s="24">
        <f>SUM(N151:N153)</f>
        <v>21079653.431184739</v>
      </c>
    </row>
    <row r="155" spans="2:25">
      <c r="B155" s="280" t="s">
        <v>241</v>
      </c>
      <c r="C155" s="263">
        <f>C135*$C$146*$H$128</f>
        <v>2548.6419259862391</v>
      </c>
      <c r="D155" s="125">
        <f t="shared" ref="D155:G155" si="23">D135*$C$146*$H$128</f>
        <v>271.49560948388967</v>
      </c>
      <c r="E155" s="566">
        <f t="shared" si="23"/>
        <v>0</v>
      </c>
      <c r="F155" s="125">
        <f t="shared" si="23"/>
        <v>742.38973187353349</v>
      </c>
      <c r="G155" s="264">
        <f t="shared" si="23"/>
        <v>260.08501683359242</v>
      </c>
      <c r="H155" s="263">
        <f t="shared" ref="H155:H157" si="24">SUM(C155:G155)</f>
        <v>3822.6122841772544</v>
      </c>
      <c r="I155" s="550"/>
      <c r="J155" s="125"/>
      <c r="L155" t="s">
        <v>527</v>
      </c>
    </row>
    <row r="156" spans="2:25">
      <c r="B156" s="280" t="s">
        <v>223</v>
      </c>
      <c r="C156" s="263">
        <f>(1-$C$148)*C129</f>
        <v>2044.0037051870488</v>
      </c>
      <c r="D156" s="125">
        <f>(1-$C$148)*D129</f>
        <v>217.73872040198196</v>
      </c>
      <c r="E156" s="566">
        <f>(1-$C$148)*E129</f>
        <v>0</v>
      </c>
      <c r="F156" s="125">
        <f>(1-$C$148)*F129</f>
        <v>595.39449114850481</v>
      </c>
      <c r="G156" s="264">
        <f>(1-$C$148)*G129</f>
        <v>208.58745697114028</v>
      </c>
      <c r="H156" s="263">
        <f t="shared" si="24"/>
        <v>3065.7243737086765</v>
      </c>
      <c r="I156" s="125"/>
      <c r="J156" s="125"/>
      <c r="L156" s="215" t="s">
        <v>12</v>
      </c>
      <c r="M156" s="215" t="s">
        <v>425</v>
      </c>
      <c r="N156" s="215" t="s">
        <v>15</v>
      </c>
      <c r="O156" s="215" t="s">
        <v>321</v>
      </c>
      <c r="P156" s="383" t="s">
        <v>437</v>
      </c>
      <c r="Q156" s="215" t="s">
        <v>438</v>
      </c>
    </row>
    <row r="157" spans="2:25">
      <c r="B157" s="383" t="s">
        <v>286</v>
      </c>
      <c r="C157" s="23">
        <f>$C$148*C129</f>
        <v>227.11152279856097</v>
      </c>
      <c r="D157" s="493">
        <f>$C$148*D129-M157</f>
        <v>0</v>
      </c>
      <c r="E157" s="567">
        <f>$C$148*E129</f>
        <v>0</v>
      </c>
      <c r="F157" s="25">
        <f>$C$148*F129+AVERAGE(M157:N157)</f>
        <v>78.25153903883286</v>
      </c>
      <c r="G157" s="24">
        <f>$C$148*G129+AVERAGE(M157:N157)</f>
        <v>35.272979685792365</v>
      </c>
      <c r="H157" s="23">
        <f t="shared" si="24"/>
        <v>340.63604152318624</v>
      </c>
      <c r="I157" s="125"/>
      <c r="J157" s="473"/>
      <c r="K157" s="382" t="s">
        <v>286</v>
      </c>
      <c r="L157" s="474">
        <f>$C$148*C129</f>
        <v>227.11152279856097</v>
      </c>
      <c r="M157" s="131">
        <f>$C$148*D129</f>
        <v>24.193191155775775</v>
      </c>
      <c r="N157" s="475">
        <f>$C$148*E129</f>
        <v>0</v>
      </c>
      <c r="O157" s="131">
        <f>$C$148*F129</f>
        <v>66.154943460944978</v>
      </c>
      <c r="P157" s="476">
        <f>$C$148*G129</f>
        <v>23.176384107904479</v>
      </c>
      <c r="Q157" s="477">
        <f t="shared" ref="Q157" si="25">SUM(L157:P157)</f>
        <v>340.63604152318618</v>
      </c>
    </row>
    <row r="158" spans="2:25">
      <c r="B158" s="280" t="s">
        <v>438</v>
      </c>
      <c r="C158" s="218">
        <f>SUM(C154:C157)</f>
        <v>165275.63925397187</v>
      </c>
      <c r="D158" s="218">
        <f t="shared" ref="D158:G158" si="26">SUM(D154:D157)</f>
        <v>183186.52582988585</v>
      </c>
      <c r="E158" s="218">
        <f t="shared" si="26"/>
        <v>848.49245774000781</v>
      </c>
      <c r="F158" s="218">
        <f t="shared" si="26"/>
        <v>55711.241062060879</v>
      </c>
      <c r="G158" s="264">
        <f t="shared" si="26"/>
        <v>23119.160053490526</v>
      </c>
      <c r="H158" s="384">
        <f>SUM(H154:H157)</f>
        <v>428141.05865714914</v>
      </c>
      <c r="I158" s="125">
        <f>H158-H130</f>
        <v>0</v>
      </c>
      <c r="J158" s="125"/>
    </row>
    <row r="159" spans="2:25">
      <c r="F159" s="125"/>
      <c r="G159" s="125"/>
      <c r="H159" s="277"/>
      <c r="I159" s="125"/>
      <c r="J159" s="125"/>
    </row>
    <row r="160" spans="2:25">
      <c r="F160" s="125"/>
      <c r="G160" s="125"/>
      <c r="H160" s="277"/>
      <c r="I160" s="125"/>
      <c r="J160" s="125"/>
    </row>
    <row r="161" spans="2:10">
      <c r="B161" s="385" t="s">
        <v>439</v>
      </c>
      <c r="C161" s="386"/>
      <c r="I161" s="125"/>
      <c r="J161" s="125"/>
    </row>
    <row r="162" spans="2:10">
      <c r="B162" s="383"/>
      <c r="C162" s="215" t="s">
        <v>12</v>
      </c>
      <c r="D162" s="215" t="s">
        <v>425</v>
      </c>
      <c r="E162" s="215" t="s">
        <v>15</v>
      </c>
      <c r="F162" s="215" t="s">
        <v>321</v>
      </c>
      <c r="G162" s="383" t="s">
        <v>437</v>
      </c>
      <c r="H162" s="215" t="s">
        <v>438</v>
      </c>
      <c r="I162" s="125"/>
      <c r="J162" s="125"/>
    </row>
    <row r="163" spans="2:10">
      <c r="B163" s="207" t="s">
        <v>262</v>
      </c>
      <c r="C163" s="478">
        <f>C154/$H154</f>
        <v>0.38120996629236709</v>
      </c>
      <c r="D163" s="479">
        <f t="shared" ref="D163:G163" si="27">D154/$H154</f>
        <v>0.43405095171903185</v>
      </c>
      <c r="E163" s="481">
        <f t="shared" si="27"/>
        <v>2.0158424669829921E-3</v>
      </c>
      <c r="F163" s="479">
        <f t="shared" si="27"/>
        <v>0.12899417030626983</v>
      </c>
      <c r="G163" s="377">
        <f t="shared" si="27"/>
        <v>5.3729069215348188E-2</v>
      </c>
      <c r="H163" s="478">
        <f>SUM(C163:G163)</f>
        <v>0.99999999999999989</v>
      </c>
      <c r="I163" s="125"/>
      <c r="J163" s="125"/>
    </row>
    <row r="164" spans="2:10">
      <c r="B164" s="280" t="s">
        <v>241</v>
      </c>
      <c r="C164" s="480">
        <f t="shared" ref="C164:G166" si="28">C155/$H155</f>
        <v>0.66672781242704204</v>
      </c>
      <c r="D164" s="119">
        <f t="shared" si="28"/>
        <v>7.102358002868292E-2</v>
      </c>
      <c r="E164" s="482">
        <f t="shared" si="28"/>
        <v>0</v>
      </c>
      <c r="F164" s="119">
        <f t="shared" si="28"/>
        <v>0.19421005236300573</v>
      </c>
      <c r="G164" s="286">
        <f t="shared" si="28"/>
        <v>6.8038555181269403E-2</v>
      </c>
      <c r="H164" s="480">
        <f t="shared" ref="H164:H166" si="29">SUM(C164:G164)</f>
        <v>1</v>
      </c>
      <c r="I164" s="125"/>
      <c r="J164" s="125"/>
    </row>
    <row r="165" spans="2:10">
      <c r="B165" s="280" t="s">
        <v>223</v>
      </c>
      <c r="C165" s="480">
        <f t="shared" si="28"/>
        <v>0.66672781242704182</v>
      </c>
      <c r="D165" s="119">
        <f t="shared" si="28"/>
        <v>7.1023580028682906E-2</v>
      </c>
      <c r="E165" s="381">
        <f t="shared" si="28"/>
        <v>0</v>
      </c>
      <c r="F165" s="119">
        <f t="shared" si="28"/>
        <v>0.19421005236300568</v>
      </c>
      <c r="G165" s="286">
        <f t="shared" si="28"/>
        <v>6.8038555181269375E-2</v>
      </c>
      <c r="H165" s="480">
        <f t="shared" si="29"/>
        <v>0.99999999999999978</v>
      </c>
      <c r="I165" s="125"/>
      <c r="J165" s="125"/>
    </row>
    <row r="166" spans="2:10">
      <c r="B166" s="383" t="s">
        <v>286</v>
      </c>
      <c r="C166" s="16">
        <f t="shared" si="28"/>
        <v>0.66672781242704193</v>
      </c>
      <c r="D166" s="3">
        <f t="shared" si="28"/>
        <v>0</v>
      </c>
      <c r="E166" s="3">
        <f t="shared" si="28"/>
        <v>0</v>
      </c>
      <c r="F166" s="3">
        <f t="shared" si="28"/>
        <v>0.22972184237734714</v>
      </c>
      <c r="G166" s="4">
        <f t="shared" si="28"/>
        <v>0.10355034519561085</v>
      </c>
      <c r="H166" s="16">
        <f t="shared" si="29"/>
        <v>1</v>
      </c>
      <c r="I166" s="125"/>
      <c r="J166" s="125"/>
    </row>
    <row r="167" spans="2:10">
      <c r="B167" s="280"/>
      <c r="C167" s="218"/>
      <c r="D167" s="218"/>
      <c r="E167" s="218"/>
      <c r="F167" s="218"/>
      <c r="G167" s="264"/>
      <c r="H167" s="384"/>
      <c r="I167" s="125"/>
      <c r="J167" s="125"/>
    </row>
    <row r="168" spans="2:10">
      <c r="F168" s="125"/>
      <c r="G168" s="125"/>
      <c r="H168" s="277"/>
      <c r="I168" s="125"/>
      <c r="J168" s="125"/>
    </row>
    <row r="169" spans="2:10">
      <c r="B169" s="385" t="s">
        <v>440</v>
      </c>
      <c r="C169" s="386"/>
      <c r="I169" s="125"/>
      <c r="J169" s="125"/>
    </row>
    <row r="170" spans="2:10">
      <c r="B170" s="383"/>
      <c r="C170" s="215" t="s">
        <v>12</v>
      </c>
      <c r="D170" s="215" t="s">
        <v>425</v>
      </c>
      <c r="E170" s="215" t="s">
        <v>15</v>
      </c>
      <c r="F170" s="215" t="s">
        <v>321</v>
      </c>
      <c r="G170" s="383" t="s">
        <v>437</v>
      </c>
      <c r="H170" s="215"/>
    </row>
    <row r="171" spans="2:10">
      <c r="B171" s="207" t="s">
        <v>262</v>
      </c>
      <c r="C171" s="478">
        <f>C154/C$158</f>
        <v>0.9708380667851142</v>
      </c>
      <c r="D171" s="479">
        <f t="shared" ref="D171:G171" si="30">D154/D$158</f>
        <v>0.99732931050649332</v>
      </c>
      <c r="E171" s="479">
        <f t="shared" si="30"/>
        <v>1</v>
      </c>
      <c r="F171" s="479">
        <f t="shared" si="30"/>
        <v>0.97458258450061375</v>
      </c>
      <c r="G171" s="377">
        <f t="shared" si="30"/>
        <v>0.97820225941061201</v>
      </c>
      <c r="H171" s="478"/>
    </row>
    <row r="172" spans="2:10">
      <c r="B172" s="280" t="s">
        <v>241</v>
      </c>
      <c r="C172" s="484">
        <f t="shared" ref="C172:G174" si="31">C155/C$158</f>
        <v>1.5420554036217353E-2</v>
      </c>
      <c r="D172" s="381">
        <f t="shared" si="31"/>
        <v>1.4820719387189595E-3</v>
      </c>
      <c r="E172" s="381">
        <f t="shared" si="31"/>
        <v>0</v>
      </c>
      <c r="F172" s="381">
        <f t="shared" si="31"/>
        <v>1.3325672121475998E-2</v>
      </c>
      <c r="G172" s="380">
        <f t="shared" si="31"/>
        <v>1.1249760641469535E-2</v>
      </c>
      <c r="H172" s="480"/>
    </row>
    <row r="173" spans="2:10">
      <c r="B173" s="280" t="s">
        <v>223</v>
      </c>
      <c r="C173" s="484">
        <f t="shared" si="31"/>
        <v>1.2367241260801402E-2</v>
      </c>
      <c r="D173" s="381">
        <f t="shared" si="31"/>
        <v>1.1886175547877501E-3</v>
      </c>
      <c r="E173" s="381">
        <f t="shared" si="31"/>
        <v>0</v>
      </c>
      <c r="F173" s="381">
        <f t="shared" si="31"/>
        <v>1.0687151817085726E-2</v>
      </c>
      <c r="G173" s="380">
        <f t="shared" si="31"/>
        <v>9.0222766090348426E-3</v>
      </c>
      <c r="H173" s="480"/>
    </row>
    <row r="174" spans="2:10">
      <c r="B174" s="383" t="s">
        <v>286</v>
      </c>
      <c r="C174" s="485">
        <f t="shared" si="31"/>
        <v>1.3741379178668224E-3</v>
      </c>
      <c r="D174" s="37">
        <f t="shared" si="31"/>
        <v>0</v>
      </c>
      <c r="E174" s="37">
        <f t="shared" si="31"/>
        <v>0</v>
      </c>
      <c r="F174" s="278">
        <f t="shared" si="31"/>
        <v>1.4045915608245502E-3</v>
      </c>
      <c r="G174" s="486">
        <f t="shared" si="31"/>
        <v>1.5257033388834927E-3</v>
      </c>
      <c r="H174" s="16"/>
    </row>
    <row r="175" spans="2:10">
      <c r="B175" s="280" t="s">
        <v>438</v>
      </c>
      <c r="C175" s="249">
        <f>SUM(C171:C174)</f>
        <v>0.99999999999999967</v>
      </c>
      <c r="D175" s="249">
        <f t="shared" ref="D175:G175" si="32">SUM(D171:D174)</f>
        <v>1</v>
      </c>
      <c r="E175" s="249">
        <f t="shared" si="32"/>
        <v>1</v>
      </c>
      <c r="F175" s="249">
        <f t="shared" si="32"/>
        <v>0.99999999999999989</v>
      </c>
      <c r="G175" s="286">
        <f t="shared" si="32"/>
        <v>0.99999999999999989</v>
      </c>
      <c r="H175" s="483"/>
    </row>
    <row r="176" spans="2:10">
      <c r="B176" s="78"/>
      <c r="C176" s="218"/>
      <c r="D176" s="218"/>
      <c r="E176" s="218"/>
      <c r="F176" s="218"/>
      <c r="G176" s="125"/>
      <c r="H176" s="384"/>
    </row>
    <row r="177" spans="1:19" s="329" customFormat="1">
      <c r="A177" s="329" t="s">
        <v>435</v>
      </c>
    </row>
    <row r="179" spans="1:19" ht="15.75">
      <c r="B179" s="385" t="s">
        <v>529</v>
      </c>
      <c r="C179" s="386"/>
      <c r="M179" s="245" t="s">
        <v>87</v>
      </c>
      <c r="N179" s="331" t="s">
        <v>1232</v>
      </c>
      <c r="O179" s="243"/>
      <c r="P179" s="243"/>
      <c r="Q179" s="243"/>
      <c r="R179" s="243"/>
      <c r="S179" s="243"/>
    </row>
    <row r="180" spans="1:19">
      <c r="B180" s="383"/>
      <c r="C180" s="215" t="s">
        <v>12</v>
      </c>
      <c r="D180" s="215" t="s">
        <v>425</v>
      </c>
      <c r="E180" s="215" t="s">
        <v>15</v>
      </c>
      <c r="F180" s="215" t="s">
        <v>321</v>
      </c>
      <c r="G180" s="383" t="s">
        <v>437</v>
      </c>
      <c r="H180" s="215" t="s">
        <v>438</v>
      </c>
      <c r="K180" s="274" t="s">
        <v>539</v>
      </c>
      <c r="M180" s="67" t="s">
        <v>530</v>
      </c>
    </row>
    <row r="181" spans="1:19">
      <c r="B181" s="207" t="s">
        <v>262</v>
      </c>
      <c r="C181" s="468">
        <f>C154*1000*$K181/1000000</f>
        <v>-172.63147584421148</v>
      </c>
      <c r="D181" s="469">
        <f t="shared" ref="C181:G184" si="33">D154*1000*$K181/1000000</f>
        <v>-196.56059130776558</v>
      </c>
      <c r="E181" s="469">
        <f t="shared" si="33"/>
        <v>-0.91287713049405128</v>
      </c>
      <c r="F181" s="469">
        <f t="shared" si="33"/>
        <v>-58.415193631617299</v>
      </c>
      <c r="G181" s="470">
        <f t="shared" si="33"/>
        <v>-24.331285471344891</v>
      </c>
      <c r="H181" s="468">
        <f>SUM(C181:G181)</f>
        <v>-452.85142338543329</v>
      </c>
      <c r="J181" s="105" t="s">
        <v>262</v>
      </c>
      <c r="K181" s="495">
        <f>(M182-SUM(H182:H184))/H154*1000</f>
        <v>-1.075881255238891</v>
      </c>
      <c r="L181" s="262">
        <f>(buildings_data!H181-H181)/(buildings_data!H154-buildings_data_BAW!H154)*1000</f>
        <v>184.0182252666639</v>
      </c>
      <c r="M181" s="125">
        <f>295.036*Q181</f>
        <v>0</v>
      </c>
      <c r="N181" t="s">
        <v>50</v>
      </c>
      <c r="P181" s="1066" t="s">
        <v>1233</v>
      </c>
      <c r="Q181" s="1067">
        <f>'[4]3.3.6.2'!$U$25</f>
        <v>0</v>
      </c>
    </row>
    <row r="182" spans="1:19" ht="15.75">
      <c r="B182" s="280" t="s">
        <v>241</v>
      </c>
      <c r="C182" s="263">
        <f t="shared" si="33"/>
        <v>165.66172518910554</v>
      </c>
      <c r="D182" s="125">
        <f t="shared" si="33"/>
        <v>17.647214616452828</v>
      </c>
      <c r="E182" s="125">
        <f t="shared" si="33"/>
        <v>0</v>
      </c>
      <c r="F182" s="125">
        <f t="shared" si="33"/>
        <v>48.255332571779675</v>
      </c>
      <c r="G182" s="264">
        <f t="shared" si="33"/>
        <v>16.905526094183507</v>
      </c>
      <c r="H182" s="263">
        <f t="shared" ref="H182:H184" si="34">SUM(C182:G182)</f>
        <v>248.46979847152156</v>
      </c>
      <c r="J182" s="43" t="s">
        <v>285</v>
      </c>
      <c r="K182">
        <v>65</v>
      </c>
      <c r="M182" s="125">
        <f>M181/3.6*1000</f>
        <v>0</v>
      </c>
      <c r="N182" t="s">
        <v>529</v>
      </c>
      <c r="O182" s="44"/>
      <c r="P182" s="1066"/>
      <c r="Q182" s="1067"/>
    </row>
    <row r="183" spans="1:19">
      <c r="B183" s="280" t="s">
        <v>223</v>
      </c>
      <c r="C183" s="263">
        <f t="shared" si="33"/>
        <v>132.86024083715819</v>
      </c>
      <c r="D183" s="125">
        <f t="shared" si="33"/>
        <v>14.153016826128827</v>
      </c>
      <c r="E183" s="125">
        <f t="shared" si="33"/>
        <v>0</v>
      </c>
      <c r="F183" s="125">
        <f t="shared" si="33"/>
        <v>38.700641924652807</v>
      </c>
      <c r="G183" s="264">
        <f t="shared" si="33"/>
        <v>13.55818470312412</v>
      </c>
      <c r="H183" s="263">
        <f t="shared" si="34"/>
        <v>199.27208429106395</v>
      </c>
      <c r="J183" s="43" t="s">
        <v>392</v>
      </c>
      <c r="K183">
        <v>65</v>
      </c>
      <c r="M183" s="158">
        <f>buildings_data!K240*buildings_data_BAW!H154/1000000</f>
        <v>67.317441324985296</v>
      </c>
    </row>
    <row r="184" spans="1:19">
      <c r="A184" s="43" t="s">
        <v>528</v>
      </c>
      <c r="B184" s="383" t="s">
        <v>286</v>
      </c>
      <c r="C184" s="487">
        <f t="shared" si="33"/>
        <v>3.4066728419784145</v>
      </c>
      <c r="D184" s="471">
        <f t="shared" si="33"/>
        <v>0</v>
      </c>
      <c r="E184" s="471">
        <f t="shared" si="33"/>
        <v>0</v>
      </c>
      <c r="F184" s="471">
        <f t="shared" si="33"/>
        <v>1.173773085582493</v>
      </c>
      <c r="G184" s="488">
        <f t="shared" si="33"/>
        <v>0.52909469528688546</v>
      </c>
      <c r="H184" s="23">
        <f t="shared" si="34"/>
        <v>5.1095406228477929</v>
      </c>
      <c r="J184" s="43" t="s">
        <v>282</v>
      </c>
      <c r="K184">
        <v>15</v>
      </c>
    </row>
    <row r="185" spans="1:19">
      <c r="B185" s="280" t="s">
        <v>438</v>
      </c>
      <c r="C185" s="218">
        <f>SUM(C181:C184)</f>
        <v>129.29716302403065</v>
      </c>
      <c r="D185" s="218">
        <f t="shared" ref="D185:G185" si="35">SUM(D181:D184)</f>
        <v>-164.76035986518391</v>
      </c>
      <c r="E185" s="218">
        <f t="shared" si="35"/>
        <v>-0.91287713049405128</v>
      </c>
      <c r="F185" s="218">
        <f t="shared" si="35"/>
        <v>29.714553950397676</v>
      </c>
      <c r="G185" s="264">
        <f t="shared" si="35"/>
        <v>6.6615200212496211</v>
      </c>
      <c r="H185" s="384">
        <f>SUM(H181:H184)</f>
        <v>0</v>
      </c>
      <c r="I185" s="125">
        <f>H185-M182</f>
        <v>0</v>
      </c>
      <c r="J185" s="43"/>
      <c r="K185" s="104"/>
    </row>
    <row r="187" spans="1:19">
      <c r="B187" s="385" t="s">
        <v>50</v>
      </c>
      <c r="C187" s="386"/>
      <c r="J187" s="43" t="s">
        <v>85</v>
      </c>
    </row>
    <row r="188" spans="1:19">
      <c r="B188" s="383"/>
      <c r="C188" s="215" t="s">
        <v>12</v>
      </c>
      <c r="D188" s="215" t="s">
        <v>425</v>
      </c>
      <c r="E188" s="215" t="s">
        <v>15</v>
      </c>
      <c r="F188" s="215" t="s">
        <v>321</v>
      </c>
      <c r="G188" s="383" t="s">
        <v>437</v>
      </c>
      <c r="H188" s="215" t="s">
        <v>438</v>
      </c>
    </row>
    <row r="189" spans="1:19">
      <c r="B189" s="207" t="s">
        <v>262</v>
      </c>
      <c r="C189" s="468">
        <f>C181*3.6/1000</f>
        <v>-0.62147331303916131</v>
      </c>
      <c r="D189" s="469">
        <f t="shared" ref="D189:G189" si="36">D181*3.6/1000</f>
        <v>-0.70761812870795604</v>
      </c>
      <c r="E189" s="469">
        <f t="shared" si="36"/>
        <v>-3.2863576697785848E-3</v>
      </c>
      <c r="F189" s="469">
        <f t="shared" si="36"/>
        <v>-0.21029469707382228</v>
      </c>
      <c r="G189" s="470">
        <f t="shared" si="36"/>
        <v>-8.7592627696841618E-2</v>
      </c>
      <c r="H189" s="468">
        <f>SUM(C189:G189)</f>
        <v>-1.6302651241875599</v>
      </c>
    </row>
    <row r="190" spans="1:19">
      <c r="B190" s="280" t="s">
        <v>241</v>
      </c>
      <c r="C190" s="489">
        <f t="shared" ref="C190:G192" si="37">C182*3.6/1000</f>
        <v>0.59638221068078001</v>
      </c>
      <c r="D190" s="281">
        <f t="shared" si="37"/>
        <v>6.3529972619230185E-2</v>
      </c>
      <c r="E190" s="281">
        <f t="shared" si="37"/>
        <v>0</v>
      </c>
      <c r="F190" s="281">
        <f t="shared" si="37"/>
        <v>0.17371919725840684</v>
      </c>
      <c r="G190" s="490">
        <f t="shared" si="37"/>
        <v>6.0859893939060626E-2</v>
      </c>
      <c r="H190" s="263">
        <f t="shared" ref="H190:H192" si="38">SUM(C190:G190)</f>
        <v>0.89449127449747767</v>
      </c>
    </row>
    <row r="191" spans="1:19">
      <c r="B191" s="280" t="s">
        <v>223</v>
      </c>
      <c r="C191" s="489">
        <f t="shared" si="37"/>
        <v>0.4782968670137695</v>
      </c>
      <c r="D191" s="281">
        <f t="shared" si="37"/>
        <v>5.0950860574063776E-2</v>
      </c>
      <c r="E191" s="281">
        <f t="shared" si="37"/>
        <v>0</v>
      </c>
      <c r="F191" s="281">
        <f t="shared" si="37"/>
        <v>0.13932231092875011</v>
      </c>
      <c r="G191" s="490">
        <f t="shared" si="37"/>
        <v>4.8809464931246827E-2</v>
      </c>
      <c r="H191" s="263">
        <f t="shared" si="38"/>
        <v>0.71737950344783019</v>
      </c>
    </row>
    <row r="192" spans="1:19">
      <c r="B192" s="383" t="s">
        <v>286</v>
      </c>
      <c r="C192" s="487">
        <f t="shared" si="37"/>
        <v>1.2264022231122291E-2</v>
      </c>
      <c r="D192" s="471">
        <f t="shared" si="37"/>
        <v>0</v>
      </c>
      <c r="E192" s="471">
        <f t="shared" si="37"/>
        <v>0</v>
      </c>
      <c r="F192" s="471">
        <f t="shared" si="37"/>
        <v>4.2255831080969756E-3</v>
      </c>
      <c r="G192" s="488">
        <f t="shared" si="37"/>
        <v>1.9047409030327877E-3</v>
      </c>
      <c r="H192" s="23">
        <f t="shared" si="38"/>
        <v>1.8394346242252058E-2</v>
      </c>
    </row>
    <row r="193" spans="1:28">
      <c r="B193" s="280" t="s">
        <v>438</v>
      </c>
      <c r="C193" s="218">
        <f>SUM(C189:C192)</f>
        <v>0.46546978688651047</v>
      </c>
      <c r="D193" s="218">
        <f t="shared" ref="D193:G193" si="39">SUM(D189:D192)</f>
        <v>-0.5931372955146621</v>
      </c>
      <c r="E193" s="218">
        <f t="shared" si="39"/>
        <v>-3.2863576697785848E-3</v>
      </c>
      <c r="F193" s="218">
        <f t="shared" si="39"/>
        <v>0.10697239422143165</v>
      </c>
      <c r="G193" s="264">
        <f t="shared" si="39"/>
        <v>2.3981472076498624E-2</v>
      </c>
      <c r="H193" s="384">
        <f>SUM(H189:H192)</f>
        <v>5.5511151231257827E-17</v>
      </c>
    </row>
    <row r="195" spans="1:28" s="329" customFormat="1">
      <c r="A195" s="329" t="s">
        <v>531</v>
      </c>
    </row>
    <row r="196" spans="1:28">
      <c r="M196" s="496" t="s">
        <v>534</v>
      </c>
    </row>
    <row r="197" spans="1:28" ht="15.75">
      <c r="B197" s="385" t="s">
        <v>1064</v>
      </c>
      <c r="C197" s="386"/>
      <c r="D197" s="534"/>
      <c r="M197" s="236">
        <f>K200-K199</f>
        <v>-7529.6409405178783</v>
      </c>
      <c r="N197" s="267" t="s">
        <v>1075</v>
      </c>
      <c r="O197" s="345" t="s">
        <v>267</v>
      </c>
      <c r="P197" s="267"/>
      <c r="Q197" s="267"/>
      <c r="R197" s="267"/>
      <c r="S197" s="267"/>
      <c r="T197" s="267"/>
      <c r="U197" s="267"/>
      <c r="V197" s="267"/>
      <c r="W197" s="267"/>
      <c r="X197" s="267"/>
      <c r="Y197" s="267"/>
      <c r="Z197" s="267"/>
      <c r="AA197" s="267"/>
      <c r="AB197" s="267"/>
    </row>
    <row r="198" spans="1:28">
      <c r="B198" s="383"/>
      <c r="C198" s="215" t="s">
        <v>12</v>
      </c>
      <c r="D198" s="215" t="s">
        <v>425</v>
      </c>
      <c r="E198" s="215" t="s">
        <v>15</v>
      </c>
      <c r="F198" s="215" t="s">
        <v>321</v>
      </c>
      <c r="G198" s="383" t="s">
        <v>437</v>
      </c>
      <c r="H198" s="215" t="s">
        <v>438</v>
      </c>
      <c r="J198" s="545"/>
      <c r="K198" s="546" t="s">
        <v>283</v>
      </c>
    </row>
    <row r="199" spans="1:28">
      <c r="B199" s="207" t="s">
        <v>262</v>
      </c>
      <c r="C199" s="468">
        <f>C154*$K199/1000000</f>
        <v>1434.4179727680698</v>
      </c>
      <c r="D199" s="469">
        <f t="shared" ref="C199:G202" si="40">D154*$K199/1000000</f>
        <v>1633.2481868151287</v>
      </c>
      <c r="E199" s="469">
        <f t="shared" si="40"/>
        <v>7.58521791293321</v>
      </c>
      <c r="F199" s="469">
        <f t="shared" si="40"/>
        <v>485.37964017370336</v>
      </c>
      <c r="G199" s="470">
        <f t="shared" si="40"/>
        <v>202.17189831675765</v>
      </c>
      <c r="H199" s="468">
        <f>SUM(C199:G199)</f>
        <v>3762.8029159865928</v>
      </c>
      <c r="J199" s="549" t="s">
        <v>262</v>
      </c>
      <c r="K199" s="547">
        <f>K212/H154*1000000</f>
        <v>8939.6409405178783</v>
      </c>
      <c r="L199" s="671" t="s">
        <v>1135</v>
      </c>
      <c r="N199" s="276">
        <f>K199/$K$201</f>
        <v>5.7305390644345371</v>
      </c>
      <c r="O199" s="541"/>
      <c r="P199" s="541"/>
      <c r="Q199" s="541"/>
      <c r="R199" s="541" t="s">
        <v>319</v>
      </c>
    </row>
    <row r="200" spans="1:28">
      <c r="B200" s="280" t="s">
        <v>241</v>
      </c>
      <c r="C200" s="263">
        <f t="shared" si="40"/>
        <v>3.5935851156405971</v>
      </c>
      <c r="D200" s="125">
        <f t="shared" si="40"/>
        <v>0.38280880937228445</v>
      </c>
      <c r="E200" s="281">
        <f t="shared" si="40"/>
        <v>0</v>
      </c>
      <c r="F200" s="125">
        <f t="shared" si="40"/>
        <v>1.0467695219416822</v>
      </c>
      <c r="G200" s="264">
        <f t="shared" si="40"/>
        <v>0.3667198737353653</v>
      </c>
      <c r="H200" s="263">
        <f t="shared" ref="H200:H202" si="41">SUM(C200:G200)</f>
        <v>5.3898833206899299</v>
      </c>
      <c r="J200" s="548" t="s">
        <v>285</v>
      </c>
      <c r="K200" s="264">
        <f>ARGE_KIEL!E20</f>
        <v>1410</v>
      </c>
      <c r="L200" t="s">
        <v>533</v>
      </c>
      <c r="M200">
        <f>K200/1.25</f>
        <v>1128</v>
      </c>
      <c r="N200" s="276">
        <f>K200/$K$201</f>
        <v>0.90384615384615385</v>
      </c>
      <c r="O200" s="541"/>
      <c r="P200" s="542" t="s">
        <v>268</v>
      </c>
      <c r="Q200" s="544">
        <v>0.2</v>
      </c>
      <c r="R200" s="543">
        <f>ARGE_KIEL!G14</f>
        <v>0.30765649035169407</v>
      </c>
    </row>
    <row r="201" spans="1:28">
      <c r="B201" s="280" t="s">
        <v>223</v>
      </c>
      <c r="C201" s="263">
        <f t="shared" si="40"/>
        <v>3.1886457800917962</v>
      </c>
      <c r="D201" s="125">
        <f t="shared" si="40"/>
        <v>0.33967240382709185</v>
      </c>
      <c r="E201" s="281">
        <f t="shared" si="40"/>
        <v>0</v>
      </c>
      <c r="F201" s="125">
        <f t="shared" si="40"/>
        <v>0.92881540619166758</v>
      </c>
      <c r="G201" s="264">
        <f t="shared" si="40"/>
        <v>0.32539643287497888</v>
      </c>
      <c r="H201" s="263">
        <f t="shared" si="41"/>
        <v>4.7825300229855348</v>
      </c>
      <c r="J201" s="548" t="s">
        <v>392</v>
      </c>
      <c r="K201" s="264">
        <f>ARGE_KIEL!E21</f>
        <v>1560</v>
      </c>
      <c r="L201" t="s">
        <v>533</v>
      </c>
      <c r="M201">
        <f>K201/1.37</f>
        <v>1138.6861313868612</v>
      </c>
      <c r="N201">
        <f>K201/$K$201</f>
        <v>1</v>
      </c>
      <c r="P201" s="43" t="s">
        <v>269</v>
      </c>
      <c r="Q201" s="276" t="e">
        <f>'Prices+Quantities'!#REF!</f>
        <v>#REF!</v>
      </c>
      <c r="R201" t="s">
        <v>291</v>
      </c>
    </row>
    <row r="202" spans="1:28">
      <c r="B202" s="383" t="s">
        <v>286</v>
      </c>
      <c r="C202" s="487">
        <f t="shared" si="40"/>
        <v>0.42515277067890611</v>
      </c>
      <c r="D202" s="472">
        <f t="shared" si="40"/>
        <v>0</v>
      </c>
      <c r="E202" s="471">
        <f t="shared" si="40"/>
        <v>0</v>
      </c>
      <c r="F202" s="471">
        <f t="shared" si="40"/>
        <v>0.1464868810806951</v>
      </c>
      <c r="G202" s="491">
        <f t="shared" si="40"/>
        <v>6.6031017971803302E-2</v>
      </c>
      <c r="H202" s="487">
        <f t="shared" si="41"/>
        <v>0.63767066973140452</v>
      </c>
      <c r="J202" s="108" t="s">
        <v>282</v>
      </c>
      <c r="K202" s="24">
        <f>K201*(1+Q200)</f>
        <v>1872</v>
      </c>
      <c r="L202" t="s">
        <v>533</v>
      </c>
      <c r="N202">
        <f>K202/$K$201</f>
        <v>1.2</v>
      </c>
      <c r="P202" s="43" t="s">
        <v>298</v>
      </c>
      <c r="Q202" s="282">
        <f>(H155*M197+H156*K201+H157*K202)/1000000</f>
        <v>-23.362697261950675</v>
      </c>
      <c r="R202" t="s">
        <v>291</v>
      </c>
    </row>
    <row r="203" spans="1:28">
      <c r="B203" s="280" t="s">
        <v>438</v>
      </c>
      <c r="C203" s="218">
        <f>SUM(C199:C202)</f>
        <v>1441.6253564344811</v>
      </c>
      <c r="D203" s="218">
        <f t="shared" ref="D203:G203" si="42">SUM(D199:D202)</f>
        <v>1633.9706680283282</v>
      </c>
      <c r="E203" s="218">
        <f t="shared" si="42"/>
        <v>7.58521791293321</v>
      </c>
      <c r="F203" s="218">
        <f t="shared" si="42"/>
        <v>487.50171198291741</v>
      </c>
      <c r="G203" s="264">
        <f t="shared" si="42"/>
        <v>202.9300456413398</v>
      </c>
      <c r="H203" s="384">
        <f>SUM(H199:H202)</f>
        <v>3773.6129999999998</v>
      </c>
      <c r="I203" s="125">
        <f>H203-K209</f>
        <v>0</v>
      </c>
      <c r="J203" s="43"/>
      <c r="K203" s="104"/>
    </row>
    <row r="205" spans="1:28" ht="15.75">
      <c r="E205" s="535"/>
      <c r="F205" s="535"/>
      <c r="G205" s="536" t="s">
        <v>1066</v>
      </c>
      <c r="H205" s="538">
        <f>H203/K209-1</f>
        <v>0</v>
      </c>
      <c r="K205" s="274" t="s">
        <v>535</v>
      </c>
      <c r="L205" s="364" t="s">
        <v>87</v>
      </c>
      <c r="M205" s="345" t="s">
        <v>537</v>
      </c>
      <c r="N205" s="267"/>
      <c r="O205" s="267"/>
      <c r="P205" s="267"/>
      <c r="Q205" s="267"/>
      <c r="R205" s="267"/>
      <c r="S205" s="267"/>
      <c r="T205" s="267"/>
      <c r="U205" s="267"/>
      <c r="V205" s="267"/>
      <c r="W205" s="267"/>
      <c r="X205" s="267"/>
      <c r="Y205" s="267"/>
    </row>
    <row r="206" spans="1:28">
      <c r="J206" s="43" t="s">
        <v>263</v>
      </c>
      <c r="K206" s="218">
        <v>4989.817</v>
      </c>
      <c r="L206" t="s">
        <v>266</v>
      </c>
    </row>
    <row r="207" spans="1:28">
      <c r="J207" s="43" t="s">
        <v>263</v>
      </c>
      <c r="K207" s="218">
        <f>3216.032</f>
        <v>3216.0320000000002</v>
      </c>
      <c r="L207" t="s">
        <v>264</v>
      </c>
      <c r="N207" s="218">
        <f>K209-K207</f>
        <v>557.58099999999968</v>
      </c>
    </row>
    <row r="208" spans="1:28">
      <c r="J208" s="43" t="s">
        <v>263</v>
      </c>
      <c r="K208" s="218">
        <v>5948.6509999999998</v>
      </c>
      <c r="L208" t="s">
        <v>1060</v>
      </c>
    </row>
    <row r="209" spans="2:18">
      <c r="J209" s="43" t="s">
        <v>263</v>
      </c>
      <c r="K209" s="218">
        <v>3773.6129999999998</v>
      </c>
      <c r="L209" t="s">
        <v>1061</v>
      </c>
    </row>
    <row r="211" spans="2:18">
      <c r="K211" s="236">
        <f>SUMPRODUCT(K200:K202,H155:H157)/1000000</f>
        <v>10.810084013406868</v>
      </c>
      <c r="L211" s="526" t="s">
        <v>304</v>
      </c>
      <c r="M211" s="105"/>
    </row>
    <row r="212" spans="2:18">
      <c r="K212" s="236">
        <f>K209-K211</f>
        <v>3762.8029159865928</v>
      </c>
      <c r="L212" s="526" t="s">
        <v>305</v>
      </c>
      <c r="M212" s="105"/>
    </row>
    <row r="213" spans="2:18">
      <c r="B213" s="385" t="s">
        <v>1065</v>
      </c>
      <c r="C213" s="386"/>
      <c r="D213" s="534"/>
      <c r="P213" s="967" t="s">
        <v>1074</v>
      </c>
      <c r="Q213" s="967"/>
      <c r="R213" s="967"/>
    </row>
    <row r="214" spans="2:18">
      <c r="B214" s="383"/>
      <c r="C214" s="215" t="s">
        <v>12</v>
      </c>
      <c r="D214" s="215" t="s">
        <v>425</v>
      </c>
      <c r="E214" s="215" t="s">
        <v>15</v>
      </c>
      <c r="F214" s="215" t="s">
        <v>321</v>
      </c>
      <c r="G214" s="383" t="s">
        <v>437</v>
      </c>
      <c r="H214" s="215" t="s">
        <v>438</v>
      </c>
      <c r="J214" s="545"/>
      <c r="K214" s="546" t="s">
        <v>283</v>
      </c>
      <c r="M214" s="215" t="s">
        <v>1073</v>
      </c>
      <c r="O214" s="32" t="s">
        <v>1067</v>
      </c>
      <c r="P214" s="32" t="s">
        <v>1068</v>
      </c>
      <c r="Q214" s="215" t="s">
        <v>265</v>
      </c>
      <c r="R214" s="221" t="str">
        <f>IVD_Preise!BD84</f>
        <v>Relation zum Neubau</v>
      </c>
    </row>
    <row r="215" spans="2:18">
      <c r="B215" s="207" t="s">
        <v>262</v>
      </c>
      <c r="C215" s="468">
        <f>C154*$K215/1000000</f>
        <v>178.27746550217367</v>
      </c>
      <c r="D215" s="469">
        <f t="shared" ref="D215:G215" si="43">D154*$K215/1000000</f>
        <v>202.98919339356408</v>
      </c>
      <c r="E215" s="469">
        <f t="shared" si="43"/>
        <v>0.94273318549534679</v>
      </c>
      <c r="F215" s="469">
        <f t="shared" si="43"/>
        <v>60.325688676041302</v>
      </c>
      <c r="G215" s="470">
        <f t="shared" si="43"/>
        <v>25.127051049228903</v>
      </c>
      <c r="H215" s="468">
        <f>SUM(C215:G215)</f>
        <v>467.66213180650328</v>
      </c>
      <c r="J215" s="549" t="s">
        <v>262</v>
      </c>
      <c r="K215" s="547">
        <f>K217*R215</f>
        <v>1111.0684330728793</v>
      </c>
      <c r="L215" s="671" t="s">
        <v>1134</v>
      </c>
      <c r="M215" s="276">
        <f>K215/$K$217</f>
        <v>0.71222335453389696</v>
      </c>
      <c r="O215" t="str">
        <f>IVD_Preise!AW92</f>
        <v>Altbau</v>
      </c>
      <c r="P215" t="str">
        <f>IVD_Preise!AX92</f>
        <v>Altbau (Gesamt)</v>
      </c>
      <c r="Q215" s="225">
        <f>IVD_Preise!AY92</f>
        <v>4.7914358974358997</v>
      </c>
      <c r="R215" s="276">
        <f>IVD_Preise!BD92</f>
        <v>0.71222335453389707</v>
      </c>
    </row>
    <row r="216" spans="2:18">
      <c r="B216" s="280" t="s">
        <v>241</v>
      </c>
      <c r="C216" s="263">
        <f t="shared" ref="C216:G218" si="44">C155*$K216/1000000</f>
        <v>3.5935851156405971</v>
      </c>
      <c r="D216" s="125">
        <f t="shared" si="44"/>
        <v>0.38280880937228445</v>
      </c>
      <c r="E216" s="281">
        <f t="shared" si="44"/>
        <v>0</v>
      </c>
      <c r="F216" s="125">
        <f t="shared" si="44"/>
        <v>1.0467695219416822</v>
      </c>
      <c r="G216" s="264">
        <f t="shared" si="44"/>
        <v>0.3667198737353653</v>
      </c>
      <c r="H216" s="263">
        <f t="shared" ref="H216:H218" si="45">SUM(C216:G216)</f>
        <v>5.3898833206899299</v>
      </c>
      <c r="J216" s="548" t="s">
        <v>285</v>
      </c>
      <c r="K216" s="264">
        <f>ARGE_KIEL!E20</f>
        <v>1410</v>
      </c>
      <c r="L216" t="s">
        <v>533</v>
      </c>
      <c r="M216" s="276">
        <f t="shared" ref="M216:M218" si="46">K216/$K$217</f>
        <v>0.90384615384615385</v>
      </c>
      <c r="O216" s="276" t="str">
        <f>IVD_Preise!AW89</f>
        <v>San. Altbau</v>
      </c>
      <c r="P216" s="276" t="str">
        <f>IVD_Preise!AX89</f>
        <v>Neubau (mittel)</v>
      </c>
      <c r="Q216" s="225">
        <f>IVD_Preise!AY89</f>
        <v>6.0087096774193558</v>
      </c>
      <c r="R216" s="276">
        <f>IVD_Preise!BD89</f>
        <v>0.89316510843066255</v>
      </c>
    </row>
    <row r="217" spans="2:18">
      <c r="B217" s="280" t="s">
        <v>223</v>
      </c>
      <c r="C217" s="263">
        <f t="shared" si="44"/>
        <v>3.1886457800917962</v>
      </c>
      <c r="D217" s="125">
        <f t="shared" si="44"/>
        <v>0.33967240382709185</v>
      </c>
      <c r="E217" s="281">
        <f t="shared" si="44"/>
        <v>0</v>
      </c>
      <c r="F217" s="125">
        <f t="shared" si="44"/>
        <v>0.92881540619166758</v>
      </c>
      <c r="G217" s="264">
        <f t="shared" si="44"/>
        <v>0.32539643287497888</v>
      </c>
      <c r="H217" s="263">
        <f t="shared" si="45"/>
        <v>4.7825300229855348</v>
      </c>
      <c r="J217" s="548" t="s">
        <v>392</v>
      </c>
      <c r="K217" s="264">
        <f>ARGE_KIEL!E21</f>
        <v>1560</v>
      </c>
      <c r="L217" t="s">
        <v>533</v>
      </c>
      <c r="M217">
        <f t="shared" si="46"/>
        <v>1</v>
      </c>
      <c r="O217" t="str">
        <f>IVD_Preise!AW88</f>
        <v>EnEV2009</v>
      </c>
      <c r="P217" t="str">
        <f>IVD_Preise!AX88</f>
        <v>Neubau (gut)</v>
      </c>
      <c r="Q217" s="225">
        <f>IVD_Preise!AY88</f>
        <v>6.7274344023323644</v>
      </c>
      <c r="R217" s="262">
        <f>IVD_Preise!BD88</f>
        <v>1</v>
      </c>
    </row>
    <row r="218" spans="2:18">
      <c r="B218" s="383" t="s">
        <v>286</v>
      </c>
      <c r="C218" s="487">
        <f t="shared" si="44"/>
        <v>0.42515277067890611</v>
      </c>
      <c r="D218" s="472">
        <f t="shared" si="44"/>
        <v>0</v>
      </c>
      <c r="E218" s="471">
        <f t="shared" si="44"/>
        <v>0</v>
      </c>
      <c r="F218" s="471">
        <f t="shared" si="44"/>
        <v>0.1464868810806951</v>
      </c>
      <c r="G218" s="491">
        <f t="shared" si="44"/>
        <v>6.6031017971803302E-2</v>
      </c>
      <c r="H218" s="487">
        <f t="shared" si="45"/>
        <v>0.63767066973140452</v>
      </c>
      <c r="J218" s="108" t="s">
        <v>282</v>
      </c>
      <c r="K218" s="24">
        <f>K217*(1+Q200)</f>
        <v>1872</v>
      </c>
      <c r="L218" t="s">
        <v>533</v>
      </c>
      <c r="M218" s="276">
        <f t="shared" si="46"/>
        <v>1.2</v>
      </c>
      <c r="O218" t="str">
        <f>IVD_Preise!AW86</f>
        <v>Passivhaus</v>
      </c>
      <c r="Q218" s="225">
        <f>IVD_Preise!AY86</f>
        <v>8.0729212827988377</v>
      </c>
      <c r="R218" s="276">
        <f>IVD_Preise!BD86</f>
        <v>1.2</v>
      </c>
    </row>
    <row r="219" spans="2:18">
      <c r="B219" s="280" t="s">
        <v>438</v>
      </c>
      <c r="C219" s="218">
        <f>SUM(C215:C218)</f>
        <v>185.48484916858496</v>
      </c>
      <c r="D219" s="218">
        <f t="shared" ref="D219:G219" si="47">SUM(D215:D218)</f>
        <v>203.71167460676344</v>
      </c>
      <c r="E219" s="218">
        <f t="shared" si="47"/>
        <v>0.94273318549534679</v>
      </c>
      <c r="F219" s="218">
        <f t="shared" si="47"/>
        <v>62.447760485255351</v>
      </c>
      <c r="G219" s="264">
        <f t="shared" si="47"/>
        <v>25.88519837381105</v>
      </c>
      <c r="H219" s="384">
        <f>SUM(H215:H218)</f>
        <v>478.47221581991016</v>
      </c>
      <c r="I219" s="381">
        <f>H219/K209-1</f>
        <v>-0.8732058067904922</v>
      </c>
      <c r="J219" s="755" t="s">
        <v>1190</v>
      </c>
      <c r="K219" s="264">
        <f>SUMPRODUCT(K215:K218,H154:H157)/H158</f>
        <v>1117.5574174563474</v>
      </c>
      <c r="P219" s="225"/>
    </row>
    <row r="221" spans="2:18">
      <c r="E221" s="535"/>
      <c r="F221" s="535"/>
      <c r="G221" s="536" t="s">
        <v>1066</v>
      </c>
      <c r="H221" s="537">
        <f>H219/K209-1</f>
        <v>-0.8732058067904922</v>
      </c>
    </row>
    <row r="222" spans="2:18">
      <c r="J222" s="105"/>
      <c r="K222" s="235"/>
      <c r="L222" s="539" t="s">
        <v>1069</v>
      </c>
      <c r="M222" s="539" t="s">
        <v>1070</v>
      </c>
    </row>
    <row r="223" spans="2:18">
      <c r="J223" s="105"/>
      <c r="K223" s="540" t="s">
        <v>1071</v>
      </c>
      <c r="L223" s="236">
        <f>SUM(H216:H218)</f>
        <v>10.81008401340687</v>
      </c>
      <c r="M223" s="367">
        <f>L223/H219</f>
        <v>2.2592918995061616E-2</v>
      </c>
    </row>
    <row r="224" spans="2:18">
      <c r="J224" s="105"/>
      <c r="K224" s="540" t="s">
        <v>1072</v>
      </c>
      <c r="L224" s="236">
        <f>SUM(H155:H157)</f>
        <v>7228.9726994091179</v>
      </c>
      <c r="M224" s="367">
        <f>L224/H158</f>
        <v>1.6884558379153265E-2</v>
      </c>
    </row>
    <row r="225" spans="1:12" s="329" customFormat="1">
      <c r="A225" s="329" t="s">
        <v>1081</v>
      </c>
    </row>
    <row r="227" spans="1:12">
      <c r="A227" s="563"/>
      <c r="E227" s="494" t="s">
        <v>536</v>
      </c>
    </row>
    <row r="228" spans="1:12">
      <c r="A228" s="564" t="s">
        <v>1082</v>
      </c>
      <c r="B228" s="385" t="str">
        <f>B152</f>
        <v>1000 m²</v>
      </c>
      <c r="C228" s="386"/>
      <c r="D228" s="553" t="str">
        <f>D152</f>
        <v>Öl auf Strom und Holz verteilt</v>
      </c>
      <c r="E228" s="266"/>
    </row>
    <row r="229" spans="1:12">
      <c r="A229" s="565"/>
      <c r="B229" s="383"/>
      <c r="C229" s="215" t="s">
        <v>173</v>
      </c>
      <c r="D229" s="215" t="s">
        <v>213</v>
      </c>
      <c r="E229" s="215" t="s">
        <v>214</v>
      </c>
      <c r="F229" s="215" t="s">
        <v>174</v>
      </c>
      <c r="G229" s="383" t="s">
        <v>217</v>
      </c>
      <c r="H229" s="215" t="s">
        <v>1086</v>
      </c>
      <c r="I229" s="562" t="s">
        <v>1235</v>
      </c>
      <c r="J229" s="43" t="s">
        <v>1089</v>
      </c>
    </row>
    <row r="230" spans="1:12">
      <c r="A230" s="672" t="s">
        <v>1136</v>
      </c>
      <c r="B230" s="207" t="s">
        <v>1103</v>
      </c>
      <c r="C230" s="468">
        <f t="shared" ref="C230:H234" si="48">C154</f>
        <v>160455.88209999999</v>
      </c>
      <c r="D230" s="469">
        <f t="shared" si="48"/>
        <v>182697.29149999999</v>
      </c>
      <c r="E230" s="469">
        <f t="shared" si="48"/>
        <v>848.49245774000781</v>
      </c>
      <c r="F230" s="469">
        <f t="shared" si="48"/>
        <v>54295.205300000009</v>
      </c>
      <c r="G230" s="470">
        <f t="shared" si="48"/>
        <v>22615.214599999999</v>
      </c>
      <c r="H230" s="468">
        <f t="shared" si="48"/>
        <v>420912.08595774003</v>
      </c>
      <c r="I230" s="868">
        <f>H230/buildings_data!H231</f>
        <v>0.13012795399977312</v>
      </c>
      <c r="J230" s="262">
        <f>S105</f>
        <v>94.3</v>
      </c>
    </row>
    <row r="231" spans="1:12">
      <c r="A231" s="672" t="s">
        <v>1139</v>
      </c>
      <c r="B231" s="280" t="s">
        <v>1104</v>
      </c>
      <c r="C231" s="263">
        <f t="shared" si="48"/>
        <v>2548.6419259862391</v>
      </c>
      <c r="D231" s="125">
        <f t="shared" si="48"/>
        <v>271.49560948388967</v>
      </c>
      <c r="E231" s="566">
        <f t="shared" si="48"/>
        <v>0</v>
      </c>
      <c r="F231" s="125">
        <f t="shared" si="48"/>
        <v>742.38973187353349</v>
      </c>
      <c r="G231" s="264">
        <f t="shared" si="48"/>
        <v>260.08501683359242</v>
      </c>
      <c r="H231" s="263">
        <f t="shared" si="48"/>
        <v>3822.6122841772544</v>
      </c>
      <c r="I231" s="868">
        <f>H231/buildings_data!H232</f>
        <v>0.13012795399977312</v>
      </c>
      <c r="J231" s="262">
        <f>S105</f>
        <v>94.3</v>
      </c>
    </row>
    <row r="232" spans="1:12">
      <c r="A232" s="672" t="s">
        <v>1137</v>
      </c>
      <c r="B232" s="280" t="s">
        <v>1105</v>
      </c>
      <c r="C232" s="263">
        <f t="shared" si="48"/>
        <v>2044.0037051870488</v>
      </c>
      <c r="D232" s="125">
        <f t="shared" si="48"/>
        <v>217.73872040198196</v>
      </c>
      <c r="E232" s="566">
        <f t="shared" si="48"/>
        <v>0</v>
      </c>
      <c r="F232" s="125">
        <f t="shared" si="48"/>
        <v>595.39449114850481</v>
      </c>
      <c r="G232" s="264">
        <f t="shared" si="48"/>
        <v>208.58745697114028</v>
      </c>
      <c r="H232" s="263">
        <f t="shared" si="48"/>
        <v>3065.7243737086765</v>
      </c>
      <c r="I232" s="868">
        <f>H232/buildings_data!H233</f>
        <v>0.1576905210916561</v>
      </c>
      <c r="J232" s="262">
        <f>R105</f>
        <v>116.86506758762107</v>
      </c>
    </row>
    <row r="233" spans="1:12">
      <c r="A233" s="672" t="s">
        <v>1138</v>
      </c>
      <c r="B233" s="383" t="s">
        <v>1106</v>
      </c>
      <c r="C233" s="23">
        <f t="shared" si="48"/>
        <v>227.11152279856097</v>
      </c>
      <c r="D233" s="493">
        <f t="shared" si="48"/>
        <v>0</v>
      </c>
      <c r="E233" s="567">
        <f t="shared" si="48"/>
        <v>0</v>
      </c>
      <c r="F233" s="25">
        <f t="shared" si="48"/>
        <v>78.25153903883286</v>
      </c>
      <c r="G233" s="24">
        <f t="shared" si="48"/>
        <v>35.272979685792365</v>
      </c>
      <c r="H233" s="23">
        <f t="shared" si="48"/>
        <v>340.63604152318624</v>
      </c>
      <c r="I233" s="868">
        <f>H233/buildings_data!H234</f>
        <v>0.15769052109165604</v>
      </c>
      <c r="J233" s="262">
        <f>R105</f>
        <v>116.86506758762107</v>
      </c>
    </row>
    <row r="234" spans="1:12">
      <c r="A234" s="565"/>
      <c r="B234" s="280" t="s">
        <v>1086</v>
      </c>
      <c r="C234" s="218">
        <f t="shared" si="48"/>
        <v>165275.63925397187</v>
      </c>
      <c r="D234" s="218">
        <f t="shared" si="48"/>
        <v>183186.52582988585</v>
      </c>
      <c r="E234" s="218">
        <f t="shared" si="48"/>
        <v>848.49245774000781</v>
      </c>
      <c r="F234" s="218">
        <f t="shared" si="48"/>
        <v>55711.241062060879</v>
      </c>
      <c r="G234" s="264">
        <f t="shared" si="48"/>
        <v>23119.160053490526</v>
      </c>
      <c r="H234" s="384">
        <f t="shared" si="48"/>
        <v>428141.05865714914</v>
      </c>
      <c r="I234" s="868">
        <f>H234/buildings_data!H235</f>
        <v>0.13030916842572179</v>
      </c>
      <c r="J234" s="562"/>
      <c r="K234" s="562"/>
      <c r="L234" s="562"/>
    </row>
    <row r="235" spans="1:12">
      <c r="A235" s="565"/>
    </row>
    <row r="236" spans="1:12">
      <c r="A236" s="565"/>
    </row>
    <row r="237" spans="1:12">
      <c r="A237" s="564" t="s">
        <v>1083</v>
      </c>
      <c r="B237" s="385" t="str">
        <f>B179</f>
        <v>GWh</v>
      </c>
      <c r="C237" s="386"/>
      <c r="K237" s="274" t="str">
        <f>K180</f>
        <v>Energiebedarf (kWh/m²a)</v>
      </c>
    </row>
    <row r="238" spans="1:12">
      <c r="A238" s="565"/>
      <c r="B238" s="383"/>
      <c r="C238" s="215" t="s">
        <v>173</v>
      </c>
      <c r="D238" s="215" t="s">
        <v>213</v>
      </c>
      <c r="E238" s="215" t="s">
        <v>214</v>
      </c>
      <c r="F238" s="215" t="s">
        <v>174</v>
      </c>
      <c r="G238" s="383" t="s">
        <v>217</v>
      </c>
      <c r="H238" s="215" t="s">
        <v>1086</v>
      </c>
      <c r="K238" s="568" t="s">
        <v>1088</v>
      </c>
      <c r="L238" s="562"/>
    </row>
    <row r="239" spans="1:12">
      <c r="A239" s="565"/>
      <c r="B239" s="207" t="s">
        <v>1103</v>
      </c>
      <c r="C239" s="468">
        <f t="shared" ref="C239:H243" si="49">C181</f>
        <v>-172.63147584421148</v>
      </c>
      <c r="D239" s="469">
        <f t="shared" si="49"/>
        <v>-196.56059130776558</v>
      </c>
      <c r="E239" s="469">
        <f t="shared" si="49"/>
        <v>-0.91287713049405128</v>
      </c>
      <c r="F239" s="469">
        <f t="shared" si="49"/>
        <v>-58.415193631617299</v>
      </c>
      <c r="G239" s="470">
        <f t="shared" si="49"/>
        <v>-24.331285471344891</v>
      </c>
      <c r="H239" s="468">
        <f t="shared" si="49"/>
        <v>-452.85142338543329</v>
      </c>
      <c r="J239" s="235" t="str">
        <f>B239</f>
        <v>old_x</v>
      </c>
      <c r="K239" s="495">
        <f>K181</f>
        <v>-1.075881255238891</v>
      </c>
      <c r="L239" s="562"/>
    </row>
    <row r="240" spans="1:12">
      <c r="A240" s="565"/>
      <c r="B240" s="280" t="s">
        <v>1104</v>
      </c>
      <c r="C240" s="263">
        <f t="shared" si="49"/>
        <v>165.66172518910554</v>
      </c>
      <c r="D240" s="125">
        <f t="shared" si="49"/>
        <v>17.647214616452828</v>
      </c>
      <c r="E240" s="125">
        <f t="shared" si="49"/>
        <v>0</v>
      </c>
      <c r="F240" s="125">
        <f t="shared" si="49"/>
        <v>48.255332571779675</v>
      </c>
      <c r="G240" s="264">
        <f t="shared" si="49"/>
        <v>16.905526094183507</v>
      </c>
      <c r="H240" s="263">
        <f t="shared" si="49"/>
        <v>248.46979847152156</v>
      </c>
      <c r="J240" s="43" t="str">
        <f t="shared" ref="J240:J242" si="50">B240</f>
        <v>old_r</v>
      </c>
      <c r="K240">
        <f>K182</f>
        <v>65</v>
      </c>
      <c r="L240" s="562"/>
    </row>
    <row r="241" spans="1:17">
      <c r="A241" s="565"/>
      <c r="B241" s="280" t="s">
        <v>1105</v>
      </c>
      <c r="C241" s="263">
        <f t="shared" si="49"/>
        <v>132.86024083715819</v>
      </c>
      <c r="D241" s="125">
        <f t="shared" si="49"/>
        <v>14.153016826128827</v>
      </c>
      <c r="E241" s="125">
        <f t="shared" si="49"/>
        <v>0</v>
      </c>
      <c r="F241" s="125">
        <f t="shared" si="49"/>
        <v>38.700641924652807</v>
      </c>
      <c r="G241" s="264">
        <f t="shared" si="49"/>
        <v>13.55818470312412</v>
      </c>
      <c r="H241" s="263">
        <f t="shared" si="49"/>
        <v>199.27208429106395</v>
      </c>
      <c r="J241" s="43" t="str">
        <f t="shared" si="50"/>
        <v>new_e</v>
      </c>
      <c r="K241">
        <f>K183</f>
        <v>65</v>
      </c>
      <c r="L241" s="562"/>
    </row>
    <row r="242" spans="1:17">
      <c r="A242" s="565"/>
      <c r="B242" s="383" t="s">
        <v>1106</v>
      </c>
      <c r="C242" s="487">
        <f t="shared" si="49"/>
        <v>3.4066728419784145</v>
      </c>
      <c r="D242" s="471">
        <f t="shared" si="49"/>
        <v>0</v>
      </c>
      <c r="E242" s="471">
        <f t="shared" si="49"/>
        <v>0</v>
      </c>
      <c r="F242" s="471">
        <f t="shared" si="49"/>
        <v>1.173773085582493</v>
      </c>
      <c r="G242" s="488">
        <f t="shared" si="49"/>
        <v>0.52909469528688546</v>
      </c>
      <c r="H242" s="23">
        <f t="shared" si="49"/>
        <v>5.1095406228477929</v>
      </c>
      <c r="J242" s="43" t="str">
        <f t="shared" si="50"/>
        <v>new_p</v>
      </c>
      <c r="K242">
        <f>K184</f>
        <v>15</v>
      </c>
      <c r="L242" s="562"/>
      <c r="N242" s="67"/>
    </row>
    <row r="243" spans="1:17">
      <c r="A243" s="565"/>
      <c r="B243" s="280" t="s">
        <v>1086</v>
      </c>
      <c r="C243" s="218">
        <f t="shared" si="49"/>
        <v>129.29716302403065</v>
      </c>
      <c r="D243" s="218">
        <f t="shared" si="49"/>
        <v>-164.76035986518391</v>
      </c>
      <c r="E243" s="218">
        <f t="shared" si="49"/>
        <v>-0.91287713049405128</v>
      </c>
      <c r="F243" s="218">
        <f t="shared" si="49"/>
        <v>29.714553950397676</v>
      </c>
      <c r="G243" s="264">
        <f t="shared" si="49"/>
        <v>6.6615200212496211</v>
      </c>
      <c r="H243" s="384">
        <f t="shared" si="49"/>
        <v>0</v>
      </c>
      <c r="J243" s="43"/>
      <c r="K243" s="104"/>
      <c r="L243" s="562"/>
      <c r="M243" s="534"/>
      <c r="N243" s="534"/>
      <c r="O243" s="673" t="s">
        <v>1094</v>
      </c>
      <c r="P243" s="674">
        <f>O22+O23</f>
        <v>3.4297520661157023E-2</v>
      </c>
      <c r="Q243" s="534"/>
    </row>
    <row r="244" spans="1:17">
      <c r="A244" s="565"/>
      <c r="C244" s="593">
        <f>C243*3.6/1000</f>
        <v>0.46546978688651036</v>
      </c>
      <c r="M244" s="534"/>
      <c r="N244" s="534"/>
      <c r="O244" s="673" t="s">
        <v>1093</v>
      </c>
      <c r="P244" s="675">
        <f>M182</f>
        <v>0</v>
      </c>
      <c r="Q244" s="534"/>
    </row>
    <row r="245" spans="1:17">
      <c r="A245" s="565"/>
      <c r="J245" s="71"/>
      <c r="K245" s="71"/>
      <c r="L245" s="71"/>
      <c r="M245" s="534"/>
      <c r="N245" s="534"/>
      <c r="O245" s="673" t="s">
        <v>521</v>
      </c>
      <c r="P245" s="674">
        <f>C146</f>
        <v>8.9999999999999993E-3</v>
      </c>
      <c r="Q245" s="534"/>
    </row>
    <row r="246" spans="1:17">
      <c r="A246" s="564" t="s">
        <v>1084</v>
      </c>
      <c r="B246" s="385" t="str">
        <f>B213</f>
        <v>Mrd. €  (Altbau kalibriert auf IVD Preisspiegel)</v>
      </c>
      <c r="C246" s="386"/>
      <c r="J246" s="71"/>
      <c r="K246" s="78" t="str">
        <f>K214</f>
        <v>Kosten €/m²</v>
      </c>
      <c r="L246" s="71"/>
      <c r="M246" s="534"/>
      <c r="N246" s="534"/>
      <c r="O246" s="673" t="s">
        <v>19</v>
      </c>
      <c r="P246" s="674">
        <f>C147</f>
        <v>7.9561638538378082E-3</v>
      </c>
      <c r="Q246" s="534"/>
    </row>
    <row r="247" spans="1:17">
      <c r="A247" s="565"/>
      <c r="B247" s="383"/>
      <c r="C247" s="215" t="s">
        <v>173</v>
      </c>
      <c r="D247" s="215" t="s">
        <v>213</v>
      </c>
      <c r="E247" s="215" t="s">
        <v>214</v>
      </c>
      <c r="F247" s="215" t="s">
        <v>174</v>
      </c>
      <c r="G247" s="383" t="s">
        <v>217</v>
      </c>
      <c r="H247" s="215" t="s">
        <v>1086</v>
      </c>
      <c r="J247" s="71"/>
      <c r="K247" s="568" t="s">
        <v>1087</v>
      </c>
      <c r="L247" s="562"/>
      <c r="M247" s="534"/>
      <c r="N247" s="534"/>
      <c r="O247" s="673" t="s">
        <v>1092</v>
      </c>
      <c r="P247" s="674">
        <f>C148</f>
        <v>0.1</v>
      </c>
      <c r="Q247" s="534"/>
    </row>
    <row r="248" spans="1:17">
      <c r="A248" s="565"/>
      <c r="B248" s="207" t="s">
        <v>1103</v>
      </c>
      <c r="C248" s="468">
        <f t="shared" ref="C248:H252" si="51">C215</f>
        <v>178.27746550217367</v>
      </c>
      <c r="D248" s="469">
        <f t="shared" si="51"/>
        <v>202.98919339356408</v>
      </c>
      <c r="E248" s="469">
        <f t="shared" si="51"/>
        <v>0.94273318549534679</v>
      </c>
      <c r="F248" s="469">
        <f t="shared" si="51"/>
        <v>60.325688676041302</v>
      </c>
      <c r="G248" s="470">
        <f t="shared" si="51"/>
        <v>25.127051049228903</v>
      </c>
      <c r="H248" s="468">
        <f t="shared" si="51"/>
        <v>467.66213180650328</v>
      </c>
      <c r="J248" s="371" t="str">
        <f>B248</f>
        <v>old_x</v>
      </c>
      <c r="K248" s="557">
        <f>K215</f>
        <v>1111.0684330728793</v>
      </c>
      <c r="L248" s="568"/>
      <c r="M248" s="534"/>
      <c r="N248" s="534"/>
      <c r="O248" s="673" t="s">
        <v>534</v>
      </c>
      <c r="P248" s="675">
        <f>K249-K248</f>
        <v>298.93156692712068</v>
      </c>
      <c r="Q248" s="534"/>
    </row>
    <row r="249" spans="1:17">
      <c r="A249" s="43"/>
      <c r="B249" s="280" t="s">
        <v>1104</v>
      </c>
      <c r="C249" s="263">
        <f t="shared" si="51"/>
        <v>3.5935851156405971</v>
      </c>
      <c r="D249" s="125">
        <f t="shared" si="51"/>
        <v>0.38280880937228445</v>
      </c>
      <c r="E249" s="281">
        <f t="shared" si="51"/>
        <v>0</v>
      </c>
      <c r="F249" s="125">
        <f t="shared" si="51"/>
        <v>1.0467695219416822</v>
      </c>
      <c r="G249" s="264">
        <f t="shared" si="51"/>
        <v>0.3667198737353653</v>
      </c>
      <c r="H249" s="263">
        <f t="shared" si="51"/>
        <v>5.3898833206899299</v>
      </c>
      <c r="J249" s="76" t="str">
        <f t="shared" ref="J249:J251" si="52">B249</f>
        <v>old_r</v>
      </c>
      <c r="K249" s="125">
        <f>K216</f>
        <v>1410</v>
      </c>
      <c r="L249" s="568"/>
      <c r="M249" s="534"/>
      <c r="N249" s="534"/>
      <c r="O249" s="673" t="s">
        <v>1090</v>
      </c>
      <c r="P249" s="675">
        <f>K209</f>
        <v>3773.6129999999998</v>
      </c>
      <c r="Q249" s="534"/>
    </row>
    <row r="250" spans="1:17">
      <c r="A250" s="43"/>
      <c r="B250" s="280" t="s">
        <v>1105</v>
      </c>
      <c r="C250" s="263">
        <f t="shared" si="51"/>
        <v>3.1886457800917962</v>
      </c>
      <c r="D250" s="125">
        <f t="shared" si="51"/>
        <v>0.33967240382709185</v>
      </c>
      <c r="E250" s="281">
        <f t="shared" si="51"/>
        <v>0</v>
      </c>
      <c r="F250" s="125">
        <f t="shared" si="51"/>
        <v>0.92881540619166758</v>
      </c>
      <c r="G250" s="264">
        <f t="shared" si="51"/>
        <v>0.32539643287497888</v>
      </c>
      <c r="H250" s="263">
        <f t="shared" si="51"/>
        <v>4.7825300229855348</v>
      </c>
      <c r="J250" s="76" t="str">
        <f t="shared" si="52"/>
        <v>new_e</v>
      </c>
      <c r="K250" s="125">
        <f>K217</f>
        <v>1560</v>
      </c>
      <c r="L250" s="568"/>
      <c r="M250" s="534"/>
      <c r="N250" s="534"/>
      <c r="O250" s="673" t="s">
        <v>1091</v>
      </c>
      <c r="P250" s="675">
        <f>L223</f>
        <v>10.81008401340687</v>
      </c>
      <c r="Q250" s="674">
        <f>M223</f>
        <v>2.2592918995061616E-2</v>
      </c>
    </row>
    <row r="251" spans="1:17">
      <c r="A251" s="43"/>
      <c r="B251" s="383" t="s">
        <v>1106</v>
      </c>
      <c r="C251" s="487">
        <f t="shared" si="51"/>
        <v>0.42515277067890611</v>
      </c>
      <c r="D251" s="472">
        <f t="shared" si="51"/>
        <v>0</v>
      </c>
      <c r="E251" s="471">
        <f t="shared" si="51"/>
        <v>0</v>
      </c>
      <c r="F251" s="471">
        <f t="shared" si="51"/>
        <v>0.1464868810806951</v>
      </c>
      <c r="G251" s="491">
        <f t="shared" si="51"/>
        <v>6.6031017971803302E-2</v>
      </c>
      <c r="H251" s="487">
        <f t="shared" si="51"/>
        <v>0.63767066973140452</v>
      </c>
      <c r="J251" s="76" t="str">
        <f t="shared" si="52"/>
        <v>new_p</v>
      </c>
      <c r="K251" s="125">
        <f>K218</f>
        <v>1872</v>
      </c>
      <c r="L251" s="568"/>
      <c r="N251" s="274"/>
    </row>
    <row r="252" spans="1:17">
      <c r="A252" s="43"/>
      <c r="B252" s="280" t="s">
        <v>1086</v>
      </c>
      <c r="C252" s="218">
        <f t="shared" si="51"/>
        <v>185.48484916858496</v>
      </c>
      <c r="D252" s="218">
        <f t="shared" si="51"/>
        <v>203.71167460676344</v>
      </c>
      <c r="E252" s="218">
        <f t="shared" si="51"/>
        <v>0.94273318549534679</v>
      </c>
      <c r="F252" s="218">
        <f t="shared" si="51"/>
        <v>62.447760485255351</v>
      </c>
      <c r="G252" s="264">
        <f t="shared" si="51"/>
        <v>25.88519837381105</v>
      </c>
      <c r="H252" s="384">
        <f t="shared" si="51"/>
        <v>478.47221581991016</v>
      </c>
      <c r="J252" s="71"/>
      <c r="K252" s="71"/>
      <c r="L252" s="71"/>
      <c r="N252" s="274"/>
    </row>
    <row r="253" spans="1:17">
      <c r="A253" s="43"/>
      <c r="N253" s="274"/>
    </row>
    <row r="254" spans="1:17">
      <c r="A254" s="43"/>
      <c r="N254" s="43"/>
    </row>
    <row r="255" spans="1:17">
      <c r="A255" s="43"/>
      <c r="B255" s="385" t="s">
        <v>1234</v>
      </c>
      <c r="C255" s="386"/>
      <c r="N255" s="43"/>
    </row>
    <row r="256" spans="1:17">
      <c r="B256" s="383">
        <f>B238</f>
        <v>0</v>
      </c>
      <c r="C256" s="215" t="str">
        <f>C238</f>
        <v>gas</v>
      </c>
      <c r="D256" s="215" t="str">
        <f t="shared" ref="D256:H256" si="53">D238</f>
        <v>hoi</v>
      </c>
      <c r="E256" s="215" t="str">
        <f t="shared" si="53"/>
        <v>col</v>
      </c>
      <c r="F256" s="215" t="str">
        <f t="shared" si="53"/>
        <v>ele</v>
      </c>
      <c r="G256" s="383" t="str">
        <f t="shared" si="53"/>
        <v>bio</v>
      </c>
      <c r="H256" s="215" t="str">
        <f t="shared" si="53"/>
        <v>SUM</v>
      </c>
    </row>
    <row r="257" spans="2:8">
      <c r="B257" s="207" t="str">
        <f t="shared" ref="B257:B261" si="54">B239</f>
        <v>old_x</v>
      </c>
      <c r="C257" s="468">
        <f>C239*'Prices+Quantities'!$E$25*1000/1000000000</f>
        <v>-7.9432239158401686E-3</v>
      </c>
      <c r="D257" s="469">
        <f>D239*'Prices+Quantities'!$E$33*1000/1000000000</f>
        <v>-8.274218091100391E-3</v>
      </c>
      <c r="E257" s="469">
        <f>E239*'Prices+Quantities'!$E$28*1000/1000000000</f>
        <v>-7.6260005987218027E-6</v>
      </c>
      <c r="F257" s="469">
        <f>F239*'Prices+Quantities'!$E$36*1000/1000000000</f>
        <v>-7.5967947926629522E-3</v>
      </c>
      <c r="G257" s="470">
        <f>G239*'Prices+Quantities'!$E$29*1000/1000000000</f>
        <v>-8.1785833517125704E-4</v>
      </c>
      <c r="H257" s="468">
        <f t="shared" ref="H257:H260" si="55">SUM(C257:G257)</f>
        <v>-2.463972113537349E-2</v>
      </c>
    </row>
    <row r="258" spans="2:8">
      <c r="B258" s="280" t="str">
        <f t="shared" si="54"/>
        <v>old_r</v>
      </c>
      <c r="C258" s="263">
        <f>C240*'Prices+Quantities'!$E$25*1000/1000000000</f>
        <v>7.6225275317054397E-3</v>
      </c>
      <c r="D258" s="125">
        <f>D240*'Prices+Quantities'!$E$33*1000/1000000000</f>
        <v>7.4285949927958166E-4</v>
      </c>
      <c r="E258" s="125">
        <f>E240*'Prices+Quantities'!$E$28*1000/1000000000</f>
        <v>0</v>
      </c>
      <c r="F258" s="125">
        <f>F240*'Prices+Quantities'!$E$36*1000/1000000000</f>
        <v>6.2755224524514751E-3</v>
      </c>
      <c r="G258" s="264">
        <f>G240*'Prices+Quantities'!$E$29*1000/1000000000</f>
        <v>5.6825297795574828E-4</v>
      </c>
      <c r="H258" s="263">
        <f t="shared" si="55"/>
        <v>1.5209162461392244E-2</v>
      </c>
    </row>
    <row r="259" spans="2:8">
      <c r="B259" s="280" t="str">
        <f t="shared" si="54"/>
        <v>new_e</v>
      </c>
      <c r="C259" s="263">
        <f>C241*'Prices+Quantities'!$E$25*1000/1000000000</f>
        <v>6.1132457874273922E-3</v>
      </c>
      <c r="D259" s="125">
        <f>D241*'Prices+Quantities'!$E$33*1000/1000000000</f>
        <v>5.957712432958928E-4</v>
      </c>
      <c r="E259" s="125">
        <f>E241*'Prices+Quantities'!$E$28*1000/1000000000</f>
        <v>0</v>
      </c>
      <c r="F259" s="125">
        <f>F241*'Prices+Quantities'!$E$36*1000/1000000000</f>
        <v>5.0329514766306906E-3</v>
      </c>
      <c r="G259" s="264">
        <f>G241*'Prices+Quantities'!$E$29*1000/1000000000</f>
        <v>4.5573730094534867E-4</v>
      </c>
      <c r="H259" s="263">
        <f t="shared" si="55"/>
        <v>1.2197705808299325E-2</v>
      </c>
    </row>
    <row r="260" spans="2:8">
      <c r="B260" s="383" t="str">
        <f t="shared" si="54"/>
        <v>new_p</v>
      </c>
      <c r="C260" s="487">
        <f>C242*'Prices+Quantities'!$E$25*1000/1000000000</f>
        <v>1.5674989198531772E-4</v>
      </c>
      <c r="D260" s="471">
        <f>D242*'Prices+Quantities'!$E$33*1000/1000000000</f>
        <v>0</v>
      </c>
      <c r="E260" s="471">
        <f>E242*'Prices+Quantities'!$E$28*1000/1000000000</f>
        <v>0</v>
      </c>
      <c r="F260" s="471">
        <f>F242*'Prices+Quantities'!$E$36*1000/1000000000</f>
        <v>1.5264715752811813E-4</v>
      </c>
      <c r="G260" s="488">
        <f>G242*'Prices+Quantities'!$E$29*1000/1000000000</f>
        <v>1.7784695639895315E-5</v>
      </c>
      <c r="H260" s="23">
        <f t="shared" si="55"/>
        <v>3.2718174515333119E-4</v>
      </c>
    </row>
    <row r="261" spans="2:8">
      <c r="B261" s="280" t="str">
        <f t="shared" si="54"/>
        <v>SUM</v>
      </c>
      <c r="C261" s="218">
        <f>C243*'Prices+Quantities'!$E$25*1000/1000000000</f>
        <v>5.9492992952779817E-3</v>
      </c>
      <c r="D261" s="218">
        <f>D243*'Prices+Quantities'!$E$33*1000/1000000000</f>
        <v>-6.9355873485249164E-3</v>
      </c>
      <c r="E261" s="218">
        <f>E243*'Prices+Quantities'!$E$28*1000/1000000000</f>
        <v>-7.6260005987218027E-6</v>
      </c>
      <c r="F261" s="218">
        <f>F243*'Prices+Quantities'!$E$36*1000/1000000000</f>
        <v>3.8643262939473313E-3</v>
      </c>
      <c r="G261" s="264">
        <f>G243*'Prices+Quantities'!$E$29*1000/1000000000</f>
        <v>2.2391663936973519E-4</v>
      </c>
      <c r="H261" s="581">
        <f>SUM(C261:G261)</f>
        <v>3.0943288794714101E-3</v>
      </c>
    </row>
  </sheetData>
  <mergeCells count="81">
    <mergeCell ref="J149:L149"/>
    <mergeCell ref="M149:N149"/>
    <mergeCell ref="P213:R213"/>
    <mergeCell ref="P181:P182"/>
    <mergeCell ref="Q181:Q182"/>
    <mergeCell ref="M97:M98"/>
    <mergeCell ref="N97:N98"/>
    <mergeCell ref="B110:K110"/>
    <mergeCell ref="B111:K111"/>
    <mergeCell ref="B113:B114"/>
    <mergeCell ref="C113:C114"/>
    <mergeCell ref="D113:K113"/>
    <mergeCell ref="B97:E99"/>
    <mergeCell ref="F97:F98"/>
    <mergeCell ref="G97:G98"/>
    <mergeCell ref="H97:H98"/>
    <mergeCell ref="I97:J97"/>
    <mergeCell ref="K97:L97"/>
    <mergeCell ref="B96:N96"/>
    <mergeCell ref="B80:C80"/>
    <mergeCell ref="D80:H80"/>
    <mergeCell ref="I80:N80"/>
    <mergeCell ref="I81:J81"/>
    <mergeCell ref="K81:M81"/>
    <mergeCell ref="B85:J85"/>
    <mergeCell ref="L85:M85"/>
    <mergeCell ref="B86:N86"/>
    <mergeCell ref="B87:N87"/>
    <mergeCell ref="B93:N93"/>
    <mergeCell ref="B94:N94"/>
    <mergeCell ref="B95:N95"/>
    <mergeCell ref="B54:K54"/>
    <mergeCell ref="L54:T54"/>
    <mergeCell ref="B77:N77"/>
    <mergeCell ref="B78:N78"/>
    <mergeCell ref="B79:C79"/>
    <mergeCell ref="D79:H79"/>
    <mergeCell ref="I79:N79"/>
    <mergeCell ref="E46:K46"/>
    <mergeCell ref="O46:T46"/>
    <mergeCell ref="B52:K52"/>
    <mergeCell ref="L52:T52"/>
    <mergeCell ref="B53:K53"/>
    <mergeCell ref="L53:T53"/>
    <mergeCell ref="B43:K43"/>
    <mergeCell ref="L43:T43"/>
    <mergeCell ref="B44:K44"/>
    <mergeCell ref="L44:T44"/>
    <mergeCell ref="E45:K45"/>
    <mergeCell ref="O45:T45"/>
    <mergeCell ref="B41:C41"/>
    <mergeCell ref="D41:K41"/>
    <mergeCell ref="L41:M41"/>
    <mergeCell ref="N41:T41"/>
    <mergeCell ref="B42:K42"/>
    <mergeCell ref="L42:T42"/>
    <mergeCell ref="C31:G31"/>
    <mergeCell ref="H31:O31"/>
    <mergeCell ref="B36:G36"/>
    <mergeCell ref="H36:O36"/>
    <mergeCell ref="B37:G37"/>
    <mergeCell ref="H37:O37"/>
    <mergeCell ref="B30:G30"/>
    <mergeCell ref="H30:O30"/>
    <mergeCell ref="D7:I7"/>
    <mergeCell ref="J7:L7"/>
    <mergeCell ref="C11:I11"/>
    <mergeCell ref="K11:L11"/>
    <mergeCell ref="B12:L12"/>
    <mergeCell ref="N13:O13"/>
    <mergeCell ref="H27:O27"/>
    <mergeCell ref="B28:G28"/>
    <mergeCell ref="H28:O28"/>
    <mergeCell ref="B29:G29"/>
    <mergeCell ref="H29:O29"/>
    <mergeCell ref="B6:L6"/>
    <mergeCell ref="B4:C4"/>
    <mergeCell ref="D4:L4"/>
    <mergeCell ref="N4:O4"/>
    <mergeCell ref="B5:L5"/>
    <mergeCell ref="N5:O5"/>
  </mergeCells>
  <conditionalFormatting sqref="C158:H175 C154:D157 F154:H157">
    <cfRule type="cellIs" dxfId="38" priority="34" operator="equal">
      <formula>0</formula>
    </cfRule>
  </conditionalFormatting>
  <conditionalFormatting sqref="C185:H185 H181:H184">
    <cfRule type="cellIs" dxfId="37" priority="33" operator="equal">
      <formula>0</formula>
    </cfRule>
  </conditionalFormatting>
  <conditionalFormatting sqref="C181:G184">
    <cfRule type="cellIs" dxfId="36" priority="32" operator="equal">
      <formula>0</formula>
    </cfRule>
  </conditionalFormatting>
  <conditionalFormatting sqref="M181:M182">
    <cfRule type="cellIs" dxfId="35" priority="31" operator="equal">
      <formula>0</formula>
    </cfRule>
  </conditionalFormatting>
  <conditionalFormatting sqref="C193:H193 H189:H192">
    <cfRule type="cellIs" dxfId="34" priority="30" operator="equal">
      <formula>0</formula>
    </cfRule>
  </conditionalFormatting>
  <conditionalFormatting sqref="C189:G192">
    <cfRule type="cellIs" dxfId="33" priority="29" operator="equal">
      <formula>0</formula>
    </cfRule>
  </conditionalFormatting>
  <conditionalFormatting sqref="C203:H203 H199:H202">
    <cfRule type="cellIs" dxfId="32" priority="28" operator="equal">
      <formula>0</formula>
    </cfRule>
  </conditionalFormatting>
  <conditionalFormatting sqref="C199:G202">
    <cfRule type="cellIs" dxfId="31" priority="27" operator="equal">
      <formula>0</formula>
    </cfRule>
  </conditionalFormatting>
  <conditionalFormatting sqref="C219:H219 H215:H218">
    <cfRule type="cellIs" dxfId="30" priority="26" operator="equal">
      <formula>0</formula>
    </cfRule>
  </conditionalFormatting>
  <conditionalFormatting sqref="C215:G218">
    <cfRule type="cellIs" dxfId="29" priority="25" operator="equal">
      <formula>0</formula>
    </cfRule>
  </conditionalFormatting>
  <conditionalFormatting sqref="C149:H150">
    <cfRule type="cellIs" dxfId="28" priority="24" operator="equal">
      <formula>0</formula>
    </cfRule>
  </conditionalFormatting>
  <conditionalFormatting sqref="E129">
    <cfRule type="cellIs" dxfId="27" priority="23" operator="equal">
      <formula>0</formula>
    </cfRule>
  </conditionalFormatting>
  <conditionalFormatting sqref="E135">
    <cfRule type="cellIs" dxfId="26" priority="22" operator="equal">
      <formula>0</formula>
    </cfRule>
  </conditionalFormatting>
  <conditionalFormatting sqref="E141">
    <cfRule type="cellIs" dxfId="25" priority="21" operator="equal">
      <formula>0</formula>
    </cfRule>
  </conditionalFormatting>
  <conditionalFormatting sqref="I158">
    <cfRule type="cellIs" dxfId="24" priority="18" operator="lessThan">
      <formula>0</formula>
    </cfRule>
    <cfRule type="cellIs" dxfId="23" priority="19" operator="greaterThan">
      <formula>0</formula>
    </cfRule>
    <cfRule type="cellIs" dxfId="22" priority="20" operator="equal">
      <formula>0</formula>
    </cfRule>
  </conditionalFormatting>
  <conditionalFormatting sqref="I185">
    <cfRule type="cellIs" dxfId="21" priority="15" operator="lessThan">
      <formula>0</formula>
    </cfRule>
    <cfRule type="cellIs" dxfId="20" priority="16" operator="greaterThan">
      <formula>0</formula>
    </cfRule>
    <cfRule type="cellIs" dxfId="19" priority="17" operator="equal">
      <formula>0</formula>
    </cfRule>
  </conditionalFormatting>
  <conditionalFormatting sqref="I203">
    <cfRule type="cellIs" dxfId="18" priority="12" operator="lessThan">
      <formula>0</formula>
    </cfRule>
    <cfRule type="cellIs" dxfId="17" priority="13" operator="greaterThan">
      <formula>0</formula>
    </cfRule>
    <cfRule type="cellIs" dxfId="16" priority="14" operator="equal">
      <formula>0</formula>
    </cfRule>
  </conditionalFormatting>
  <conditionalFormatting sqref="I219">
    <cfRule type="cellIs" dxfId="15" priority="9" operator="lessThan">
      <formula>0</formula>
    </cfRule>
    <cfRule type="cellIs" dxfId="14" priority="10" operator="greaterThan">
      <formula>0</formula>
    </cfRule>
    <cfRule type="cellIs" dxfId="13" priority="11" operator="equal">
      <formula>0</formula>
    </cfRule>
  </conditionalFormatting>
  <conditionalFormatting sqref="C234:H234 C231:D233 F231:H233 C230:I230 I231:I234">
    <cfRule type="cellIs" dxfId="12" priority="8" operator="equal">
      <formula>0</formula>
    </cfRule>
  </conditionalFormatting>
  <conditionalFormatting sqref="C243:H243 H239:H242">
    <cfRule type="cellIs" dxfId="11" priority="7" operator="equal">
      <formula>0</formula>
    </cfRule>
  </conditionalFormatting>
  <conditionalFormatting sqref="C239:G242 C244">
    <cfRule type="cellIs" dxfId="10" priority="6" operator="equal">
      <formula>0</formula>
    </cfRule>
  </conditionalFormatting>
  <conditionalFormatting sqref="C252:H252 H248:H251">
    <cfRule type="cellIs" dxfId="9" priority="5" operator="equal">
      <formula>0</formula>
    </cfRule>
  </conditionalFormatting>
  <conditionalFormatting sqref="C248:G251">
    <cfRule type="cellIs" dxfId="8" priority="4" operator="equal">
      <formula>0</formula>
    </cfRule>
  </conditionalFormatting>
  <conditionalFormatting sqref="E154">
    <cfRule type="cellIs" dxfId="7" priority="3" operator="equal">
      <formula>0</formula>
    </cfRule>
  </conditionalFormatting>
  <conditionalFormatting sqref="C261:H261 H257:H260">
    <cfRule type="cellIs" dxfId="6" priority="2" operator="equal">
      <formula>0</formula>
    </cfRule>
  </conditionalFormatting>
  <conditionalFormatting sqref="C257:G260">
    <cfRule type="cellIs" dxfId="5" priority="1" operator="equal">
      <formula>0</formula>
    </cfRule>
  </conditionalFormatting>
  <hyperlinks>
    <hyperlink ref="C26" r:id="rId1" display="https://www.destatis.de/DE/Publikationen/Thematisch/EinkommenKonsumLebensbedingungen/Wohnen/WohnsituationHaushalte2055001069005.xls?__blob=publicationFile"/>
    <hyperlink ref="C92" r:id="rId2"/>
    <hyperlink ref="C109" r:id="rId3" display="https://www.destatis.de/DE/Publikationen/Thematisch/Bauen/BautaetigkeitWohnungsbau/BaugenehmigungenHeizenergieXLS_5311001.xlsx?__blob=publicationFile"/>
    <hyperlink ref="C40" r:id="rId4" display="https://www.destatis.de/DE/Publikationen/Thematisch/EinkommenKonsumLebensbedingungen/Wohnen/WohnsituationHaushalte2055001069005.xls?__blob=publicationFile"/>
    <hyperlink ref="C76" r:id="rId5" display="https://www.destatis.de/DE/Publikationen/Thematisch/EinkommenKonsumLebensbedingungen/Wohnen/WohnsituationHaushalte2055001069005.xls?__blob=publicationFile"/>
    <hyperlink ref="F146" display="http://www.dena.de/fileadmin/user_upload/Veranstaltungen/Vortraege_GF/sk/120911_SK_Pressegespraech_des_Gesamtverbands_Daemmstoffindustrie_GDI_Berlin_Jahrhundertaufgabe_Energiewende_-_Wo_stehen_wir_-_Einsatz_von_Waermedaemmung_im_Sanierungs-_und_Neubaubere"/>
    <hyperlink ref="K147" r:id="rId6"/>
    <hyperlink ref="O197" r:id="rId7"/>
    <hyperlink ref="M205" r:id="rId8"/>
    <hyperlink ref="O149" r:id="rId9" display="http://www.welt.de/finanzen/immobilien/article132112005/Wohnraum-in-den-Innenstaedten-wird-immer-teurer.html"/>
    <hyperlink ref="C3" r:id="rId10" display="https://www.destatis.de/DE/Publikationen/Thematisch/EinkommenKonsumLebensbedingungen/Wohnen/WohnsituationHaushalte2055001069005.xls?__blob=publicationFile"/>
  </hyperlinks>
  <pageMargins left="0.7" right="0.7" top="0.78740157499999996" bottom="0.78740157499999996" header="0.3" footer="0.3"/>
  <pageSetup paperSize="9" orientation="portrait" r:id="rId11"/>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8"/>
  <sheetViews>
    <sheetView workbookViewId="0">
      <selection activeCell="H6" sqref="H6"/>
    </sheetView>
  </sheetViews>
  <sheetFormatPr baseColWidth="10" defaultRowHeight="15"/>
  <sheetData>
    <row r="4" spans="2:8">
      <c r="B4" s="20" t="s">
        <v>1225</v>
      </c>
      <c r="C4" s="21" t="s">
        <v>1224</v>
      </c>
    </row>
    <row r="5" spans="2:8">
      <c r="B5" s="68" t="s">
        <v>174</v>
      </c>
      <c r="C5">
        <v>1</v>
      </c>
      <c r="G5" t="s">
        <v>174</v>
      </c>
      <c r="H5">
        <f>SUMIF(B5:B8,G5,C5:C8)</f>
        <v>4</v>
      </c>
    </row>
    <row r="6" spans="2:8">
      <c r="B6" s="68" t="s">
        <v>173</v>
      </c>
      <c r="C6">
        <v>2</v>
      </c>
      <c r="G6" t="s">
        <v>173</v>
      </c>
      <c r="H6">
        <f>SUMIF(B5:B8,G6,C5:C8)</f>
        <v>6</v>
      </c>
    </row>
    <row r="7" spans="2:8">
      <c r="B7" s="68" t="s">
        <v>174</v>
      </c>
      <c r="C7">
        <v>3</v>
      </c>
    </row>
    <row r="8" spans="2:8">
      <c r="B8" s="68" t="s">
        <v>173</v>
      </c>
      <c r="C8">
        <v>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
  <sheetViews>
    <sheetView workbookViewId="0">
      <selection activeCell="B17" sqref="B17"/>
    </sheetView>
  </sheetViews>
  <sheetFormatPr baseColWidth="10" defaultRowHeight="15"/>
  <sheetData>
    <row r="3" spans="1:3">
      <c r="B3">
        <v>2007</v>
      </c>
    </row>
    <row r="4" spans="1:3" ht="15.75">
      <c r="A4" t="s">
        <v>1236</v>
      </c>
      <c r="B4" s="876">
        <v>1E-3</v>
      </c>
      <c r="C4" s="44" t="s">
        <v>1237</v>
      </c>
    </row>
  </sheetData>
  <hyperlinks>
    <hyperlink ref="C4" r:id="rId1" display="http://www.iwu.de/fileadmin/user_upload/dateien/energie/werkzeuge/IWU_Stellungnahme_EnEV2009_2008-05-06.pdf"/>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workbookViewId="0">
      <selection activeCell="F6" sqref="F6"/>
    </sheetView>
  </sheetViews>
  <sheetFormatPr baseColWidth="10" defaultRowHeight="15"/>
  <cols>
    <col min="1" max="1" width="26.85546875" customWidth="1"/>
    <col min="2" max="5" width="13.28515625" customWidth="1"/>
    <col min="6" max="6" width="21" bestFit="1" customWidth="1"/>
  </cols>
  <sheetData>
    <row r="2" spans="1:9">
      <c r="A2" s="162" t="s">
        <v>272</v>
      </c>
    </row>
    <row r="3" spans="1:9">
      <c r="A3" s="267" t="s">
        <v>273</v>
      </c>
    </row>
    <row r="4" spans="1:9">
      <c r="B4" s="266" t="s">
        <v>276</v>
      </c>
      <c r="C4" s="266"/>
      <c r="D4" s="266"/>
      <c r="E4" s="266"/>
      <c r="F4" s="266"/>
    </row>
    <row r="5" spans="1:9" ht="15.75">
      <c r="A5" s="20"/>
      <c r="B5" s="1068" t="s">
        <v>277</v>
      </c>
      <c r="C5" s="1068"/>
      <c r="D5" s="1068" t="s">
        <v>278</v>
      </c>
      <c r="E5" s="1069"/>
      <c r="F5" s="32" t="s">
        <v>280</v>
      </c>
      <c r="G5" s="272" t="s">
        <v>281</v>
      </c>
      <c r="I5" t="s">
        <v>300</v>
      </c>
    </row>
    <row r="6" spans="1:9">
      <c r="A6" s="270" t="s">
        <v>274</v>
      </c>
      <c r="B6" s="218">
        <v>1063</v>
      </c>
      <c r="C6" s="218">
        <v>1282</v>
      </c>
      <c r="D6" s="125">
        <v>1360</v>
      </c>
      <c r="E6" s="264">
        <v>1700</v>
      </c>
      <c r="F6" s="218">
        <f>'[9]AUFTEILUNG (2007) (2)'!$CR$13*10000/1000000</f>
        <v>1959.7100000000005</v>
      </c>
      <c r="G6" s="249">
        <f>F6/F8</f>
        <v>0.59698659932311215</v>
      </c>
      <c r="I6" s="262">
        <f>'[9]AUFTEILUNG (neu)'!$CA$79</f>
        <v>115.01775358030537</v>
      </c>
    </row>
    <row r="7" spans="1:9">
      <c r="A7" s="271" t="s">
        <v>275</v>
      </c>
      <c r="B7" s="25">
        <v>1334</v>
      </c>
      <c r="C7" s="25">
        <v>1611</v>
      </c>
      <c r="D7" s="25">
        <v>1075</v>
      </c>
      <c r="E7" s="24">
        <v>1350</v>
      </c>
      <c r="F7" s="25">
        <f>'[9]AUFTEILUNG (2007) (2)'!$CR$37*10000/1000000</f>
        <v>1322.9599999999998</v>
      </c>
      <c r="G7" s="249">
        <f>F7/F8</f>
        <v>0.40301340067688796</v>
      </c>
      <c r="I7" s="262">
        <f>'[9]AUFTEILUNG (neu)'!$CA$127</f>
        <v>69.424290220820183</v>
      </c>
    </row>
    <row r="8" spans="1:9">
      <c r="A8" s="270" t="s">
        <v>289</v>
      </c>
      <c r="B8" s="218">
        <f>SUMPRODUCT($F$6:$F$7,B6:B7)/$F$8</f>
        <v>1172.2166315834368</v>
      </c>
      <c r="C8" s="218">
        <f>SUMPRODUCT($F$6:$F$7,C6:C7)/$F$8</f>
        <v>1414.5914088226962</v>
      </c>
      <c r="D8" s="125">
        <f>SUMPRODUCT($F$6:$F$7,D6:D7)/$F$8</f>
        <v>1245.141180807087</v>
      </c>
      <c r="E8" s="264">
        <f>SUMPRODUCT($F$6:$F$7,E6:E7)/$F$8</f>
        <v>1558.9453097630894</v>
      </c>
      <c r="F8" s="218">
        <f>SUM(F6:F7)</f>
        <v>3282.67</v>
      </c>
      <c r="G8" t="s">
        <v>144</v>
      </c>
    </row>
    <row r="9" spans="1:9">
      <c r="A9" s="270" t="s">
        <v>288</v>
      </c>
      <c r="B9" s="1070">
        <f>AVERAGE(B8:C8)</f>
        <v>1293.4040202030665</v>
      </c>
      <c r="C9" s="1070"/>
      <c r="D9" s="1071">
        <f>AVERAGE(D8:E8)</f>
        <v>1402.0432452850882</v>
      </c>
      <c r="E9" s="1072"/>
    </row>
    <row r="10" spans="1:9">
      <c r="A10" s="270" t="s">
        <v>290</v>
      </c>
      <c r="B10" s="1070">
        <f>H10*C8</f>
        <v>1414.5914088226962</v>
      </c>
      <c r="C10" s="1070"/>
      <c r="D10" s="1070">
        <f>H10*E8</f>
        <v>1558.9453097630894</v>
      </c>
      <c r="E10" s="1070"/>
      <c r="H10" s="249">
        <v>1</v>
      </c>
    </row>
    <row r="12" spans="1:9">
      <c r="B12" s="67" t="s">
        <v>292</v>
      </c>
      <c r="C12" s="67" t="s">
        <v>293</v>
      </c>
      <c r="D12" s="67" t="s">
        <v>284</v>
      </c>
      <c r="E12" s="67"/>
    </row>
    <row r="13" spans="1:9">
      <c r="A13" s="273" t="s">
        <v>279</v>
      </c>
      <c r="B13">
        <v>1350</v>
      </c>
      <c r="C13">
        <v>1800</v>
      </c>
      <c r="D13" s="249">
        <f>C13/B13-1</f>
        <v>0.33333333333333326</v>
      </c>
      <c r="E13" s="249"/>
    </row>
    <row r="14" spans="1:9">
      <c r="A14" s="273" t="s">
        <v>294</v>
      </c>
      <c r="B14">
        <v>1550</v>
      </c>
      <c r="C14">
        <v>2000</v>
      </c>
      <c r="D14" s="249">
        <f>C14/B14-1</f>
        <v>0.29032258064516125</v>
      </c>
      <c r="E14" s="249"/>
      <c r="F14" s="43" t="s">
        <v>296</v>
      </c>
      <c r="G14" s="249">
        <f>(F6*D14+F7*D13)/F8</f>
        <v>0.30765649035169407</v>
      </c>
    </row>
    <row r="15" spans="1:9">
      <c r="A15" s="273" t="s">
        <v>295</v>
      </c>
      <c r="B15">
        <v>1700</v>
      </c>
      <c r="C15">
        <v>2250</v>
      </c>
      <c r="D15" s="249">
        <f>C15/B15-1</f>
        <v>0.32352941176470584</v>
      </c>
      <c r="E15" s="249"/>
      <c r="F15" s="43" t="s">
        <v>297</v>
      </c>
      <c r="G15" s="249">
        <f>(F6*D15+F7*D13)/F8</f>
        <v>0.3274805235360479</v>
      </c>
    </row>
    <row r="16" spans="1:9">
      <c r="A16" s="67"/>
      <c r="D16" s="249"/>
      <c r="E16" s="249"/>
    </row>
    <row r="18" spans="1:7">
      <c r="A18" s="275" t="s">
        <v>287</v>
      </c>
      <c r="B18" s="275"/>
      <c r="C18" s="275"/>
    </row>
    <row r="19" spans="1:7">
      <c r="B19" s="274" t="s">
        <v>283</v>
      </c>
      <c r="D19" s="274" t="s">
        <v>283</v>
      </c>
      <c r="G19">
        <v>2</v>
      </c>
    </row>
    <row r="20" spans="1:7">
      <c r="A20" s="67" t="s">
        <v>285</v>
      </c>
      <c r="B20" s="218">
        <f>B9</f>
        <v>1293.4040202030665</v>
      </c>
      <c r="C20">
        <f>ROUND(B20/1000,G19)*1000</f>
        <v>1290</v>
      </c>
      <c r="D20" s="218">
        <f>B10</f>
        <v>1414.5914088226962</v>
      </c>
      <c r="E20" s="218">
        <f>ROUND(D20/1000,G19)*1000</f>
        <v>1410</v>
      </c>
    </row>
    <row r="21" spans="1:7">
      <c r="A21" s="67" t="s">
        <v>223</v>
      </c>
      <c r="B21" s="218">
        <f>D9</f>
        <v>1402.0432452850882</v>
      </c>
      <c r="C21">
        <f>ROUND(B21/1000,G19)*1000</f>
        <v>1400</v>
      </c>
      <c r="D21" s="218">
        <f>D10</f>
        <v>1558.9453097630894</v>
      </c>
      <c r="E21" s="218">
        <f>ROUND(D21/1000,G19)*1000</f>
        <v>1560</v>
      </c>
    </row>
    <row r="22" spans="1:7">
      <c r="A22" s="67" t="s">
        <v>286</v>
      </c>
      <c r="B22" s="218">
        <f>B21*(1+D13)</f>
        <v>1869.3909937134508</v>
      </c>
      <c r="C22">
        <f>ROUND(B22/1000,G19)*1000</f>
        <v>1870</v>
      </c>
      <c r="D22" s="218">
        <f>D21*(1+D13)</f>
        <v>2078.5937463507858</v>
      </c>
      <c r="E22" s="218">
        <f>ROUND(D22/1000,G19)*1000</f>
        <v>2080</v>
      </c>
    </row>
  </sheetData>
  <mergeCells count="6">
    <mergeCell ref="B5:C5"/>
    <mergeCell ref="D5:E5"/>
    <mergeCell ref="B9:C9"/>
    <mergeCell ref="D9:E9"/>
    <mergeCell ref="B10:C10"/>
    <mergeCell ref="D10:E10"/>
  </mergeCells>
  <hyperlinks>
    <hyperlink ref="A2" r:id="rId1"/>
    <hyperlink ref="G5" r:id="rId2"/>
  </hyperlinks>
  <pageMargins left="0.7" right="0.7" top="0.78740157499999996" bottom="0.78740157499999996" header="0.3" footer="0.3"/>
  <pageSetup paperSize="9" orientation="portrait" horizontalDpi="0" verticalDpi="0"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279"/>
  <sheetViews>
    <sheetView topLeftCell="A64" zoomScale="85" zoomScaleNormal="85" zoomScalePageLayoutView="125" workbookViewId="0">
      <selection activeCell="AW114" sqref="AW114:AX114"/>
    </sheetView>
  </sheetViews>
  <sheetFormatPr baseColWidth="10" defaultColWidth="10.140625" defaultRowHeight="12.75"/>
  <cols>
    <col min="1" max="1" width="13.5703125" style="498" customWidth="1"/>
    <col min="2" max="2" width="1.28515625" style="498" customWidth="1"/>
    <col min="3" max="4" width="5.28515625" style="498" customWidth="1"/>
    <col min="5" max="5" width="1.28515625" style="498" customWidth="1"/>
    <col min="6" max="6" width="3.85546875" style="498" customWidth="1"/>
    <col min="7" max="8" width="2.42578125" style="498" customWidth="1"/>
    <col min="9" max="10" width="5.28515625" style="498" customWidth="1"/>
    <col min="11" max="11" width="1.28515625" style="498" customWidth="1"/>
    <col min="12" max="12" width="3.85546875" style="498" customWidth="1"/>
    <col min="13" max="15" width="2.42578125" style="498" customWidth="1"/>
    <col min="16" max="17" width="1.28515625" style="498" customWidth="1"/>
    <col min="18" max="18" width="3.85546875" style="498" customWidth="1"/>
    <col min="19" max="19" width="1.28515625" style="498" customWidth="1"/>
    <col min="20" max="20" width="3.85546875" style="498" customWidth="1"/>
    <col min="21" max="21" width="1.28515625" style="498" customWidth="1"/>
    <col min="22" max="22" width="2.42578125" style="498" customWidth="1"/>
    <col min="23" max="23" width="3.28515625" style="498" customWidth="1"/>
    <col min="24" max="24" width="1.28515625" style="498" customWidth="1"/>
    <col min="25" max="25" width="3.85546875" style="498" customWidth="1"/>
    <col min="26" max="27" width="2.42578125" style="498" customWidth="1"/>
    <col min="28" max="28" width="3.28515625" style="498" customWidth="1"/>
    <col min="29" max="29" width="2.42578125" style="498" customWidth="1"/>
    <col min="30" max="31" width="1.28515625" style="498" customWidth="1"/>
    <col min="32" max="32" width="2.42578125" style="498" customWidth="1"/>
    <col min="33" max="33" width="4.140625" style="498" customWidth="1"/>
    <col min="34" max="34" width="1.28515625" style="498" customWidth="1"/>
    <col min="35" max="35" width="3.85546875" style="498" customWidth="1"/>
    <col min="36" max="36" width="2.42578125" style="498" customWidth="1"/>
    <col min="37" max="37" width="3.85546875" style="498" customWidth="1"/>
    <col min="38" max="38" width="2.42578125" style="498" customWidth="1"/>
    <col min="39" max="39" width="1.28515625" style="498" customWidth="1"/>
    <col min="40" max="40" width="6.7109375" style="498" customWidth="1"/>
    <col min="41" max="41" width="2.42578125" style="498" customWidth="1"/>
    <col min="42" max="42" width="7.85546875" style="498" customWidth="1"/>
    <col min="43" max="43" width="1.28515625" style="498" customWidth="1"/>
    <col min="44" max="44" width="5.28515625" style="498" customWidth="1"/>
    <col min="45" max="45" width="3.85546875" style="498" customWidth="1"/>
    <col min="46" max="46" width="2.42578125" style="498" customWidth="1"/>
    <col min="47" max="47" width="6.7109375" style="498" customWidth="1"/>
    <col min="48" max="48" width="3.7109375" style="498" customWidth="1"/>
    <col min="49" max="49" width="18.140625" style="498" customWidth="1"/>
    <col min="50" max="50" width="20.85546875" style="498" bestFit="1" customWidth="1"/>
    <col min="51" max="51" width="6.42578125" style="498" customWidth="1"/>
    <col min="52" max="52" width="19.5703125" style="498" bestFit="1" customWidth="1"/>
    <col min="53" max="54" width="23.140625" style="498" bestFit="1" customWidth="1"/>
    <col min="55" max="56" width="20.42578125" style="498" bestFit="1" customWidth="1"/>
    <col min="57" max="57" width="20.7109375" style="498" bestFit="1" customWidth="1"/>
    <col min="58" max="16384" width="10.140625" style="498"/>
  </cols>
  <sheetData>
    <row r="1" spans="1:1" ht="14.1" customHeight="1">
      <c r="A1" s="497" t="s">
        <v>540</v>
      </c>
    </row>
    <row r="2" spans="1:1" ht="17.100000000000001" customHeight="1">
      <c r="A2" s="499" t="s">
        <v>541</v>
      </c>
    </row>
    <row r="3" spans="1:1" ht="12" customHeight="1">
      <c r="A3" s="498" t="s">
        <v>542</v>
      </c>
    </row>
    <row r="4" spans="1:1" ht="12" customHeight="1">
      <c r="A4" s="500" t="s">
        <v>543</v>
      </c>
    </row>
    <row r="5" spans="1:1" ht="12" customHeight="1">
      <c r="A5" s="500" t="s">
        <v>544</v>
      </c>
    </row>
    <row r="6" spans="1:1" ht="12" customHeight="1">
      <c r="A6" s="500" t="s">
        <v>545</v>
      </c>
    </row>
    <row r="7" spans="1:1" ht="12" customHeight="1">
      <c r="A7" s="498" t="s">
        <v>546</v>
      </c>
    </row>
    <row r="8" spans="1:1" ht="20.100000000000001" customHeight="1">
      <c r="A8" s="501" t="s">
        <v>547</v>
      </c>
    </row>
    <row r="9" spans="1:1" ht="12" customHeight="1">
      <c r="A9" s="498" t="s">
        <v>548</v>
      </c>
    </row>
    <row r="10" spans="1:1" ht="12" customHeight="1">
      <c r="A10" s="500" t="s">
        <v>549</v>
      </c>
    </row>
    <row r="11" spans="1:1" ht="12" customHeight="1">
      <c r="A11" s="500" t="s">
        <v>550</v>
      </c>
    </row>
    <row r="12" spans="1:1" ht="12" customHeight="1">
      <c r="A12" s="498" t="s">
        <v>551</v>
      </c>
    </row>
    <row r="13" spans="1:1" ht="12" customHeight="1">
      <c r="A13" s="498" t="s">
        <v>552</v>
      </c>
    </row>
    <row r="14" spans="1:1" ht="12" customHeight="1">
      <c r="A14" s="498" t="s">
        <v>553</v>
      </c>
    </row>
    <row r="15" spans="1:1" ht="12" customHeight="1">
      <c r="A15" s="500" t="s">
        <v>554</v>
      </c>
    </row>
    <row r="16" spans="1:1" ht="12" customHeight="1">
      <c r="A16" s="498" t="s">
        <v>555</v>
      </c>
    </row>
    <row r="17" spans="1:1" ht="12" customHeight="1">
      <c r="A17" s="500" t="s">
        <v>556</v>
      </c>
    </row>
    <row r="18" spans="1:1" ht="12" customHeight="1">
      <c r="A18" s="500" t="s">
        <v>557</v>
      </c>
    </row>
    <row r="19" spans="1:1" ht="12" customHeight="1">
      <c r="A19" s="500" t="s">
        <v>558</v>
      </c>
    </row>
    <row r="20" spans="1:1" ht="12" customHeight="1">
      <c r="A20" s="500" t="s">
        <v>559</v>
      </c>
    </row>
    <row r="21" spans="1:1" ht="12" customHeight="1">
      <c r="A21" s="500" t="s">
        <v>560</v>
      </c>
    </row>
    <row r="22" spans="1:1" ht="12" customHeight="1">
      <c r="A22" s="500" t="s">
        <v>561</v>
      </c>
    </row>
    <row r="23" spans="1:1" ht="12" customHeight="1">
      <c r="A23" s="500" t="s">
        <v>562</v>
      </c>
    </row>
    <row r="24" spans="1:1" ht="12" customHeight="1">
      <c r="A24" s="500" t="s">
        <v>563</v>
      </c>
    </row>
    <row r="25" spans="1:1" ht="12" customHeight="1">
      <c r="A25" s="500" t="s">
        <v>564</v>
      </c>
    </row>
    <row r="26" spans="1:1" ht="12" customHeight="1">
      <c r="A26" s="498" t="s">
        <v>565</v>
      </c>
    </row>
    <row r="27" spans="1:1" ht="12" customHeight="1">
      <c r="A27" s="498" t="s">
        <v>566</v>
      </c>
    </row>
    <row r="28" spans="1:1" ht="12" customHeight="1">
      <c r="A28" s="500" t="s">
        <v>567</v>
      </c>
    </row>
    <row r="29" spans="1:1" ht="12" customHeight="1">
      <c r="A29" s="498" t="s">
        <v>568</v>
      </c>
    </row>
    <row r="30" spans="1:1" ht="12" customHeight="1">
      <c r="A30" s="500" t="s">
        <v>569</v>
      </c>
    </row>
    <row r="31" spans="1:1" ht="12" customHeight="1">
      <c r="A31" s="498" t="s">
        <v>570</v>
      </c>
    </row>
    <row r="32" spans="1:1" ht="12" customHeight="1">
      <c r="A32" s="500" t="s">
        <v>571</v>
      </c>
    </row>
    <row r="33" spans="1:1" ht="12" customHeight="1">
      <c r="A33" s="498" t="s">
        <v>572</v>
      </c>
    </row>
    <row r="34" spans="1:1" ht="12" customHeight="1">
      <c r="A34" s="500" t="s">
        <v>571</v>
      </c>
    </row>
    <row r="35" spans="1:1" ht="17.100000000000001" customHeight="1">
      <c r="A35" s="502"/>
    </row>
    <row r="36" spans="1:1" ht="14.1" customHeight="1">
      <c r="A36" s="498" t="s">
        <v>573</v>
      </c>
    </row>
    <row r="37" spans="1:1" ht="20.100000000000001" customHeight="1">
      <c r="A37" s="501" t="s">
        <v>574</v>
      </c>
    </row>
    <row r="38" spans="1:1" ht="12.95" customHeight="1">
      <c r="A38" s="503" t="s">
        <v>575</v>
      </c>
    </row>
    <row r="39" spans="1:1" ht="14.1" customHeight="1">
      <c r="A39" s="504" t="s">
        <v>576</v>
      </c>
    </row>
    <row r="40" spans="1:1" ht="14.1" customHeight="1">
      <c r="A40" s="504" t="s">
        <v>577</v>
      </c>
    </row>
    <row r="41" spans="1:1" ht="14.1" customHeight="1">
      <c r="A41" s="504" t="s">
        <v>578</v>
      </c>
    </row>
    <row r="42" spans="1:1" ht="14.1" customHeight="1">
      <c r="A42" s="504" t="s">
        <v>579</v>
      </c>
    </row>
    <row r="43" spans="1:1" ht="14.1" customHeight="1">
      <c r="A43" s="504" t="s">
        <v>580</v>
      </c>
    </row>
    <row r="44" spans="1:1" ht="14.1" customHeight="1">
      <c r="A44" s="504" t="s">
        <v>581</v>
      </c>
    </row>
    <row r="45" spans="1:1" ht="14.1" customHeight="1">
      <c r="A45" s="504" t="s">
        <v>582</v>
      </c>
    </row>
    <row r="46" spans="1:1" ht="14.1" customHeight="1">
      <c r="A46" s="504" t="s">
        <v>583</v>
      </c>
    </row>
    <row r="47" spans="1:1" ht="17.100000000000001" customHeight="1">
      <c r="A47" s="502"/>
    </row>
    <row r="48" spans="1:1" ht="14.1" customHeight="1">
      <c r="A48" s="498" t="s">
        <v>584</v>
      </c>
    </row>
    <row r="49" spans="1:45" ht="12.95" customHeight="1">
      <c r="A49" s="503" t="s">
        <v>585</v>
      </c>
    </row>
    <row r="50" spans="1:45" ht="14.1" customHeight="1">
      <c r="A50" s="498" t="s">
        <v>586</v>
      </c>
    </row>
    <row r="51" spans="1:45" ht="14.1" customHeight="1">
      <c r="A51" s="504" t="s">
        <v>587</v>
      </c>
    </row>
    <row r="52" spans="1:45" ht="14.1" customHeight="1">
      <c r="A52" s="693" t="s">
        <v>1162</v>
      </c>
    </row>
    <row r="53" spans="1:45" ht="14.1" customHeight="1">
      <c r="A53" s="498" t="s">
        <v>588</v>
      </c>
    </row>
    <row r="54" spans="1:45" ht="323.10000000000002" customHeight="1">
      <c r="A54" s="1181"/>
      <c r="B54" s="1182"/>
      <c r="C54" s="1182"/>
      <c r="D54" s="1182"/>
      <c r="E54" s="1182"/>
      <c r="F54" s="1182"/>
      <c r="G54" s="1182"/>
      <c r="H54" s="1182"/>
      <c r="I54" s="1182"/>
      <c r="J54" s="1182"/>
      <c r="K54" s="1182"/>
      <c r="L54" s="1182"/>
      <c r="M54" s="1182"/>
      <c r="N54" s="1182"/>
      <c r="O54" s="1182"/>
      <c r="P54" s="1182"/>
      <c r="Q54" s="1182"/>
      <c r="R54" s="1182"/>
      <c r="S54" s="1182"/>
      <c r="T54" s="1182"/>
      <c r="U54" s="1182"/>
      <c r="V54" s="1182"/>
      <c r="W54" s="1182"/>
      <c r="X54" s="1182"/>
      <c r="Y54" s="1182"/>
      <c r="Z54" s="1182"/>
      <c r="AA54" s="1182"/>
      <c r="AB54" s="1182"/>
      <c r="AC54" s="1182"/>
      <c r="AD54" s="1182"/>
      <c r="AE54" s="1182"/>
      <c r="AF54" s="1182"/>
      <c r="AG54" s="1182"/>
      <c r="AH54" s="1182"/>
      <c r="AI54" s="1182"/>
      <c r="AJ54" s="1182"/>
      <c r="AK54" s="1182"/>
      <c r="AL54" s="1182"/>
      <c r="AM54" s="1182"/>
      <c r="AN54" s="1182"/>
      <c r="AO54" s="1182"/>
      <c r="AP54" s="1182"/>
      <c r="AQ54" s="1182"/>
      <c r="AR54" s="1182"/>
      <c r="AS54" s="1183"/>
    </row>
    <row r="55" spans="1:45" ht="17.100000000000001" customHeight="1">
      <c r="A55" s="505" t="s">
        <v>589</v>
      </c>
    </row>
    <row r="56" spans="1:45" ht="17.100000000000001" customHeight="1">
      <c r="A56" s="506" t="s">
        <v>590</v>
      </c>
    </row>
    <row r="57" spans="1:45" ht="17.100000000000001" customHeight="1">
      <c r="A57" s="498" t="s">
        <v>591</v>
      </c>
    </row>
    <row r="58" spans="1:45" ht="17.100000000000001" customHeight="1">
      <c r="A58" s="506" t="s">
        <v>592</v>
      </c>
    </row>
    <row r="59" spans="1:45" ht="11.1" customHeight="1">
      <c r="A59" s="1184"/>
      <c r="B59" s="1166"/>
      <c r="C59" s="507"/>
      <c r="D59" s="507"/>
      <c r="E59" s="1165"/>
      <c r="F59" s="1166"/>
      <c r="G59" s="1165"/>
      <c r="H59" s="1166"/>
      <c r="I59" s="1185"/>
      <c r="J59" s="1185"/>
      <c r="K59" s="1165"/>
      <c r="L59" s="1166"/>
      <c r="M59" s="1165"/>
      <c r="N59" s="1166"/>
      <c r="O59" s="1165"/>
      <c r="P59" s="1186"/>
      <c r="Q59" s="1166"/>
      <c r="R59" s="1165"/>
      <c r="S59" s="1166"/>
      <c r="T59" s="1185"/>
      <c r="U59" s="1165"/>
      <c r="V59" s="1186"/>
      <c r="W59" s="1166"/>
      <c r="X59" s="1165"/>
      <c r="Y59" s="1166"/>
      <c r="Z59" s="1165"/>
      <c r="AA59" s="1166"/>
      <c r="AB59" s="1165"/>
      <c r="AC59" s="1186"/>
      <c r="AD59" s="1166"/>
      <c r="AE59" s="1179" t="s">
        <v>593</v>
      </c>
      <c r="AF59" s="1180"/>
      <c r="AG59" s="1180"/>
    </row>
    <row r="60" spans="1:45" ht="11.1" customHeight="1">
      <c r="A60" s="1187"/>
      <c r="B60" s="1188"/>
      <c r="C60" s="1188"/>
      <c r="D60" s="1188"/>
      <c r="E60" s="1188"/>
      <c r="F60" s="1188"/>
      <c r="G60" s="1188"/>
      <c r="H60" s="508"/>
      <c r="I60" s="1185"/>
      <c r="J60" s="1185"/>
      <c r="K60" s="1165"/>
      <c r="L60" s="1166"/>
      <c r="M60" s="1165"/>
      <c r="N60" s="1166"/>
      <c r="O60" s="1165"/>
      <c r="P60" s="1186"/>
      <c r="Q60" s="1166"/>
      <c r="R60" s="1165"/>
      <c r="S60" s="1166"/>
      <c r="T60" s="1185"/>
      <c r="U60" s="1165"/>
      <c r="V60" s="1186"/>
      <c r="W60" s="1166"/>
      <c r="X60" s="1165"/>
      <c r="Y60" s="1166"/>
      <c r="Z60" s="1165"/>
      <c r="AA60" s="1166"/>
      <c r="AB60" s="1165"/>
      <c r="AC60" s="1186"/>
      <c r="AD60" s="1166"/>
      <c r="AE60" s="1179"/>
      <c r="AF60" s="1180"/>
      <c r="AG60" s="1180"/>
    </row>
    <row r="61" spans="1:45" ht="8.1" customHeight="1">
      <c r="A61" s="1184"/>
      <c r="B61" s="1186"/>
      <c r="C61" s="1186"/>
      <c r="D61" s="1186"/>
      <c r="E61" s="1186"/>
      <c r="F61" s="1186"/>
      <c r="G61" s="1186"/>
      <c r="H61" s="1166"/>
      <c r="I61" s="1185"/>
      <c r="J61" s="1185"/>
      <c r="K61" s="1165"/>
      <c r="L61" s="1166"/>
      <c r="M61" s="1165"/>
      <c r="N61" s="1166"/>
      <c r="O61" s="1165"/>
      <c r="P61" s="1186"/>
      <c r="Q61" s="1166"/>
      <c r="R61" s="1165"/>
      <c r="S61" s="1166"/>
      <c r="T61" s="1185"/>
      <c r="U61" s="1165"/>
      <c r="V61" s="1186"/>
      <c r="W61" s="1166"/>
      <c r="X61" s="1165"/>
      <c r="Y61" s="1166"/>
      <c r="Z61" s="1165"/>
      <c r="AA61" s="1166"/>
      <c r="AB61" s="1165"/>
      <c r="AC61" s="1186"/>
      <c r="AD61" s="1166"/>
      <c r="AE61" s="1179"/>
      <c r="AF61" s="1180"/>
      <c r="AG61" s="1180"/>
    </row>
    <row r="62" spans="1:45" ht="11.1" customHeight="1">
      <c r="A62" s="1187"/>
      <c r="B62" s="1188"/>
      <c r="C62" s="1188"/>
      <c r="D62" s="1188"/>
      <c r="E62" s="1188"/>
      <c r="F62" s="1188"/>
      <c r="G62" s="1188"/>
      <c r="H62" s="1188"/>
      <c r="I62" s="1188"/>
      <c r="J62" s="1189"/>
      <c r="K62" s="1165"/>
      <c r="L62" s="1166"/>
      <c r="M62" s="1165"/>
      <c r="N62" s="1166"/>
      <c r="O62" s="1165"/>
      <c r="P62" s="1186"/>
      <c r="Q62" s="1166"/>
      <c r="R62" s="1165"/>
      <c r="S62" s="1166"/>
      <c r="T62" s="1185"/>
      <c r="U62" s="1165"/>
      <c r="V62" s="1186"/>
      <c r="W62" s="1166"/>
      <c r="X62" s="1165"/>
      <c r="Y62" s="1166"/>
      <c r="Z62" s="1165"/>
      <c r="AA62" s="1166"/>
      <c r="AB62" s="1165"/>
      <c r="AC62" s="1186"/>
      <c r="AD62" s="1166"/>
      <c r="AE62" s="1179"/>
      <c r="AF62" s="1180"/>
      <c r="AG62" s="1180"/>
    </row>
    <row r="63" spans="1:45" ht="8.1" customHeight="1">
      <c r="A63" s="1184"/>
      <c r="B63" s="1186"/>
      <c r="C63" s="1186"/>
      <c r="D63" s="1186"/>
      <c r="E63" s="1186"/>
      <c r="F63" s="1186"/>
      <c r="G63" s="1186"/>
      <c r="H63" s="1166"/>
      <c r="I63" s="1185"/>
      <c r="J63" s="1185"/>
      <c r="K63" s="1165"/>
      <c r="L63" s="1166"/>
      <c r="M63" s="1165"/>
      <c r="N63" s="1166"/>
      <c r="O63" s="1165"/>
      <c r="P63" s="1186"/>
      <c r="Q63" s="1166"/>
      <c r="R63" s="1165"/>
      <c r="S63" s="1166"/>
      <c r="T63" s="1185"/>
      <c r="U63" s="1165"/>
      <c r="V63" s="1186"/>
      <c r="W63" s="1166"/>
      <c r="X63" s="1165"/>
      <c r="Y63" s="1166"/>
      <c r="Z63" s="1165"/>
      <c r="AA63" s="1166"/>
      <c r="AB63" s="1165"/>
      <c r="AC63" s="1186"/>
      <c r="AD63" s="1166"/>
      <c r="AE63" s="1179"/>
      <c r="AF63" s="1180"/>
      <c r="AG63" s="1180"/>
    </row>
    <row r="64" spans="1:45" ht="11.1" customHeight="1">
      <c r="A64" s="1187"/>
      <c r="B64" s="1188"/>
      <c r="C64" s="1188"/>
      <c r="D64" s="1188"/>
      <c r="E64" s="1188"/>
      <c r="F64" s="1188"/>
      <c r="G64" s="1188"/>
      <c r="H64" s="508"/>
      <c r="I64" s="1185"/>
      <c r="J64" s="1185"/>
      <c r="K64" s="1165"/>
      <c r="L64" s="1166"/>
      <c r="M64" s="1165"/>
      <c r="N64" s="1166"/>
      <c r="O64" s="1165"/>
      <c r="P64" s="1186"/>
      <c r="Q64" s="1166"/>
      <c r="R64" s="1165"/>
      <c r="S64" s="1166"/>
      <c r="T64" s="1185"/>
      <c r="U64" s="1165"/>
      <c r="V64" s="1186"/>
      <c r="W64" s="1166"/>
      <c r="X64" s="1165"/>
      <c r="Y64" s="1166"/>
      <c r="Z64" s="1165"/>
      <c r="AA64" s="1166"/>
      <c r="AB64" s="1165"/>
      <c r="AC64" s="1186"/>
      <c r="AD64" s="1166"/>
      <c r="AE64" s="1179"/>
      <c r="AF64" s="1180"/>
      <c r="AG64" s="1180"/>
    </row>
    <row r="65" spans="1:55" ht="8.1" customHeight="1">
      <c r="A65" s="1184"/>
      <c r="B65" s="1186"/>
      <c r="C65" s="1186"/>
      <c r="D65" s="1186"/>
      <c r="E65" s="1186"/>
      <c r="F65" s="1186"/>
      <c r="G65" s="1186"/>
      <c r="H65" s="1166"/>
      <c r="I65" s="1185"/>
      <c r="J65" s="1185"/>
      <c r="K65" s="1165"/>
      <c r="L65" s="1166"/>
      <c r="M65" s="1165"/>
      <c r="N65" s="1166"/>
      <c r="O65" s="1165"/>
      <c r="P65" s="1186"/>
      <c r="Q65" s="1166"/>
      <c r="R65" s="1165"/>
      <c r="S65" s="1166"/>
      <c r="T65" s="1185"/>
      <c r="U65" s="1165"/>
      <c r="V65" s="1186"/>
      <c r="W65" s="1166"/>
      <c r="X65" s="1165"/>
      <c r="Y65" s="1166"/>
      <c r="Z65" s="1165"/>
      <c r="AA65" s="1166"/>
      <c r="AB65" s="1165"/>
      <c r="AC65" s="1186"/>
      <c r="AD65" s="1166"/>
      <c r="AE65" s="1179"/>
      <c r="AF65" s="1180"/>
      <c r="AG65" s="1180"/>
    </row>
    <row r="66" spans="1:55" ht="11.1" customHeight="1">
      <c r="A66" s="1187"/>
      <c r="B66" s="1188"/>
      <c r="C66" s="1188"/>
      <c r="D66" s="1188"/>
      <c r="E66" s="1188"/>
      <c r="F66" s="1188"/>
      <c r="G66" s="1188"/>
      <c r="H66" s="1188"/>
      <c r="I66" s="1188"/>
      <c r="J66" s="1189"/>
      <c r="K66" s="1165"/>
      <c r="L66" s="1166"/>
      <c r="M66" s="1165"/>
      <c r="N66" s="1166"/>
      <c r="O66" s="1165"/>
      <c r="P66" s="1186"/>
      <c r="Q66" s="1166"/>
      <c r="R66" s="1165"/>
      <c r="S66" s="1166"/>
      <c r="T66" s="1185"/>
      <c r="U66" s="1165"/>
      <c r="V66" s="1186"/>
      <c r="W66" s="1166"/>
      <c r="X66" s="1165"/>
      <c r="Y66" s="1166"/>
      <c r="Z66" s="1165"/>
      <c r="AA66" s="1166"/>
      <c r="AB66" s="1165"/>
      <c r="AC66" s="1186"/>
      <c r="AD66" s="1166"/>
      <c r="AE66" s="1179"/>
      <c r="AF66" s="1180"/>
      <c r="AG66" s="1180"/>
    </row>
    <row r="67" spans="1:55" ht="8.1" customHeight="1">
      <c r="A67" s="1184"/>
      <c r="B67" s="1186"/>
      <c r="C67" s="1186"/>
      <c r="D67" s="1186"/>
      <c r="E67" s="1186"/>
      <c r="F67" s="1186"/>
      <c r="G67" s="1186"/>
      <c r="H67" s="1186"/>
      <c r="I67" s="1186"/>
      <c r="J67" s="1166"/>
      <c r="K67" s="1165"/>
      <c r="L67" s="1166"/>
      <c r="M67" s="1165"/>
      <c r="N67" s="1166"/>
      <c r="O67" s="1165"/>
      <c r="P67" s="1186"/>
      <c r="Q67" s="1166"/>
      <c r="R67" s="1165"/>
      <c r="S67" s="1166"/>
      <c r="T67" s="1185"/>
      <c r="U67" s="1165"/>
      <c r="V67" s="1186"/>
      <c r="W67" s="1166"/>
      <c r="X67" s="1165"/>
      <c r="Y67" s="1166"/>
      <c r="Z67" s="1165"/>
      <c r="AA67" s="1166"/>
      <c r="AB67" s="1165"/>
      <c r="AC67" s="1186"/>
      <c r="AD67" s="1166"/>
      <c r="AE67" s="1179"/>
      <c r="AF67" s="1180"/>
      <c r="AG67" s="1180"/>
    </row>
    <row r="68" spans="1:55" ht="11.1" customHeight="1">
      <c r="A68" s="1187"/>
      <c r="B68" s="1188"/>
      <c r="C68" s="1188"/>
      <c r="D68" s="1188"/>
      <c r="E68" s="1188"/>
      <c r="F68" s="1188"/>
      <c r="G68" s="1188"/>
      <c r="H68" s="1188"/>
      <c r="I68" s="1188"/>
      <c r="J68" s="1188"/>
      <c r="K68" s="1188"/>
      <c r="L68" s="1188"/>
      <c r="M68" s="1188"/>
      <c r="N68" s="1188"/>
      <c r="O68" s="1188"/>
      <c r="P68" s="1186"/>
      <c r="Q68" s="1166"/>
      <c r="R68" s="1165"/>
      <c r="S68" s="1166"/>
      <c r="T68" s="1185"/>
      <c r="U68" s="1165"/>
      <c r="V68" s="1186"/>
      <c r="W68" s="1166"/>
      <c r="X68" s="1165"/>
      <c r="Y68" s="1166"/>
      <c r="Z68" s="1165"/>
      <c r="AA68" s="1166"/>
      <c r="AB68" s="1165"/>
      <c r="AC68" s="1186"/>
      <c r="AD68" s="1166"/>
      <c r="AE68" s="1179"/>
      <c r="AF68" s="1180"/>
      <c r="AG68" s="1180"/>
    </row>
    <row r="69" spans="1:55" ht="14.25" customHeight="1" thickBot="1">
      <c r="A69" s="1184"/>
      <c r="B69" s="1186"/>
      <c r="C69" s="1186"/>
      <c r="D69" s="1186"/>
      <c r="E69" s="1186"/>
      <c r="F69" s="1186"/>
      <c r="G69" s="1186"/>
      <c r="H69" s="1166"/>
      <c r="I69" s="1185"/>
      <c r="J69" s="1185"/>
      <c r="K69" s="1165"/>
      <c r="L69" s="1166"/>
      <c r="M69" s="1165"/>
      <c r="N69" s="1166"/>
      <c r="O69" s="1165"/>
      <c r="P69" s="1186"/>
      <c r="Q69" s="1166"/>
      <c r="R69" s="1165"/>
      <c r="S69" s="1166"/>
      <c r="T69" s="1185"/>
      <c r="U69" s="1165"/>
      <c r="V69" s="1186"/>
      <c r="W69" s="1166"/>
      <c r="X69" s="1165"/>
      <c r="Y69" s="1166"/>
      <c r="Z69" s="1165"/>
      <c r="AA69" s="1166"/>
      <c r="AB69" s="1165"/>
      <c r="AC69" s="1186"/>
      <c r="AD69" s="1166"/>
      <c r="AE69" s="1179"/>
      <c r="AF69" s="1180"/>
      <c r="AG69" s="1180"/>
      <c r="AX69" s="754" t="s">
        <v>1185</v>
      </c>
      <c r="AY69" s="754"/>
    </row>
    <row r="70" spans="1:55" ht="14.25" customHeight="1">
      <c r="A70" s="1187"/>
      <c r="B70" s="1188"/>
      <c r="C70" s="1188"/>
      <c r="D70" s="1188"/>
      <c r="E70" s="1188"/>
      <c r="F70" s="1188"/>
      <c r="G70" s="1188"/>
      <c r="H70" s="508"/>
      <c r="I70" s="1185"/>
      <c r="J70" s="1185"/>
      <c r="K70" s="1165"/>
      <c r="L70" s="1166"/>
      <c r="M70" s="1165"/>
      <c r="N70" s="1166"/>
      <c r="O70" s="1165"/>
      <c r="P70" s="1186"/>
      <c r="Q70" s="1166"/>
      <c r="R70" s="1165"/>
      <c r="S70" s="1166"/>
      <c r="T70" s="1185"/>
      <c r="U70" s="1165"/>
      <c r="V70" s="1186"/>
      <c r="W70" s="1166"/>
      <c r="X70" s="1165"/>
      <c r="Y70" s="1166"/>
      <c r="Z70" s="1165"/>
      <c r="AA70" s="1166"/>
      <c r="AB70" s="1165"/>
      <c r="AC70" s="1186"/>
      <c r="AD70" s="1166"/>
      <c r="AE70" s="1179"/>
      <c r="AF70" s="1180"/>
      <c r="AG70" s="1180"/>
      <c r="AX70" s="750"/>
      <c r="AY70" s="751" t="str">
        <f>AY84</f>
        <v>€/m²</v>
      </c>
      <c r="BA70" s="756" t="s">
        <v>1189</v>
      </c>
      <c r="BB70" s="757"/>
      <c r="BC70" s="498" t="s">
        <v>1191</v>
      </c>
    </row>
    <row r="71" spans="1:55" ht="14.25" customHeight="1">
      <c r="A71" s="1184"/>
      <c r="B71" s="1186"/>
      <c r="C71" s="1186"/>
      <c r="D71" s="1186"/>
      <c r="E71" s="1186"/>
      <c r="F71" s="1186"/>
      <c r="G71" s="1186"/>
      <c r="H71" s="1166"/>
      <c r="I71" s="1185"/>
      <c r="J71" s="1185"/>
      <c r="K71" s="1165"/>
      <c r="L71" s="1166"/>
      <c r="M71" s="1165"/>
      <c r="N71" s="1166"/>
      <c r="O71" s="1165"/>
      <c r="P71" s="1186"/>
      <c r="Q71" s="1166"/>
      <c r="R71" s="1165"/>
      <c r="S71" s="1166"/>
      <c r="T71" s="1185"/>
      <c r="U71" s="1165"/>
      <c r="V71" s="1186"/>
      <c r="W71" s="1166"/>
      <c r="X71" s="1165"/>
      <c r="Y71" s="1166"/>
      <c r="Z71" s="1165"/>
      <c r="AA71" s="1166"/>
      <c r="AB71" s="1165"/>
      <c r="AC71" s="1186"/>
      <c r="AD71" s="1166"/>
      <c r="AE71" s="1179"/>
      <c r="AF71" s="1180"/>
      <c r="AG71" s="1180"/>
      <c r="AW71" s="498" t="s">
        <v>1187</v>
      </c>
      <c r="AX71" s="707" t="s">
        <v>1186</v>
      </c>
      <c r="AY71" s="708">
        <f>AY85</f>
        <v>5.2656561859193491</v>
      </c>
      <c r="AZ71" s="510">
        <f>AY71/$AY$74</f>
        <v>0.78271386549585309</v>
      </c>
      <c r="BA71" s="758">
        <f>buildings_data!K219</f>
        <v>1116.8978292121442</v>
      </c>
      <c r="BB71" s="759">
        <f>BA71/$BA$74</f>
        <v>0.71596014693086163</v>
      </c>
      <c r="BC71" s="510">
        <f>BB71-AZ71</f>
        <v>-6.675371856499146E-2</v>
      </c>
    </row>
    <row r="72" spans="1:55" ht="14.25" customHeight="1">
      <c r="A72" s="1187"/>
      <c r="B72" s="1188"/>
      <c r="C72" s="1188"/>
      <c r="D72" s="1188"/>
      <c r="E72" s="1188"/>
      <c r="F72" s="1188"/>
      <c r="G72" s="1188"/>
      <c r="H72" s="1188"/>
      <c r="I72" s="1189"/>
      <c r="J72" s="1185"/>
      <c r="K72" s="1165"/>
      <c r="L72" s="1166"/>
      <c r="M72" s="1165"/>
      <c r="N72" s="1166"/>
      <c r="O72" s="1165"/>
      <c r="P72" s="1186"/>
      <c r="Q72" s="1166"/>
      <c r="R72" s="1165"/>
      <c r="S72" s="1166"/>
      <c r="T72" s="1185"/>
      <c r="U72" s="1165"/>
      <c r="V72" s="1186"/>
      <c r="W72" s="1166"/>
      <c r="X72" s="1165"/>
      <c r="Y72" s="1166"/>
      <c r="Z72" s="1165"/>
      <c r="AA72" s="1166"/>
      <c r="AB72" s="1165"/>
      <c r="AC72" s="1186"/>
      <c r="AD72" s="1166"/>
      <c r="AE72" s="1179"/>
      <c r="AF72" s="1180"/>
      <c r="AG72" s="1180"/>
      <c r="AW72" s="498" t="s">
        <v>262</v>
      </c>
      <c r="AX72" s="707" t="s">
        <v>1103</v>
      </c>
      <c r="AY72" s="708">
        <f>AY92</f>
        <v>4.7914358974358997</v>
      </c>
      <c r="AZ72" s="510">
        <f t="shared" ref="AZ72:AZ75" si="0">AY72/$AY$74</f>
        <v>0.71222335453389707</v>
      </c>
      <c r="BA72" s="758">
        <f>buildings_data!K215</f>
        <v>1111.0684330728793</v>
      </c>
      <c r="BB72" s="759">
        <f t="shared" ref="BB72:BB75" si="1">BA72/$BA$74</f>
        <v>0.71222335453389696</v>
      </c>
      <c r="BC72" s="510">
        <f t="shared" ref="BC72:BC75" si="2">BB72-AZ72</f>
        <v>0</v>
      </c>
    </row>
    <row r="73" spans="1:55" ht="14.25" customHeight="1">
      <c r="A73" s="1184"/>
      <c r="B73" s="1186"/>
      <c r="C73" s="1186"/>
      <c r="D73" s="1186"/>
      <c r="E73" s="1186"/>
      <c r="F73" s="1186"/>
      <c r="G73" s="1186"/>
      <c r="H73" s="1186"/>
      <c r="I73" s="1166"/>
      <c r="J73" s="1185"/>
      <c r="K73" s="1165"/>
      <c r="L73" s="1166"/>
      <c r="M73" s="1165"/>
      <c r="N73" s="1166"/>
      <c r="O73" s="1165"/>
      <c r="P73" s="1186"/>
      <c r="Q73" s="1166"/>
      <c r="R73" s="1165"/>
      <c r="S73" s="1166"/>
      <c r="T73" s="1185"/>
      <c r="U73" s="1165"/>
      <c r="V73" s="1186"/>
      <c r="W73" s="1166"/>
      <c r="X73" s="1165"/>
      <c r="Y73" s="1166"/>
      <c r="Z73" s="1165"/>
      <c r="AA73" s="1166"/>
      <c r="AB73" s="1165"/>
      <c r="AC73" s="1186"/>
      <c r="AD73" s="1166"/>
      <c r="AE73" s="1179"/>
      <c r="AF73" s="1180"/>
      <c r="AG73" s="1180"/>
      <c r="AW73" s="498" t="s">
        <v>285</v>
      </c>
      <c r="AX73" s="707" t="s">
        <v>1104</v>
      </c>
      <c r="AY73" s="708">
        <f>AY89</f>
        <v>6.0087096774193558</v>
      </c>
      <c r="AZ73" s="510">
        <f t="shared" si="0"/>
        <v>0.89316510843066255</v>
      </c>
      <c r="BA73" s="758">
        <f>buildings_data!K216</f>
        <v>1410</v>
      </c>
      <c r="BB73" s="759">
        <f t="shared" si="1"/>
        <v>0.90384615384615385</v>
      </c>
      <c r="BC73" s="510">
        <f t="shared" si="2"/>
        <v>1.0681045415491308E-2</v>
      </c>
    </row>
    <row r="74" spans="1:55" ht="14.25" customHeight="1">
      <c r="A74" s="1187"/>
      <c r="B74" s="1188"/>
      <c r="C74" s="1188"/>
      <c r="D74" s="1188"/>
      <c r="E74" s="1188"/>
      <c r="F74" s="1188"/>
      <c r="G74" s="1188"/>
      <c r="H74" s="1188"/>
      <c r="I74" s="1188"/>
      <c r="J74" s="1188"/>
      <c r="K74" s="1188"/>
      <c r="L74" s="1188"/>
      <c r="M74" s="1188"/>
      <c r="N74" s="1188"/>
      <c r="O74" s="1188"/>
      <c r="P74" s="1188"/>
      <c r="Q74" s="1188"/>
      <c r="R74" s="1188"/>
      <c r="S74" s="1188"/>
      <c r="T74" s="1188"/>
      <c r="U74" s="1188"/>
      <c r="V74" s="1188"/>
      <c r="W74" s="1188"/>
      <c r="X74" s="1188"/>
      <c r="Y74" s="1188"/>
      <c r="Z74" s="1188"/>
      <c r="AA74" s="1188"/>
      <c r="AB74" s="1188"/>
      <c r="AC74" s="1188"/>
      <c r="AD74" s="508"/>
      <c r="AE74" s="1179"/>
      <c r="AF74" s="1180"/>
      <c r="AG74" s="1180"/>
      <c r="AW74" s="498" t="s">
        <v>1188</v>
      </c>
      <c r="AX74" s="707" t="s">
        <v>1105</v>
      </c>
      <c r="AY74" s="708">
        <f>AY88</f>
        <v>6.7274344023323644</v>
      </c>
      <c r="AZ74" s="510">
        <f t="shared" si="0"/>
        <v>1</v>
      </c>
      <c r="BA74" s="758">
        <f>buildings_data!K217</f>
        <v>1560</v>
      </c>
      <c r="BB74" s="759">
        <f t="shared" si="1"/>
        <v>1</v>
      </c>
      <c r="BC74" s="510">
        <f t="shared" si="2"/>
        <v>0</v>
      </c>
    </row>
    <row r="75" spans="1:55" ht="14.25" customHeight="1" thickBot="1">
      <c r="A75" s="1184"/>
      <c r="B75" s="1186"/>
      <c r="C75" s="1186"/>
      <c r="D75" s="1186"/>
      <c r="E75" s="1186"/>
      <c r="F75" s="1186"/>
      <c r="G75" s="1186"/>
      <c r="H75" s="1186"/>
      <c r="I75" s="1186"/>
      <c r="J75" s="1186"/>
      <c r="K75" s="1186"/>
      <c r="L75" s="1186"/>
      <c r="M75" s="1186"/>
      <c r="N75" s="1186"/>
      <c r="O75" s="1186"/>
      <c r="P75" s="1186"/>
      <c r="Q75" s="1186"/>
      <c r="R75" s="1186"/>
      <c r="S75" s="1166"/>
      <c r="T75" s="1185"/>
      <c r="U75" s="1165"/>
      <c r="V75" s="1186"/>
      <c r="W75" s="1166"/>
      <c r="X75" s="1165"/>
      <c r="Y75" s="1166"/>
      <c r="Z75" s="1165"/>
      <c r="AA75" s="1166"/>
      <c r="AB75" s="1165"/>
      <c r="AC75" s="1186"/>
      <c r="AD75" s="1166"/>
      <c r="AE75" s="1179"/>
      <c r="AF75" s="1180"/>
      <c r="AG75" s="1180"/>
      <c r="AW75" s="498" t="s">
        <v>286</v>
      </c>
      <c r="AX75" s="752" t="s">
        <v>1106</v>
      </c>
      <c r="AY75" s="753">
        <f>AY86</f>
        <v>8.0729212827988377</v>
      </c>
      <c r="AZ75" s="510">
        <f t="shared" si="0"/>
        <v>1.2</v>
      </c>
      <c r="BA75" s="760">
        <f>buildings_data!K218</f>
        <v>1872</v>
      </c>
      <c r="BB75" s="761">
        <f t="shared" si="1"/>
        <v>1.2</v>
      </c>
      <c r="BC75" s="510">
        <f t="shared" si="2"/>
        <v>0</v>
      </c>
    </row>
    <row r="76" spans="1:55" ht="14.25" customHeight="1">
      <c r="A76" s="1187"/>
      <c r="B76" s="1188"/>
      <c r="C76" s="1188"/>
      <c r="D76" s="1188"/>
      <c r="E76" s="1188"/>
      <c r="F76" s="1188"/>
      <c r="G76" s="1188"/>
      <c r="H76" s="1188"/>
      <c r="I76" s="1188"/>
      <c r="J76" s="1188"/>
      <c r="K76" s="1188"/>
      <c r="L76" s="1188"/>
      <c r="M76" s="1188"/>
      <c r="N76" s="1188"/>
      <c r="O76" s="1188"/>
      <c r="P76" s="1188"/>
      <c r="Q76" s="1188"/>
      <c r="R76" s="1188"/>
      <c r="S76" s="1189"/>
      <c r="T76" s="1185"/>
      <c r="U76" s="1165"/>
      <c r="V76" s="1186"/>
      <c r="W76" s="1166"/>
      <c r="X76" s="1165"/>
      <c r="Y76" s="1166"/>
      <c r="Z76" s="1165"/>
      <c r="AA76" s="1166"/>
      <c r="AB76" s="1165"/>
      <c r="AC76" s="1186"/>
      <c r="AD76" s="1166"/>
      <c r="AE76" s="1179"/>
      <c r="AF76" s="1180"/>
      <c r="AG76" s="1180"/>
    </row>
    <row r="77" spans="1:55" ht="8.1" customHeight="1">
      <c r="A77" s="1184"/>
      <c r="B77" s="1186"/>
      <c r="C77" s="1186"/>
      <c r="D77" s="1186"/>
      <c r="E77" s="1186"/>
      <c r="F77" s="1186"/>
      <c r="G77" s="1186"/>
      <c r="H77" s="1166"/>
      <c r="I77" s="1185"/>
      <c r="J77" s="1185"/>
      <c r="K77" s="1165"/>
      <c r="L77" s="1166"/>
      <c r="M77" s="1165"/>
      <c r="N77" s="1166"/>
      <c r="O77" s="1165"/>
      <c r="P77" s="1186"/>
      <c r="Q77" s="1166"/>
      <c r="R77" s="1165"/>
      <c r="S77" s="1166"/>
      <c r="T77" s="1185"/>
      <c r="U77" s="1165"/>
      <c r="V77" s="1186"/>
      <c r="W77" s="1166"/>
      <c r="X77" s="1165"/>
      <c r="Y77" s="1166"/>
      <c r="Z77" s="1165"/>
      <c r="AA77" s="1166"/>
      <c r="AB77" s="1165"/>
      <c r="AC77" s="1186"/>
      <c r="AD77" s="1166"/>
      <c r="AE77" s="1179"/>
      <c r="AF77" s="1180"/>
      <c r="AG77" s="1180"/>
    </row>
    <row r="78" spans="1:55" ht="11.1" customHeight="1">
      <c r="A78" s="1187"/>
      <c r="B78" s="1188"/>
      <c r="C78" s="1188"/>
      <c r="D78" s="1188"/>
      <c r="E78" s="1188"/>
      <c r="F78" s="1188"/>
      <c r="G78" s="1188"/>
      <c r="H78" s="508"/>
      <c r="I78" s="1185"/>
      <c r="J78" s="1185"/>
      <c r="K78" s="1165"/>
      <c r="L78" s="1166"/>
      <c r="M78" s="1165"/>
      <c r="N78" s="1166"/>
      <c r="O78" s="1165"/>
      <c r="P78" s="1186"/>
      <c r="Q78" s="1166"/>
      <c r="R78" s="1165"/>
      <c r="S78" s="1166"/>
      <c r="T78" s="1185"/>
      <c r="U78" s="1165"/>
      <c r="V78" s="1186"/>
      <c r="W78" s="1166"/>
      <c r="X78" s="1165"/>
      <c r="Y78" s="1166"/>
      <c r="Z78" s="1165"/>
      <c r="AA78" s="1166"/>
      <c r="AB78" s="1165"/>
      <c r="AC78" s="1186"/>
      <c r="AD78" s="1166"/>
      <c r="AE78" s="1179"/>
      <c r="AF78" s="1180"/>
      <c r="AG78" s="1180"/>
    </row>
    <row r="79" spans="1:55" ht="11.1" customHeight="1">
      <c r="A79" s="1184"/>
      <c r="B79" s="1166"/>
      <c r="C79" s="507"/>
      <c r="D79" s="507"/>
      <c r="E79" s="1165"/>
      <c r="F79" s="1166"/>
      <c r="G79" s="1165"/>
      <c r="H79" s="1166"/>
      <c r="I79" s="1185"/>
      <c r="J79" s="1185"/>
      <c r="K79" s="1165"/>
      <c r="L79" s="1166"/>
      <c r="M79" s="1165"/>
      <c r="N79" s="1166"/>
      <c r="O79" s="1165"/>
      <c r="P79" s="1186"/>
      <c r="Q79" s="1166"/>
      <c r="R79" s="1165"/>
      <c r="S79" s="1166"/>
      <c r="T79" s="1185"/>
      <c r="U79" s="1165"/>
      <c r="V79" s="1186"/>
      <c r="W79" s="1166"/>
      <c r="X79" s="1165"/>
      <c r="Y79" s="1166"/>
      <c r="Z79" s="1165"/>
      <c r="AA79" s="1166"/>
      <c r="AB79" s="1165"/>
      <c r="AC79" s="1186"/>
      <c r="AD79" s="1166"/>
      <c r="AE79" s="1179"/>
      <c r="AF79" s="1180"/>
      <c r="AG79" s="1180"/>
    </row>
    <row r="80" spans="1:55" ht="12" customHeight="1">
      <c r="A80" s="509" t="s">
        <v>594</v>
      </c>
      <c r="AY80" s="498" t="str">
        <f>A52</f>
        <v>Die  statistisch  für  5,05  EUR/m2    Wohnfläche  erhältliche</v>
      </c>
      <c r="BB80" s="498" t="str">
        <f>A53</f>
        <v>Mietwohnung aus der Nachkriegsära kostet in der bayeri- schen Landeshauptstadt allerdings 8,90 EUR/m2. Damit liegt die Wohnungsmiete in München  rund  75  Prozent über dem vom  IVD  beobachteten  Bundesdurchschnitt. Dicht gefolgt  von  Stuttgart  (8,50  EUR/m2),  Darmstadt (8,00 EUR/m2), Mainz (7,70 EUR/m2), Wiesbaden und Hei- delberg (je  7,60  EUR/m2).  Für  7,00  Euro  je  Quadratme- ter  kann  man  in  Düsseldorf,  Hamburg  oder   Freiburg eine durchschnittliche Wohnung mit mittlerem Wohnwert aus der Nachkriegsära mieten. In der Bundeshauptstadt Berlin beträgt die Durchschnittsmiete für Wohnungen in Nachkriegsbauten   mit   mittlerem    Wohnwert    derzeit 5,90 EUR/m2.</v>
      </c>
    </row>
    <row r="81" spans="1:57" ht="12" customHeight="1">
      <c r="A81" s="509" t="s">
        <v>595</v>
      </c>
      <c r="AX81" s="694" t="s">
        <v>1163</v>
      </c>
      <c r="AY81" s="696">
        <v>5.05</v>
      </c>
    </row>
    <row r="82" spans="1:57" ht="12" customHeight="1">
      <c r="A82" s="509" t="s">
        <v>596</v>
      </c>
      <c r="AX82" s="695"/>
      <c r="AY82" s="695"/>
    </row>
    <row r="83" spans="1:57" ht="12" customHeight="1" thickBot="1">
      <c r="A83" s="509" t="s">
        <v>597</v>
      </c>
    </row>
    <row r="84" spans="1:57" ht="12" customHeight="1">
      <c r="A84" s="509" t="s">
        <v>598</v>
      </c>
      <c r="AX84" s="705" t="s">
        <v>1057</v>
      </c>
      <c r="AY84" s="706" t="s">
        <v>265</v>
      </c>
      <c r="AZ84" s="525" t="s">
        <v>604</v>
      </c>
      <c r="BA84" s="525" t="s">
        <v>604</v>
      </c>
      <c r="BB84" s="525" t="s">
        <v>605</v>
      </c>
      <c r="BC84" s="525" t="s">
        <v>1058</v>
      </c>
      <c r="BD84" s="525" t="s">
        <v>1058</v>
      </c>
      <c r="BE84" s="697" t="s">
        <v>1164</v>
      </c>
    </row>
    <row r="85" spans="1:57" ht="12" customHeight="1">
      <c r="A85" s="509" t="s">
        <v>599</v>
      </c>
      <c r="AX85" s="707" t="s">
        <v>303</v>
      </c>
      <c r="AY85" s="708">
        <f>AVERAGE(K97:AS468)</f>
        <v>5.2656561859193491</v>
      </c>
      <c r="AZ85" s="510">
        <f>AY85/$AY$92</f>
        <v>1.0989724789467026</v>
      </c>
      <c r="BA85" s="510">
        <f>AY85/$AY$91</f>
        <v>1.2015963985754035</v>
      </c>
      <c r="BB85" s="511">
        <f t="shared" ref="BB85:BB92" si="3">AY85/$AY$85</f>
        <v>1</v>
      </c>
      <c r="BC85" s="510">
        <f t="shared" ref="BC85:BC92" si="4">AY85/$AY$87</f>
        <v>0.80170253918431755</v>
      </c>
      <c r="BD85" s="510">
        <f>AY85/$AY$88</f>
        <v>0.78271386549585309</v>
      </c>
      <c r="BE85" s="698">
        <f>BB85*$AY$94</f>
        <v>5.81</v>
      </c>
    </row>
    <row r="86" spans="1:57" ht="12" customHeight="1">
      <c r="A86" s="509" t="s">
        <v>600</v>
      </c>
      <c r="AW86" s="530" t="s">
        <v>282</v>
      </c>
      <c r="AX86" s="709" t="s">
        <v>282</v>
      </c>
      <c r="AY86" s="710">
        <f>AY88*(1+buildings_data!Q200)</f>
        <v>8.0729212827988377</v>
      </c>
      <c r="AZ86" s="528">
        <f t="shared" ref="AZ86:AZ92" si="5">AY86/$AY$92</f>
        <v>1.68486471604869</v>
      </c>
      <c r="BA86" s="510">
        <f t="shared" ref="BA86:BA92" si="6">AY86/$AY$91</f>
        <v>1.8422002494832814</v>
      </c>
      <c r="BB86" s="510">
        <f t="shared" si="3"/>
        <v>1.5331273060300192</v>
      </c>
      <c r="BC86" s="510">
        <f t="shared" si="4"/>
        <v>1.2291120541370786</v>
      </c>
      <c r="BD86" s="533">
        <f t="shared" ref="BD86:BD92" si="7">AY86/$AY$88</f>
        <v>1.2</v>
      </c>
      <c r="BE86" s="699">
        <f>BB86*$AY$94</f>
        <v>8.9074696480344109</v>
      </c>
    </row>
    <row r="87" spans="1:57" ht="12" customHeight="1">
      <c r="A87" s="509" t="s">
        <v>601</v>
      </c>
      <c r="AX87" s="707" t="s">
        <v>608</v>
      </c>
      <c r="AY87" s="708">
        <f>AVERAGE(AL97:AS468)</f>
        <v>6.5680921895006428</v>
      </c>
      <c r="AZ87" s="528">
        <f t="shared" si="5"/>
        <v>1.3707983014059537</v>
      </c>
      <c r="BA87" s="510">
        <f t="shared" si="6"/>
        <v>1.4988057787592304</v>
      </c>
      <c r="BB87" s="510">
        <f t="shared" si="3"/>
        <v>1.2473454319072481</v>
      </c>
      <c r="BC87" s="511">
        <f t="shared" si="4"/>
        <v>1</v>
      </c>
      <c r="BD87" s="510">
        <f t="shared" si="7"/>
        <v>0.97631456461671651</v>
      </c>
      <c r="BE87" s="698">
        <f t="shared" ref="BE87:BE92" si="8">BB87*$AY$94</f>
        <v>7.2470769593811113</v>
      </c>
    </row>
    <row r="88" spans="1:57" ht="12" customHeight="1">
      <c r="A88" s="509" t="s">
        <v>602</v>
      </c>
      <c r="AW88" s="529" t="s">
        <v>1062</v>
      </c>
      <c r="AX88" s="711" t="s">
        <v>610</v>
      </c>
      <c r="AY88" s="714">
        <f>AVERAGE(AO97:AP468)</f>
        <v>6.7274344023323644</v>
      </c>
      <c r="AZ88" s="510">
        <f t="shared" si="5"/>
        <v>1.404053930040575</v>
      </c>
      <c r="BA88" s="510">
        <f t="shared" si="6"/>
        <v>1.5351668745694012</v>
      </c>
      <c r="BB88" s="510">
        <f t="shared" si="3"/>
        <v>1.2776060883583493</v>
      </c>
      <c r="BC88" s="510">
        <f t="shared" si="4"/>
        <v>1.0242600451142323</v>
      </c>
      <c r="BD88" s="532">
        <f t="shared" si="7"/>
        <v>1</v>
      </c>
      <c r="BE88" s="700">
        <f t="shared" si="8"/>
        <v>7.4228913733620088</v>
      </c>
    </row>
    <row r="89" spans="1:57" ht="12" customHeight="1">
      <c r="A89" s="509" t="s">
        <v>603</v>
      </c>
      <c r="AW89" s="529" t="s">
        <v>1063</v>
      </c>
      <c r="AX89" s="711" t="s">
        <v>614</v>
      </c>
      <c r="AY89" s="714">
        <f>AVERAGE(AL97:AN468)</f>
        <v>6.0087096774193558</v>
      </c>
      <c r="AZ89" s="528">
        <f t="shared" si="5"/>
        <v>1.2540519806671881</v>
      </c>
      <c r="BA89" s="510">
        <f t="shared" si="6"/>
        <v>1.3711574879839405</v>
      </c>
      <c r="BB89" s="510">
        <f t="shared" si="3"/>
        <v>1.1411131804402597</v>
      </c>
      <c r="BC89" s="510">
        <f t="shared" si="4"/>
        <v>0.9148333342556485</v>
      </c>
      <c r="BD89" s="531">
        <f t="shared" si="7"/>
        <v>0.89316510843066255</v>
      </c>
      <c r="BE89" s="700">
        <f t="shared" si="8"/>
        <v>6.6298675783579082</v>
      </c>
    </row>
    <row r="90" spans="1:57" ht="12" customHeight="1">
      <c r="A90" s="509" t="s">
        <v>606</v>
      </c>
      <c r="AX90" s="707" t="s">
        <v>619</v>
      </c>
      <c r="AY90" s="708">
        <f>AVERAGE(AVERAGE(T97:X468),AVERAGE(AI97:AK468))</f>
        <v>5.5964951483057357</v>
      </c>
      <c r="AZ90" s="510">
        <f t="shared" si="5"/>
        <v>1.1680204573540589</v>
      </c>
      <c r="BA90" s="510">
        <f t="shared" si="6"/>
        <v>1.2770921946691429</v>
      </c>
      <c r="BB90" s="510">
        <f t="shared" si="3"/>
        <v>1.0628295792025062</v>
      </c>
      <c r="BC90" s="510">
        <f t="shared" si="4"/>
        <v>0.85207317236684899</v>
      </c>
      <c r="BD90" s="510">
        <f t="shared" si="7"/>
        <v>0.83189144830092454</v>
      </c>
      <c r="BE90" s="698">
        <f t="shared" si="8"/>
        <v>6.1750398551665606</v>
      </c>
    </row>
    <row r="91" spans="1:57" ht="12" customHeight="1">
      <c r="A91" s="512" t="s">
        <v>607</v>
      </c>
      <c r="AX91" s="707" t="s">
        <v>623</v>
      </c>
      <c r="AY91" s="708">
        <f>AVERAGE(AVERAGE(K97:S468),AVERAGE(Y97:AH468))</f>
        <v>4.3822170174296797</v>
      </c>
      <c r="AZ91" s="510">
        <f t="shared" si="5"/>
        <v>0.91459368574142663</v>
      </c>
      <c r="BA91" s="511">
        <f t="shared" si="6"/>
        <v>1</v>
      </c>
      <c r="BB91" s="510">
        <f t="shared" si="3"/>
        <v>0.83222619607181458</v>
      </c>
      <c r="BC91" s="510">
        <f t="shared" si="4"/>
        <v>0.66719785456647951</v>
      </c>
      <c r="BD91" s="510">
        <f t="shared" si="7"/>
        <v>0.65139498289427977</v>
      </c>
      <c r="BE91" s="698">
        <f t="shared" si="8"/>
        <v>4.8352341991772425</v>
      </c>
    </row>
    <row r="92" spans="1:57" ht="17.100000000000001" customHeight="1" thickBot="1">
      <c r="A92" s="502"/>
      <c r="AW92" s="529" t="s">
        <v>262</v>
      </c>
      <c r="AX92" s="712" t="s">
        <v>1059</v>
      </c>
      <c r="AY92" s="713">
        <f>AVERAGE(K97:AK468)</f>
        <v>4.7914358974358997</v>
      </c>
      <c r="AZ92" s="527">
        <f t="shared" si="5"/>
        <v>1</v>
      </c>
      <c r="BA92" s="510">
        <f t="shared" si="6"/>
        <v>1.0933817011751374</v>
      </c>
      <c r="BB92" s="510">
        <f t="shared" si="3"/>
        <v>0.90994089402351408</v>
      </c>
      <c r="BC92" s="510">
        <f t="shared" si="4"/>
        <v>0.7295019252462992</v>
      </c>
      <c r="BD92" s="531">
        <f t="shared" si="7"/>
        <v>0.71222335453389707</v>
      </c>
      <c r="BE92" s="701">
        <f t="shared" si="8"/>
        <v>5.2867565942766168</v>
      </c>
    </row>
    <row r="93" spans="1:57" ht="14.1" customHeight="1" thickBot="1">
      <c r="A93" s="498" t="s">
        <v>609</v>
      </c>
    </row>
    <row r="94" spans="1:57" ht="39.75" customHeight="1">
      <c r="A94" s="1107" t="s">
        <v>611</v>
      </c>
      <c r="B94" s="1108"/>
      <c r="C94" s="1108"/>
      <c r="D94" s="1108"/>
      <c r="E94" s="1108"/>
      <c r="F94" s="1113" t="s">
        <v>612</v>
      </c>
      <c r="G94" s="1113"/>
      <c r="H94" s="1113"/>
      <c r="I94" s="1113"/>
      <c r="J94" s="1114"/>
      <c r="K94" s="1119" t="s">
        <v>613</v>
      </c>
      <c r="L94" s="1120"/>
      <c r="M94" s="1120"/>
      <c r="N94" s="1120"/>
      <c r="O94" s="1120"/>
      <c r="P94" s="1120"/>
      <c r="Q94" s="1120"/>
      <c r="R94" s="1120"/>
      <c r="S94" s="1120"/>
      <c r="T94" s="1120"/>
      <c r="U94" s="1120"/>
      <c r="V94" s="1120"/>
      <c r="W94" s="1120"/>
      <c r="X94" s="1120"/>
      <c r="Y94" s="1120"/>
      <c r="Z94" s="1120"/>
      <c r="AA94" s="1120"/>
      <c r="AB94" s="1120"/>
      <c r="AC94" s="1120"/>
      <c r="AD94" s="1120"/>
      <c r="AE94" s="1120"/>
      <c r="AF94" s="1120"/>
      <c r="AG94" s="1120"/>
      <c r="AH94" s="1120"/>
      <c r="AI94" s="1120"/>
      <c r="AJ94" s="1120"/>
      <c r="AK94" s="1120"/>
      <c r="AL94" s="1120"/>
      <c r="AM94" s="1120"/>
      <c r="AN94" s="1120"/>
      <c r="AO94" s="1120"/>
      <c r="AP94" s="1120"/>
      <c r="AQ94" s="1120"/>
      <c r="AR94" s="1120"/>
      <c r="AS94" s="1167"/>
      <c r="AX94" s="717" t="s">
        <v>1167</v>
      </c>
      <c r="AY94" s="715">
        <v>5.81</v>
      </c>
      <c r="AZ94" s="716"/>
    </row>
    <row r="95" spans="1:57" ht="45.75" customHeight="1" thickBot="1">
      <c r="A95" s="1109"/>
      <c r="B95" s="1110"/>
      <c r="C95" s="1110"/>
      <c r="D95" s="1110"/>
      <c r="E95" s="1110"/>
      <c r="F95" s="1115"/>
      <c r="G95" s="1115"/>
      <c r="H95" s="1115"/>
      <c r="I95" s="1115"/>
      <c r="J95" s="1116"/>
      <c r="K95" s="1168" t="s">
        <v>615</v>
      </c>
      <c r="L95" s="1169"/>
      <c r="M95" s="1169"/>
      <c r="N95" s="1169"/>
      <c r="O95" s="1169"/>
      <c r="P95" s="1169"/>
      <c r="Q95" s="1169"/>
      <c r="R95" s="1169"/>
      <c r="S95" s="1169"/>
      <c r="T95" s="1169"/>
      <c r="U95" s="1169"/>
      <c r="V95" s="1169"/>
      <c r="W95" s="1169"/>
      <c r="X95" s="1170"/>
      <c r="Y95" s="1171" t="s">
        <v>616</v>
      </c>
      <c r="Z95" s="1169"/>
      <c r="AA95" s="1169"/>
      <c r="AB95" s="1169"/>
      <c r="AC95" s="1169"/>
      <c r="AD95" s="1169"/>
      <c r="AE95" s="1169"/>
      <c r="AF95" s="1169"/>
      <c r="AG95" s="1169"/>
      <c r="AH95" s="1169"/>
      <c r="AI95" s="1169"/>
      <c r="AJ95" s="1169"/>
      <c r="AK95" s="1170"/>
      <c r="AL95" s="1171" t="s">
        <v>617</v>
      </c>
      <c r="AM95" s="1169"/>
      <c r="AN95" s="1169"/>
      <c r="AO95" s="1169"/>
      <c r="AP95" s="1170"/>
      <c r="AQ95" s="1172" t="s">
        <v>618</v>
      </c>
      <c r="AR95" s="1173"/>
      <c r="AS95" s="1174"/>
      <c r="AW95" s="704" t="s">
        <v>1166</v>
      </c>
      <c r="AX95" s="1073" t="s">
        <v>1165</v>
      </c>
      <c r="AY95" s="1074"/>
      <c r="AZ95" s="1075"/>
    </row>
    <row r="96" spans="1:57" ht="24" customHeight="1">
      <c r="A96" s="1111"/>
      <c r="B96" s="1112"/>
      <c r="C96" s="1112"/>
      <c r="D96" s="1112"/>
      <c r="E96" s="1112"/>
      <c r="F96" s="1117"/>
      <c r="G96" s="1117"/>
      <c r="H96" s="1117"/>
      <c r="I96" s="1117"/>
      <c r="J96" s="1118"/>
      <c r="K96" s="1178" t="s">
        <v>620</v>
      </c>
      <c r="L96" s="1161"/>
      <c r="M96" s="1161"/>
      <c r="N96" s="1161"/>
      <c r="O96" s="1159" t="s">
        <v>621</v>
      </c>
      <c r="P96" s="1159"/>
      <c r="Q96" s="1159"/>
      <c r="R96" s="1159"/>
      <c r="S96" s="1159"/>
      <c r="T96" s="1161" t="s">
        <v>622</v>
      </c>
      <c r="U96" s="1161"/>
      <c r="V96" s="1161"/>
      <c r="W96" s="1161"/>
      <c r="X96" s="1162"/>
      <c r="Y96" s="1163" t="s">
        <v>620</v>
      </c>
      <c r="Z96" s="1159"/>
      <c r="AA96" s="1159"/>
      <c r="AB96" s="1159"/>
      <c r="AC96" s="1161" t="s">
        <v>621</v>
      </c>
      <c r="AD96" s="1161"/>
      <c r="AE96" s="1161"/>
      <c r="AF96" s="1161"/>
      <c r="AG96" s="1161"/>
      <c r="AH96" s="1161"/>
      <c r="AI96" s="1159" t="s">
        <v>622</v>
      </c>
      <c r="AJ96" s="1159"/>
      <c r="AK96" s="1160"/>
      <c r="AL96" s="1164" t="s">
        <v>621</v>
      </c>
      <c r="AM96" s="1161"/>
      <c r="AN96" s="1161"/>
      <c r="AO96" s="1159" t="s">
        <v>622</v>
      </c>
      <c r="AP96" s="1160"/>
      <c r="AQ96" s="1175"/>
      <c r="AR96" s="1176"/>
      <c r="AS96" s="1177"/>
      <c r="AW96" s="703">
        <f>COUNT(K97:AS468)</f>
        <v>2926</v>
      </c>
      <c r="AX96" s="702"/>
    </row>
    <row r="97" spans="1:45" ht="9.9499999999999993" customHeight="1">
      <c r="A97" s="1086" t="s">
        <v>624</v>
      </c>
      <c r="B97" s="1087"/>
      <c r="C97" s="1087"/>
      <c r="D97" s="1087"/>
      <c r="E97" s="1087"/>
      <c r="F97" s="1084" t="s">
        <v>625</v>
      </c>
      <c r="G97" s="1084"/>
      <c r="H97" s="1084"/>
      <c r="I97" s="1084"/>
      <c r="J97" s="1088"/>
      <c r="K97" s="1157">
        <v>4.2</v>
      </c>
      <c r="L97" s="1083"/>
      <c r="M97" s="1083"/>
      <c r="N97" s="1083"/>
      <c r="O97" s="1076">
        <v>5</v>
      </c>
      <c r="P97" s="1076"/>
      <c r="Q97" s="1076"/>
      <c r="R97" s="1076"/>
      <c r="S97" s="1076"/>
      <c r="T97" s="1083">
        <v>5.4</v>
      </c>
      <c r="U97" s="1083"/>
      <c r="V97" s="1083"/>
      <c r="W97" s="1083"/>
      <c r="X97" s="1156"/>
      <c r="Y97" s="1158">
        <v>5.2</v>
      </c>
      <c r="Z97" s="1076"/>
      <c r="AA97" s="1076"/>
      <c r="AB97" s="1076"/>
      <c r="AC97" s="1083">
        <v>5.5</v>
      </c>
      <c r="AD97" s="1083"/>
      <c r="AE97" s="1083"/>
      <c r="AF97" s="1083"/>
      <c r="AG97" s="1083"/>
      <c r="AH97" s="1083"/>
      <c r="AI97" s="1076">
        <v>6.1</v>
      </c>
      <c r="AJ97" s="1076"/>
      <c r="AK97" s="1077"/>
      <c r="AL97" s="1155">
        <v>7.5</v>
      </c>
      <c r="AM97" s="1083"/>
      <c r="AN97" s="1083"/>
      <c r="AO97" s="1076">
        <v>7.9</v>
      </c>
      <c r="AP97" s="1077"/>
      <c r="AQ97" s="1154" t="s">
        <v>626</v>
      </c>
      <c r="AR97" s="1091"/>
      <c r="AS97" s="1138"/>
    </row>
    <row r="98" spans="1:45" ht="9" customHeight="1">
      <c r="A98" s="1086" t="s">
        <v>627</v>
      </c>
      <c r="B98" s="1087"/>
      <c r="C98" s="1087"/>
      <c r="D98" s="1087"/>
      <c r="E98" s="1087"/>
      <c r="F98" s="1084" t="s">
        <v>625</v>
      </c>
      <c r="G98" s="1084"/>
      <c r="H98" s="1084"/>
      <c r="I98" s="1084"/>
      <c r="J98" s="1088"/>
      <c r="K98" s="1157">
        <v>2.5</v>
      </c>
      <c r="L98" s="1083"/>
      <c r="M98" s="1083"/>
      <c r="N98" s="1083"/>
      <c r="O98" s="1076">
        <v>3</v>
      </c>
      <c r="P98" s="1076"/>
      <c r="Q98" s="1076"/>
      <c r="R98" s="1076"/>
      <c r="S98" s="1076"/>
      <c r="T98" s="1083">
        <v>3.5</v>
      </c>
      <c r="U98" s="1083"/>
      <c r="V98" s="1083"/>
      <c r="W98" s="1083"/>
      <c r="X98" s="1156"/>
      <c r="Y98" s="1158">
        <v>3.4</v>
      </c>
      <c r="Z98" s="1076"/>
      <c r="AA98" s="1076"/>
      <c r="AB98" s="1076"/>
      <c r="AC98" s="1083">
        <v>4.0999999999999996</v>
      </c>
      <c r="AD98" s="1083"/>
      <c r="AE98" s="1083"/>
      <c r="AF98" s="1083"/>
      <c r="AG98" s="1083"/>
      <c r="AH98" s="1083"/>
      <c r="AI98" s="1076">
        <v>5</v>
      </c>
      <c r="AJ98" s="1076"/>
      <c r="AK98" s="1077"/>
      <c r="AL98" s="1155">
        <v>5.5</v>
      </c>
      <c r="AM98" s="1083"/>
      <c r="AN98" s="1083"/>
      <c r="AO98" s="1076">
        <v>6.5</v>
      </c>
      <c r="AP98" s="1077"/>
      <c r="AQ98" s="1154" t="s">
        <v>626</v>
      </c>
      <c r="AR98" s="1091"/>
      <c r="AS98" s="1138"/>
    </row>
    <row r="99" spans="1:45" ht="9" customHeight="1">
      <c r="A99" s="1086" t="s">
        <v>628</v>
      </c>
      <c r="B99" s="1087"/>
      <c r="C99" s="1087"/>
      <c r="D99" s="1087"/>
      <c r="E99" s="1087"/>
      <c r="F99" s="1084" t="s">
        <v>629</v>
      </c>
      <c r="G99" s="1084"/>
      <c r="H99" s="1084"/>
      <c r="I99" s="1084"/>
      <c r="J99" s="1088"/>
      <c r="K99" s="1157">
        <v>2.5</v>
      </c>
      <c r="L99" s="1083"/>
      <c r="M99" s="1083"/>
      <c r="N99" s="1083"/>
      <c r="O99" s="1076">
        <v>3.6</v>
      </c>
      <c r="P99" s="1076"/>
      <c r="Q99" s="1076"/>
      <c r="R99" s="1076"/>
      <c r="S99" s="1076"/>
      <c r="T99" s="1083">
        <v>4.2</v>
      </c>
      <c r="U99" s="1083"/>
      <c r="V99" s="1083"/>
      <c r="W99" s="1083"/>
      <c r="X99" s="1156"/>
      <c r="Y99" s="1158">
        <v>3.2</v>
      </c>
      <c r="Z99" s="1076"/>
      <c r="AA99" s="1076"/>
      <c r="AB99" s="1076"/>
      <c r="AC99" s="1083">
        <v>3.9</v>
      </c>
      <c r="AD99" s="1083"/>
      <c r="AE99" s="1083"/>
      <c r="AF99" s="1083"/>
      <c r="AG99" s="1083"/>
      <c r="AH99" s="1083"/>
      <c r="AI99" s="1076">
        <v>4.5999999999999996</v>
      </c>
      <c r="AJ99" s="1076"/>
      <c r="AK99" s="1077"/>
      <c r="AL99" s="1155">
        <v>5.5</v>
      </c>
      <c r="AM99" s="1083"/>
      <c r="AN99" s="1083"/>
      <c r="AO99" s="1076">
        <v>6</v>
      </c>
      <c r="AP99" s="1077"/>
      <c r="AQ99" s="1155">
        <v>6.5</v>
      </c>
      <c r="AR99" s="1083"/>
      <c r="AS99" s="1156"/>
    </row>
    <row r="100" spans="1:45" ht="9" customHeight="1">
      <c r="A100" s="1086" t="s">
        <v>630</v>
      </c>
      <c r="B100" s="1087"/>
      <c r="C100" s="1087"/>
      <c r="D100" s="1087"/>
      <c r="E100" s="1087"/>
      <c r="F100" s="1084" t="s">
        <v>625</v>
      </c>
      <c r="G100" s="1084"/>
      <c r="H100" s="1084"/>
      <c r="I100" s="1084"/>
      <c r="J100" s="1088"/>
      <c r="K100" s="1157">
        <v>3</v>
      </c>
      <c r="L100" s="1083"/>
      <c r="M100" s="1083"/>
      <c r="N100" s="1083"/>
      <c r="O100" s="1076">
        <v>3.5</v>
      </c>
      <c r="P100" s="1076"/>
      <c r="Q100" s="1076"/>
      <c r="R100" s="1076"/>
      <c r="S100" s="1076"/>
      <c r="T100" s="1083">
        <v>4.5</v>
      </c>
      <c r="U100" s="1083"/>
      <c r="V100" s="1083"/>
      <c r="W100" s="1083"/>
      <c r="X100" s="1156"/>
      <c r="Y100" s="1158">
        <v>3.5</v>
      </c>
      <c r="Z100" s="1076"/>
      <c r="AA100" s="1076"/>
      <c r="AB100" s="1076"/>
      <c r="AC100" s="1083">
        <v>4</v>
      </c>
      <c r="AD100" s="1083"/>
      <c r="AE100" s="1083"/>
      <c r="AF100" s="1083"/>
      <c r="AG100" s="1083"/>
      <c r="AH100" s="1083"/>
      <c r="AI100" s="1076">
        <v>4.5</v>
      </c>
      <c r="AJ100" s="1076"/>
      <c r="AK100" s="1077"/>
      <c r="AL100" s="1155">
        <v>5</v>
      </c>
      <c r="AM100" s="1083"/>
      <c r="AN100" s="1083"/>
      <c r="AO100" s="1076">
        <v>6</v>
      </c>
      <c r="AP100" s="1077"/>
      <c r="AQ100" s="1154" t="s">
        <v>626</v>
      </c>
      <c r="AR100" s="1091"/>
      <c r="AS100" s="1138"/>
    </row>
    <row r="101" spans="1:45" ht="9" customHeight="1">
      <c r="A101" s="1086" t="s">
        <v>631</v>
      </c>
      <c r="B101" s="1087"/>
      <c r="C101" s="1087"/>
      <c r="D101" s="1087"/>
      <c r="E101" s="1087"/>
      <c r="F101" s="1084" t="s">
        <v>632</v>
      </c>
      <c r="G101" s="1084"/>
      <c r="H101" s="1084"/>
      <c r="I101" s="1084"/>
      <c r="J101" s="1088"/>
      <c r="K101" s="1157">
        <v>3.4</v>
      </c>
      <c r="L101" s="1083"/>
      <c r="M101" s="1083"/>
      <c r="N101" s="1083"/>
      <c r="O101" s="1076">
        <v>4.3</v>
      </c>
      <c r="P101" s="1076"/>
      <c r="Q101" s="1076"/>
      <c r="R101" s="1076"/>
      <c r="S101" s="1076"/>
      <c r="T101" s="1083">
        <v>5</v>
      </c>
      <c r="U101" s="1083"/>
      <c r="V101" s="1083"/>
      <c r="W101" s="1083"/>
      <c r="X101" s="1156"/>
      <c r="Y101" s="1158">
        <v>4.0999999999999996</v>
      </c>
      <c r="Z101" s="1076"/>
      <c r="AA101" s="1076"/>
      <c r="AB101" s="1076"/>
      <c r="AC101" s="1083">
        <v>4.9000000000000004</v>
      </c>
      <c r="AD101" s="1083"/>
      <c r="AE101" s="1083"/>
      <c r="AF101" s="1083"/>
      <c r="AG101" s="1083"/>
      <c r="AH101" s="1083"/>
      <c r="AI101" s="1076">
        <v>5</v>
      </c>
      <c r="AJ101" s="1076"/>
      <c r="AK101" s="1077"/>
      <c r="AL101" s="1155">
        <v>4.8</v>
      </c>
      <c r="AM101" s="1083"/>
      <c r="AN101" s="1083"/>
      <c r="AO101" s="1076">
        <v>5.5</v>
      </c>
      <c r="AP101" s="1077"/>
      <c r="AQ101" s="1155">
        <v>6</v>
      </c>
      <c r="AR101" s="1083"/>
      <c r="AS101" s="1156"/>
    </row>
    <row r="102" spans="1:45" ht="9" customHeight="1">
      <c r="A102" s="1086" t="s">
        <v>633</v>
      </c>
      <c r="B102" s="1087"/>
      <c r="C102" s="1087"/>
      <c r="D102" s="1087"/>
      <c r="E102" s="1087"/>
      <c r="F102" s="1084" t="s">
        <v>634</v>
      </c>
      <c r="G102" s="1084"/>
      <c r="H102" s="1084"/>
      <c r="I102" s="1084"/>
      <c r="J102" s="1088"/>
      <c r="K102" s="1096" t="s">
        <v>626</v>
      </c>
      <c r="L102" s="1091"/>
      <c r="M102" s="1091"/>
      <c r="N102" s="1091"/>
      <c r="O102" s="1084" t="s">
        <v>626</v>
      </c>
      <c r="P102" s="1084"/>
      <c r="Q102" s="1084"/>
      <c r="R102" s="1084"/>
      <c r="S102" s="1084"/>
      <c r="T102" s="1091" t="s">
        <v>626</v>
      </c>
      <c r="U102" s="1091"/>
      <c r="V102" s="1091"/>
      <c r="W102" s="1091"/>
      <c r="X102" s="1138"/>
      <c r="Y102" s="1158">
        <v>4.7</v>
      </c>
      <c r="Z102" s="1076"/>
      <c r="AA102" s="1076"/>
      <c r="AB102" s="1076"/>
      <c r="AC102" s="1083">
        <v>5.25</v>
      </c>
      <c r="AD102" s="1083"/>
      <c r="AE102" s="1083"/>
      <c r="AF102" s="1083"/>
      <c r="AG102" s="1083"/>
      <c r="AH102" s="1083"/>
      <c r="AI102" s="1076">
        <v>5.4</v>
      </c>
      <c r="AJ102" s="1076"/>
      <c r="AK102" s="1077"/>
      <c r="AL102" s="1155">
        <v>5.5</v>
      </c>
      <c r="AM102" s="1083"/>
      <c r="AN102" s="1083"/>
      <c r="AO102" s="1076">
        <v>5.8</v>
      </c>
      <c r="AP102" s="1077"/>
      <c r="AQ102" s="1154" t="s">
        <v>626</v>
      </c>
      <c r="AR102" s="1091"/>
      <c r="AS102" s="1138"/>
    </row>
    <row r="103" spans="1:45" ht="9" customHeight="1">
      <c r="A103" s="1086" t="s">
        <v>635</v>
      </c>
      <c r="B103" s="1087"/>
      <c r="C103" s="1087"/>
      <c r="D103" s="1087"/>
      <c r="E103" s="1087"/>
      <c r="F103" s="1084" t="s">
        <v>634</v>
      </c>
      <c r="G103" s="1084"/>
      <c r="H103" s="1084"/>
      <c r="I103" s="1084"/>
      <c r="J103" s="1088"/>
      <c r="K103" s="1157">
        <v>3.2</v>
      </c>
      <c r="L103" s="1083"/>
      <c r="M103" s="1083"/>
      <c r="N103" s="1083"/>
      <c r="O103" s="1076">
        <v>3.7</v>
      </c>
      <c r="P103" s="1076"/>
      <c r="Q103" s="1076"/>
      <c r="R103" s="1076"/>
      <c r="S103" s="1076"/>
      <c r="T103" s="1083">
        <v>4.7</v>
      </c>
      <c r="U103" s="1083"/>
      <c r="V103" s="1083"/>
      <c r="W103" s="1083"/>
      <c r="X103" s="1156"/>
      <c r="Y103" s="1158">
        <v>3.5</v>
      </c>
      <c r="Z103" s="1076"/>
      <c r="AA103" s="1076"/>
      <c r="AB103" s="1076"/>
      <c r="AC103" s="1083">
        <v>4.2</v>
      </c>
      <c r="AD103" s="1083"/>
      <c r="AE103" s="1083"/>
      <c r="AF103" s="1083"/>
      <c r="AG103" s="1083"/>
      <c r="AH103" s="1083"/>
      <c r="AI103" s="1076">
        <v>5</v>
      </c>
      <c r="AJ103" s="1076"/>
      <c r="AK103" s="1077"/>
      <c r="AL103" s="1155">
        <v>5.5</v>
      </c>
      <c r="AM103" s="1083"/>
      <c r="AN103" s="1083"/>
      <c r="AO103" s="1076">
        <v>6</v>
      </c>
      <c r="AP103" s="1077"/>
      <c r="AQ103" s="1154" t="s">
        <v>626</v>
      </c>
      <c r="AR103" s="1091"/>
      <c r="AS103" s="1138"/>
    </row>
    <row r="104" spans="1:45" ht="9" customHeight="1">
      <c r="A104" s="1086" t="s">
        <v>636</v>
      </c>
      <c r="B104" s="1087"/>
      <c r="C104" s="1087"/>
      <c r="D104" s="1087"/>
      <c r="E104" s="1087"/>
      <c r="F104" s="1084" t="s">
        <v>632</v>
      </c>
      <c r="G104" s="1084"/>
      <c r="H104" s="1084"/>
      <c r="I104" s="1084"/>
      <c r="J104" s="1088"/>
      <c r="K104" s="1157">
        <v>4.0999999999999996</v>
      </c>
      <c r="L104" s="1083"/>
      <c r="M104" s="1083"/>
      <c r="N104" s="1083"/>
      <c r="O104" s="1076">
        <v>4.5999999999999996</v>
      </c>
      <c r="P104" s="1076"/>
      <c r="Q104" s="1076"/>
      <c r="R104" s="1076"/>
      <c r="S104" s="1076"/>
      <c r="T104" s="1083">
        <v>4.9000000000000004</v>
      </c>
      <c r="U104" s="1083"/>
      <c r="V104" s="1083"/>
      <c r="W104" s="1083"/>
      <c r="X104" s="1156"/>
      <c r="Y104" s="1158">
        <v>4.0999999999999996</v>
      </c>
      <c r="Z104" s="1076"/>
      <c r="AA104" s="1076"/>
      <c r="AB104" s="1076"/>
      <c r="AC104" s="1083">
        <v>4.6500000000000004</v>
      </c>
      <c r="AD104" s="1083"/>
      <c r="AE104" s="1083"/>
      <c r="AF104" s="1083"/>
      <c r="AG104" s="1083"/>
      <c r="AH104" s="1083"/>
      <c r="AI104" s="1076">
        <v>4.9000000000000004</v>
      </c>
      <c r="AJ104" s="1076"/>
      <c r="AK104" s="1077"/>
      <c r="AL104" s="1155">
        <v>4.7</v>
      </c>
      <c r="AM104" s="1083"/>
      <c r="AN104" s="1083"/>
      <c r="AO104" s="1076">
        <v>5.5</v>
      </c>
      <c r="AP104" s="1077"/>
      <c r="AQ104" s="1155">
        <v>5.9</v>
      </c>
      <c r="AR104" s="1083"/>
      <c r="AS104" s="1156"/>
    </row>
    <row r="105" spans="1:45" ht="9" customHeight="1">
      <c r="A105" s="1086" t="s">
        <v>637</v>
      </c>
      <c r="B105" s="1087"/>
      <c r="C105" s="1087"/>
      <c r="D105" s="1087"/>
      <c r="E105" s="1087"/>
      <c r="F105" s="1084" t="s">
        <v>625</v>
      </c>
      <c r="G105" s="1084"/>
      <c r="H105" s="1084"/>
      <c r="I105" s="1084"/>
      <c r="J105" s="1088"/>
      <c r="K105" s="1157">
        <v>3</v>
      </c>
      <c r="L105" s="1083"/>
      <c r="M105" s="1083"/>
      <c r="N105" s="1083"/>
      <c r="O105" s="1076">
        <v>3.4</v>
      </c>
      <c r="P105" s="1076"/>
      <c r="Q105" s="1076"/>
      <c r="R105" s="1076"/>
      <c r="S105" s="1076"/>
      <c r="T105" s="1083">
        <v>4</v>
      </c>
      <c r="U105" s="1083"/>
      <c r="V105" s="1083"/>
      <c r="W105" s="1083"/>
      <c r="X105" s="1156"/>
      <c r="Y105" s="1158">
        <v>3.8</v>
      </c>
      <c r="Z105" s="1076"/>
      <c r="AA105" s="1076"/>
      <c r="AB105" s="1076"/>
      <c r="AC105" s="1083">
        <v>4</v>
      </c>
      <c r="AD105" s="1083"/>
      <c r="AE105" s="1083"/>
      <c r="AF105" s="1083"/>
      <c r="AG105" s="1083"/>
      <c r="AH105" s="1083"/>
      <c r="AI105" s="1076">
        <v>4.7</v>
      </c>
      <c r="AJ105" s="1076"/>
      <c r="AK105" s="1077"/>
      <c r="AL105" s="1155">
        <v>5.5</v>
      </c>
      <c r="AM105" s="1083"/>
      <c r="AN105" s="1083"/>
      <c r="AO105" s="1076">
        <v>6.2</v>
      </c>
      <c r="AP105" s="1077"/>
      <c r="AQ105" s="1154" t="s">
        <v>626</v>
      </c>
      <c r="AR105" s="1091"/>
      <c r="AS105" s="1138"/>
    </row>
    <row r="106" spans="1:45" ht="9" customHeight="1">
      <c r="A106" s="1086" t="s">
        <v>638</v>
      </c>
      <c r="B106" s="1087"/>
      <c r="C106" s="1087"/>
      <c r="D106" s="1087"/>
      <c r="E106" s="1087"/>
      <c r="F106" s="1084" t="s">
        <v>632</v>
      </c>
      <c r="G106" s="1084"/>
      <c r="H106" s="1084"/>
      <c r="I106" s="1084"/>
      <c r="J106" s="1088"/>
      <c r="K106" s="1157">
        <v>3.8</v>
      </c>
      <c r="L106" s="1083"/>
      <c r="M106" s="1083"/>
      <c r="N106" s="1083"/>
      <c r="O106" s="1076">
        <v>4.5</v>
      </c>
      <c r="P106" s="1076"/>
      <c r="Q106" s="1076"/>
      <c r="R106" s="1076"/>
      <c r="S106" s="1076"/>
      <c r="T106" s="1083">
        <v>5</v>
      </c>
      <c r="U106" s="1083"/>
      <c r="V106" s="1083"/>
      <c r="W106" s="1083"/>
      <c r="X106" s="1156"/>
      <c r="Y106" s="1158">
        <v>3.7</v>
      </c>
      <c r="Z106" s="1076"/>
      <c r="AA106" s="1076"/>
      <c r="AB106" s="1076"/>
      <c r="AC106" s="1083">
        <v>4.5</v>
      </c>
      <c r="AD106" s="1083"/>
      <c r="AE106" s="1083"/>
      <c r="AF106" s="1083"/>
      <c r="AG106" s="1083"/>
      <c r="AH106" s="1083"/>
      <c r="AI106" s="1076">
        <v>5.5</v>
      </c>
      <c r="AJ106" s="1076"/>
      <c r="AK106" s="1077"/>
      <c r="AL106" s="1155">
        <v>4.9000000000000004</v>
      </c>
      <c r="AM106" s="1083"/>
      <c r="AN106" s="1083"/>
      <c r="AO106" s="1076">
        <v>5.5</v>
      </c>
      <c r="AP106" s="1077"/>
      <c r="AQ106" s="1155">
        <v>6.6</v>
      </c>
      <c r="AR106" s="1083"/>
      <c r="AS106" s="1156"/>
    </row>
    <row r="107" spans="1:45" ht="9" customHeight="1">
      <c r="A107" s="1086" t="s">
        <v>639</v>
      </c>
      <c r="B107" s="1087"/>
      <c r="C107" s="1087"/>
      <c r="D107" s="1087"/>
      <c r="E107" s="1087"/>
      <c r="F107" s="1084" t="s">
        <v>640</v>
      </c>
      <c r="G107" s="1084"/>
      <c r="H107" s="1084"/>
      <c r="I107" s="1084"/>
      <c r="J107" s="1088"/>
      <c r="K107" s="1157">
        <v>4.6500000000000004</v>
      </c>
      <c r="L107" s="1083"/>
      <c r="M107" s="1083"/>
      <c r="N107" s="1083"/>
      <c r="O107" s="1076">
        <v>5.55</v>
      </c>
      <c r="P107" s="1076"/>
      <c r="Q107" s="1076"/>
      <c r="R107" s="1076"/>
      <c r="S107" s="1076"/>
      <c r="T107" s="1083">
        <v>6.55</v>
      </c>
      <c r="U107" s="1083"/>
      <c r="V107" s="1083"/>
      <c r="W107" s="1083"/>
      <c r="X107" s="1156"/>
      <c r="Y107" s="1158">
        <v>4.7</v>
      </c>
      <c r="Z107" s="1076"/>
      <c r="AA107" s="1076"/>
      <c r="AB107" s="1076"/>
      <c r="AC107" s="1083">
        <v>5.2</v>
      </c>
      <c r="AD107" s="1083"/>
      <c r="AE107" s="1083"/>
      <c r="AF107" s="1083"/>
      <c r="AG107" s="1083"/>
      <c r="AH107" s="1083"/>
      <c r="AI107" s="1076">
        <v>6.75</v>
      </c>
      <c r="AJ107" s="1076"/>
      <c r="AK107" s="1077"/>
      <c r="AL107" s="1155">
        <v>7.65</v>
      </c>
      <c r="AM107" s="1083"/>
      <c r="AN107" s="1083"/>
      <c r="AO107" s="1076">
        <v>8</v>
      </c>
      <c r="AP107" s="1077"/>
      <c r="AQ107" s="1154" t="s">
        <v>626</v>
      </c>
      <c r="AR107" s="1091"/>
      <c r="AS107" s="1138"/>
    </row>
    <row r="108" spans="1:45" ht="9" customHeight="1">
      <c r="A108" s="1086" t="s">
        <v>641</v>
      </c>
      <c r="B108" s="1087"/>
      <c r="C108" s="1087"/>
      <c r="D108" s="1087"/>
      <c r="E108" s="1087"/>
      <c r="F108" s="1084" t="s">
        <v>625</v>
      </c>
      <c r="G108" s="1084"/>
      <c r="H108" s="1084"/>
      <c r="I108" s="1084"/>
      <c r="J108" s="1088"/>
      <c r="K108" s="1157">
        <v>3</v>
      </c>
      <c r="L108" s="1083"/>
      <c r="M108" s="1083"/>
      <c r="N108" s="1083"/>
      <c r="O108" s="1076">
        <v>3.5</v>
      </c>
      <c r="P108" s="1076"/>
      <c r="Q108" s="1076"/>
      <c r="R108" s="1076"/>
      <c r="S108" s="1076"/>
      <c r="T108" s="1083">
        <v>4</v>
      </c>
      <c r="U108" s="1083"/>
      <c r="V108" s="1083"/>
      <c r="W108" s="1083"/>
      <c r="X108" s="1156"/>
      <c r="Y108" s="1158">
        <v>3.2</v>
      </c>
      <c r="Z108" s="1076"/>
      <c r="AA108" s="1076"/>
      <c r="AB108" s="1076"/>
      <c r="AC108" s="1083">
        <v>3.8</v>
      </c>
      <c r="AD108" s="1083"/>
      <c r="AE108" s="1083"/>
      <c r="AF108" s="1083"/>
      <c r="AG108" s="1083"/>
      <c r="AH108" s="1083"/>
      <c r="AI108" s="1076">
        <v>4.8</v>
      </c>
      <c r="AJ108" s="1076"/>
      <c r="AK108" s="1077"/>
      <c r="AL108" s="1155">
        <v>5</v>
      </c>
      <c r="AM108" s="1083"/>
      <c r="AN108" s="1083"/>
      <c r="AO108" s="1076">
        <v>6</v>
      </c>
      <c r="AP108" s="1077"/>
      <c r="AQ108" s="1154" t="s">
        <v>626</v>
      </c>
      <c r="AR108" s="1091"/>
      <c r="AS108" s="1138"/>
    </row>
    <row r="109" spans="1:45" ht="9" customHeight="1">
      <c r="A109" s="1086" t="s">
        <v>642</v>
      </c>
      <c r="B109" s="1087"/>
      <c r="C109" s="1087"/>
      <c r="D109" s="1087"/>
      <c r="E109" s="1087"/>
      <c r="F109" s="1084" t="s">
        <v>643</v>
      </c>
      <c r="G109" s="1084"/>
      <c r="H109" s="1084"/>
      <c r="I109" s="1084"/>
      <c r="J109" s="1088"/>
      <c r="K109" s="1157">
        <v>3.5</v>
      </c>
      <c r="L109" s="1083"/>
      <c r="M109" s="1083"/>
      <c r="N109" s="1083"/>
      <c r="O109" s="1076">
        <v>4</v>
      </c>
      <c r="P109" s="1076"/>
      <c r="Q109" s="1076"/>
      <c r="R109" s="1076"/>
      <c r="S109" s="1076"/>
      <c r="T109" s="1083">
        <v>5</v>
      </c>
      <c r="U109" s="1083"/>
      <c r="V109" s="1083"/>
      <c r="W109" s="1083"/>
      <c r="X109" s="1156"/>
      <c r="Y109" s="1158">
        <v>3.5</v>
      </c>
      <c r="Z109" s="1076"/>
      <c r="AA109" s="1076"/>
      <c r="AB109" s="1076"/>
      <c r="AC109" s="1083">
        <v>4.3</v>
      </c>
      <c r="AD109" s="1083"/>
      <c r="AE109" s="1083"/>
      <c r="AF109" s="1083"/>
      <c r="AG109" s="1083"/>
      <c r="AH109" s="1083"/>
      <c r="AI109" s="1076">
        <v>5.1100000000000003</v>
      </c>
      <c r="AJ109" s="1076"/>
      <c r="AK109" s="1077"/>
      <c r="AL109" s="1155">
        <v>4.5999999999999996</v>
      </c>
      <c r="AM109" s="1083"/>
      <c r="AN109" s="1083"/>
      <c r="AO109" s="1076">
        <v>5.1100000000000003</v>
      </c>
      <c r="AP109" s="1077"/>
      <c r="AQ109" s="1155">
        <v>6.2</v>
      </c>
      <c r="AR109" s="1083"/>
      <c r="AS109" s="1156"/>
    </row>
    <row r="110" spans="1:45" ht="9" customHeight="1">
      <c r="A110" s="1086" t="s">
        <v>644</v>
      </c>
      <c r="B110" s="1087"/>
      <c r="C110" s="1087"/>
      <c r="D110" s="1087"/>
      <c r="E110" s="1087"/>
      <c r="F110" s="1084" t="s">
        <v>640</v>
      </c>
      <c r="G110" s="1084"/>
      <c r="H110" s="1084"/>
      <c r="I110" s="1084"/>
      <c r="J110" s="1088"/>
      <c r="K110" s="1157">
        <v>4</v>
      </c>
      <c r="L110" s="1083"/>
      <c r="M110" s="1083"/>
      <c r="N110" s="1083"/>
      <c r="O110" s="1076">
        <v>4.7</v>
      </c>
      <c r="P110" s="1076"/>
      <c r="Q110" s="1076"/>
      <c r="R110" s="1076"/>
      <c r="S110" s="1076"/>
      <c r="T110" s="1083">
        <v>5.5</v>
      </c>
      <c r="U110" s="1083"/>
      <c r="V110" s="1083"/>
      <c r="W110" s="1083"/>
      <c r="X110" s="1156"/>
      <c r="Y110" s="1158">
        <v>4.7</v>
      </c>
      <c r="Z110" s="1076"/>
      <c r="AA110" s="1076"/>
      <c r="AB110" s="1076"/>
      <c r="AC110" s="1083">
        <v>5.75</v>
      </c>
      <c r="AD110" s="1083"/>
      <c r="AE110" s="1083"/>
      <c r="AF110" s="1083"/>
      <c r="AG110" s="1083"/>
      <c r="AH110" s="1083"/>
      <c r="AI110" s="1076">
        <v>6.4</v>
      </c>
      <c r="AJ110" s="1076"/>
      <c r="AK110" s="1077"/>
      <c r="AL110" s="1155">
        <v>6.95</v>
      </c>
      <c r="AM110" s="1083"/>
      <c r="AN110" s="1083"/>
      <c r="AO110" s="1076">
        <v>7.45</v>
      </c>
      <c r="AP110" s="1077"/>
      <c r="AQ110" s="1154" t="s">
        <v>626</v>
      </c>
      <c r="AR110" s="1091"/>
      <c r="AS110" s="1138"/>
    </row>
    <row r="111" spans="1:45" ht="9" customHeight="1">
      <c r="A111" s="1086" t="s">
        <v>645</v>
      </c>
      <c r="B111" s="1087"/>
      <c r="C111" s="1087"/>
      <c r="D111" s="1087"/>
      <c r="E111" s="1087"/>
      <c r="F111" s="1084" t="s">
        <v>646</v>
      </c>
      <c r="G111" s="1084"/>
      <c r="H111" s="1084"/>
      <c r="I111" s="1084"/>
      <c r="J111" s="1088"/>
      <c r="K111" s="1157">
        <v>3</v>
      </c>
      <c r="L111" s="1083"/>
      <c r="M111" s="1083"/>
      <c r="N111" s="1083"/>
      <c r="O111" s="1076">
        <v>3.5</v>
      </c>
      <c r="P111" s="1076"/>
      <c r="Q111" s="1076"/>
      <c r="R111" s="1076"/>
      <c r="S111" s="1076"/>
      <c r="T111" s="1083">
        <v>4</v>
      </c>
      <c r="U111" s="1083"/>
      <c r="V111" s="1083"/>
      <c r="W111" s="1083"/>
      <c r="X111" s="1156"/>
      <c r="Y111" s="1158">
        <v>3.5</v>
      </c>
      <c r="Z111" s="1076"/>
      <c r="AA111" s="1076"/>
      <c r="AB111" s="1076"/>
      <c r="AC111" s="1083">
        <v>4</v>
      </c>
      <c r="AD111" s="1083"/>
      <c r="AE111" s="1083"/>
      <c r="AF111" s="1083"/>
      <c r="AG111" s="1083"/>
      <c r="AH111" s="1083"/>
      <c r="AI111" s="1076">
        <v>4.5</v>
      </c>
      <c r="AJ111" s="1076"/>
      <c r="AK111" s="1077"/>
      <c r="AL111" s="1155">
        <v>5</v>
      </c>
      <c r="AM111" s="1083"/>
      <c r="AN111" s="1083"/>
      <c r="AO111" s="1076">
        <v>5.5</v>
      </c>
      <c r="AP111" s="1077"/>
      <c r="AQ111" s="1155">
        <v>6</v>
      </c>
      <c r="AR111" s="1083"/>
      <c r="AS111" s="1156"/>
    </row>
    <row r="112" spans="1:45" ht="9" customHeight="1">
      <c r="A112" s="1086" t="s">
        <v>647</v>
      </c>
      <c r="B112" s="1087"/>
      <c r="C112" s="1087"/>
      <c r="D112" s="1087"/>
      <c r="E112" s="1087"/>
      <c r="F112" s="1084" t="s">
        <v>634</v>
      </c>
      <c r="G112" s="1084"/>
      <c r="H112" s="1084"/>
      <c r="I112" s="1084"/>
      <c r="J112" s="1088"/>
      <c r="K112" s="1157">
        <v>2.1</v>
      </c>
      <c r="L112" s="1083"/>
      <c r="M112" s="1083"/>
      <c r="N112" s="1083"/>
      <c r="O112" s="1076">
        <v>3.15</v>
      </c>
      <c r="P112" s="1076"/>
      <c r="Q112" s="1076"/>
      <c r="R112" s="1076"/>
      <c r="S112" s="1076"/>
      <c r="T112" s="1083">
        <v>4.2</v>
      </c>
      <c r="U112" s="1083"/>
      <c r="V112" s="1083"/>
      <c r="W112" s="1083"/>
      <c r="X112" s="1156"/>
      <c r="Y112" s="1158">
        <v>3.15</v>
      </c>
      <c r="Z112" s="1076"/>
      <c r="AA112" s="1076"/>
      <c r="AB112" s="1076"/>
      <c r="AC112" s="1083">
        <v>4.2</v>
      </c>
      <c r="AD112" s="1083"/>
      <c r="AE112" s="1083"/>
      <c r="AF112" s="1083"/>
      <c r="AG112" s="1083"/>
      <c r="AH112" s="1083"/>
      <c r="AI112" s="1076">
        <v>5.25</v>
      </c>
      <c r="AJ112" s="1076"/>
      <c r="AK112" s="1077"/>
      <c r="AL112" s="1155">
        <v>5.8</v>
      </c>
      <c r="AM112" s="1083"/>
      <c r="AN112" s="1083"/>
      <c r="AO112" s="1076">
        <v>6.3</v>
      </c>
      <c r="AP112" s="1077"/>
      <c r="AQ112" s="1154" t="s">
        <v>626</v>
      </c>
      <c r="AR112" s="1091"/>
      <c r="AS112" s="1138"/>
    </row>
    <row r="113" spans="1:45" ht="9" customHeight="1">
      <c r="A113" s="1086" t="s">
        <v>648</v>
      </c>
      <c r="B113" s="1087"/>
      <c r="C113" s="1087"/>
      <c r="D113" s="1087"/>
      <c r="E113" s="1087"/>
      <c r="F113" s="1084" t="s">
        <v>634</v>
      </c>
      <c r="G113" s="1084"/>
      <c r="H113" s="1084"/>
      <c r="I113" s="1084"/>
      <c r="J113" s="1088"/>
      <c r="K113" s="1157">
        <v>3</v>
      </c>
      <c r="L113" s="1083"/>
      <c r="M113" s="1083"/>
      <c r="N113" s="1083"/>
      <c r="O113" s="1076">
        <v>6</v>
      </c>
      <c r="P113" s="1076"/>
      <c r="Q113" s="1076"/>
      <c r="R113" s="1076"/>
      <c r="S113" s="1076"/>
      <c r="T113" s="1083">
        <v>6.5</v>
      </c>
      <c r="U113" s="1083"/>
      <c r="V113" s="1083"/>
      <c r="W113" s="1083"/>
      <c r="X113" s="1156"/>
      <c r="Y113" s="1158">
        <v>4</v>
      </c>
      <c r="Z113" s="1076"/>
      <c r="AA113" s="1076"/>
      <c r="AB113" s="1076"/>
      <c r="AC113" s="1083">
        <v>6</v>
      </c>
      <c r="AD113" s="1083"/>
      <c r="AE113" s="1083"/>
      <c r="AF113" s="1083"/>
      <c r="AG113" s="1083"/>
      <c r="AH113" s="1083"/>
      <c r="AI113" s="1076">
        <v>6.5</v>
      </c>
      <c r="AJ113" s="1076"/>
      <c r="AK113" s="1077"/>
      <c r="AL113" s="1155">
        <v>6.8</v>
      </c>
      <c r="AM113" s="1083"/>
      <c r="AN113" s="1083"/>
      <c r="AO113" s="1076">
        <v>7.6</v>
      </c>
      <c r="AP113" s="1077"/>
      <c r="AQ113" s="1154" t="s">
        <v>626</v>
      </c>
      <c r="AR113" s="1091"/>
      <c r="AS113" s="1138"/>
    </row>
    <row r="114" spans="1:45" ht="9" customHeight="1">
      <c r="A114" s="1086" t="s">
        <v>649</v>
      </c>
      <c r="B114" s="1087"/>
      <c r="C114" s="1087"/>
      <c r="D114" s="1087"/>
      <c r="E114" s="1087"/>
      <c r="F114" s="1084" t="s">
        <v>634</v>
      </c>
      <c r="G114" s="1084"/>
      <c r="H114" s="1084"/>
      <c r="I114" s="1084"/>
      <c r="J114" s="1088"/>
      <c r="K114" s="1157">
        <v>3</v>
      </c>
      <c r="L114" s="1083"/>
      <c r="M114" s="1083"/>
      <c r="N114" s="1083"/>
      <c r="O114" s="1076">
        <v>4</v>
      </c>
      <c r="P114" s="1076"/>
      <c r="Q114" s="1076"/>
      <c r="R114" s="1076"/>
      <c r="S114" s="1076"/>
      <c r="T114" s="1083">
        <v>5</v>
      </c>
      <c r="U114" s="1083"/>
      <c r="V114" s="1083"/>
      <c r="W114" s="1083"/>
      <c r="X114" s="1156"/>
      <c r="Y114" s="1158">
        <v>3</v>
      </c>
      <c r="Z114" s="1076"/>
      <c r="AA114" s="1076"/>
      <c r="AB114" s="1076"/>
      <c r="AC114" s="1083">
        <v>4</v>
      </c>
      <c r="AD114" s="1083"/>
      <c r="AE114" s="1083"/>
      <c r="AF114" s="1083"/>
      <c r="AG114" s="1083"/>
      <c r="AH114" s="1083"/>
      <c r="AI114" s="1076">
        <v>5</v>
      </c>
      <c r="AJ114" s="1076"/>
      <c r="AK114" s="1077"/>
      <c r="AL114" s="1155">
        <v>5</v>
      </c>
      <c r="AM114" s="1083"/>
      <c r="AN114" s="1083"/>
      <c r="AO114" s="1076">
        <v>6</v>
      </c>
      <c r="AP114" s="1077"/>
      <c r="AQ114" s="1154" t="s">
        <v>626</v>
      </c>
      <c r="AR114" s="1091"/>
      <c r="AS114" s="1138"/>
    </row>
    <row r="115" spans="1:45" ht="9" customHeight="1">
      <c r="A115" s="1086" t="s">
        <v>650</v>
      </c>
      <c r="B115" s="1087"/>
      <c r="C115" s="1087"/>
      <c r="D115" s="1087"/>
      <c r="E115" s="1087"/>
      <c r="F115" s="1084" t="s">
        <v>646</v>
      </c>
      <c r="G115" s="1084"/>
      <c r="H115" s="1084"/>
      <c r="I115" s="1084"/>
      <c r="J115" s="1088"/>
      <c r="K115" s="1157">
        <v>3.5</v>
      </c>
      <c r="L115" s="1083"/>
      <c r="M115" s="1083"/>
      <c r="N115" s="1083"/>
      <c r="O115" s="1076">
        <v>4.5</v>
      </c>
      <c r="P115" s="1076"/>
      <c r="Q115" s="1076"/>
      <c r="R115" s="1076"/>
      <c r="S115" s="1076"/>
      <c r="T115" s="1083">
        <v>5</v>
      </c>
      <c r="U115" s="1083"/>
      <c r="V115" s="1083"/>
      <c r="W115" s="1083"/>
      <c r="X115" s="1156"/>
      <c r="Y115" s="1158">
        <v>3.5</v>
      </c>
      <c r="Z115" s="1076"/>
      <c r="AA115" s="1076"/>
      <c r="AB115" s="1076"/>
      <c r="AC115" s="1083">
        <v>4.5</v>
      </c>
      <c r="AD115" s="1083"/>
      <c r="AE115" s="1083"/>
      <c r="AF115" s="1083"/>
      <c r="AG115" s="1083"/>
      <c r="AH115" s="1083"/>
      <c r="AI115" s="1076">
        <v>5</v>
      </c>
      <c r="AJ115" s="1076"/>
      <c r="AK115" s="1077"/>
      <c r="AL115" s="1155">
        <v>5.5</v>
      </c>
      <c r="AM115" s="1083"/>
      <c r="AN115" s="1083"/>
      <c r="AO115" s="1076">
        <v>6</v>
      </c>
      <c r="AP115" s="1077"/>
      <c r="AQ115" s="1154" t="s">
        <v>626</v>
      </c>
      <c r="AR115" s="1091"/>
      <c r="AS115" s="1138"/>
    </row>
    <row r="116" spans="1:45" ht="9" customHeight="1">
      <c r="A116" s="1086" t="s">
        <v>651</v>
      </c>
      <c r="B116" s="1087"/>
      <c r="C116" s="1087"/>
      <c r="D116" s="1087"/>
      <c r="E116" s="1087"/>
      <c r="F116" s="1084" t="s">
        <v>652</v>
      </c>
      <c r="G116" s="1084"/>
      <c r="H116" s="1084"/>
      <c r="I116" s="1084"/>
      <c r="J116" s="1088"/>
      <c r="K116" s="1157">
        <v>7</v>
      </c>
      <c r="L116" s="1083"/>
      <c r="M116" s="1083"/>
      <c r="N116" s="1083"/>
      <c r="O116" s="1076">
        <v>8</v>
      </c>
      <c r="P116" s="1076"/>
      <c r="Q116" s="1076"/>
      <c r="R116" s="1076"/>
      <c r="S116" s="1076"/>
      <c r="T116" s="1083">
        <v>9</v>
      </c>
      <c r="U116" s="1083"/>
      <c r="V116" s="1083"/>
      <c r="W116" s="1083"/>
      <c r="X116" s="1156"/>
      <c r="Y116" s="1158">
        <v>8.5</v>
      </c>
      <c r="Z116" s="1076"/>
      <c r="AA116" s="1076"/>
      <c r="AB116" s="1076"/>
      <c r="AC116" s="1083">
        <v>9</v>
      </c>
      <c r="AD116" s="1083"/>
      <c r="AE116" s="1083"/>
      <c r="AF116" s="1083"/>
      <c r="AG116" s="1083"/>
      <c r="AH116" s="1083"/>
      <c r="AI116" s="1076">
        <v>10.199999999999999</v>
      </c>
      <c r="AJ116" s="1076"/>
      <c r="AK116" s="1077"/>
      <c r="AL116" s="1155">
        <v>10</v>
      </c>
      <c r="AM116" s="1083"/>
      <c r="AN116" s="1083"/>
      <c r="AO116" s="1076">
        <v>10.7</v>
      </c>
      <c r="AP116" s="1077"/>
      <c r="AQ116" s="1154" t="s">
        <v>626</v>
      </c>
      <c r="AR116" s="1091"/>
      <c r="AS116" s="1138"/>
    </row>
    <row r="117" spans="1:45" ht="9" customHeight="1">
      <c r="A117" s="1086" t="s">
        <v>653</v>
      </c>
      <c r="B117" s="1087"/>
      <c r="C117" s="1087"/>
      <c r="D117" s="1087"/>
      <c r="E117" s="1087"/>
      <c r="F117" s="1084" t="s">
        <v>625</v>
      </c>
      <c r="G117" s="1084"/>
      <c r="H117" s="1084"/>
      <c r="I117" s="1084"/>
      <c r="J117" s="1088"/>
      <c r="K117" s="1157">
        <v>4.5</v>
      </c>
      <c r="L117" s="1083"/>
      <c r="M117" s="1083"/>
      <c r="N117" s="1083"/>
      <c r="O117" s="1076">
        <v>5.5</v>
      </c>
      <c r="P117" s="1076"/>
      <c r="Q117" s="1076"/>
      <c r="R117" s="1076"/>
      <c r="S117" s="1076"/>
      <c r="T117" s="1083">
        <v>6</v>
      </c>
      <c r="U117" s="1083"/>
      <c r="V117" s="1083"/>
      <c r="W117" s="1083"/>
      <c r="X117" s="1156"/>
      <c r="Y117" s="1158">
        <v>5</v>
      </c>
      <c r="Z117" s="1076"/>
      <c r="AA117" s="1076"/>
      <c r="AB117" s="1076"/>
      <c r="AC117" s="1083">
        <v>5.5</v>
      </c>
      <c r="AD117" s="1083"/>
      <c r="AE117" s="1083"/>
      <c r="AF117" s="1083"/>
      <c r="AG117" s="1083"/>
      <c r="AH117" s="1083"/>
      <c r="AI117" s="1076">
        <v>6.5</v>
      </c>
      <c r="AJ117" s="1076"/>
      <c r="AK117" s="1077"/>
      <c r="AL117" s="1155">
        <v>7.5</v>
      </c>
      <c r="AM117" s="1083"/>
      <c r="AN117" s="1083"/>
      <c r="AO117" s="1076">
        <v>8</v>
      </c>
      <c r="AP117" s="1077"/>
      <c r="AQ117" s="1154" t="s">
        <v>626</v>
      </c>
      <c r="AR117" s="1091"/>
      <c r="AS117" s="1138"/>
    </row>
    <row r="118" spans="1:45" ht="9" customHeight="1">
      <c r="A118" s="1086" t="s">
        <v>654</v>
      </c>
      <c r="B118" s="1087"/>
      <c r="C118" s="1087"/>
      <c r="D118" s="1087"/>
      <c r="E118" s="1087"/>
      <c r="F118" s="1084" t="s">
        <v>634</v>
      </c>
      <c r="G118" s="1084"/>
      <c r="H118" s="1084"/>
      <c r="I118" s="1084"/>
      <c r="J118" s="1088"/>
      <c r="K118" s="1157">
        <v>3.5</v>
      </c>
      <c r="L118" s="1083"/>
      <c r="M118" s="1083"/>
      <c r="N118" s="1083"/>
      <c r="O118" s="1076">
        <v>4</v>
      </c>
      <c r="P118" s="1076"/>
      <c r="Q118" s="1076"/>
      <c r="R118" s="1076"/>
      <c r="S118" s="1076"/>
      <c r="T118" s="1083">
        <v>4.5</v>
      </c>
      <c r="U118" s="1083"/>
      <c r="V118" s="1083"/>
      <c r="W118" s="1083"/>
      <c r="X118" s="1156"/>
      <c r="Y118" s="1158">
        <v>4</v>
      </c>
      <c r="Z118" s="1076"/>
      <c r="AA118" s="1076"/>
      <c r="AB118" s="1076"/>
      <c r="AC118" s="1083">
        <v>4.5</v>
      </c>
      <c r="AD118" s="1083"/>
      <c r="AE118" s="1083"/>
      <c r="AF118" s="1083"/>
      <c r="AG118" s="1083"/>
      <c r="AH118" s="1083"/>
      <c r="AI118" s="1076">
        <v>5</v>
      </c>
      <c r="AJ118" s="1076"/>
      <c r="AK118" s="1077"/>
      <c r="AL118" s="1155">
        <v>5</v>
      </c>
      <c r="AM118" s="1083"/>
      <c r="AN118" s="1083"/>
      <c r="AO118" s="1076">
        <v>6</v>
      </c>
      <c r="AP118" s="1077"/>
      <c r="AQ118" s="1154" t="s">
        <v>626</v>
      </c>
      <c r="AR118" s="1091"/>
      <c r="AS118" s="1138"/>
    </row>
    <row r="119" spans="1:45" ht="9" customHeight="1">
      <c r="A119" s="1086" t="s">
        <v>655</v>
      </c>
      <c r="B119" s="1087"/>
      <c r="C119" s="1087"/>
      <c r="D119" s="1087"/>
      <c r="E119" s="1087"/>
      <c r="F119" s="1084" t="s">
        <v>634</v>
      </c>
      <c r="G119" s="1084"/>
      <c r="H119" s="1084"/>
      <c r="I119" s="1084"/>
      <c r="J119" s="1088"/>
      <c r="K119" s="1157">
        <v>3.3</v>
      </c>
      <c r="L119" s="1083"/>
      <c r="M119" s="1083"/>
      <c r="N119" s="1083"/>
      <c r="O119" s="1076">
        <v>4.2</v>
      </c>
      <c r="P119" s="1076"/>
      <c r="Q119" s="1076"/>
      <c r="R119" s="1076"/>
      <c r="S119" s="1076"/>
      <c r="T119" s="1083">
        <v>4.8</v>
      </c>
      <c r="U119" s="1083"/>
      <c r="V119" s="1083"/>
      <c r="W119" s="1083"/>
      <c r="X119" s="1156"/>
      <c r="Y119" s="1158">
        <v>3.7</v>
      </c>
      <c r="Z119" s="1076"/>
      <c r="AA119" s="1076"/>
      <c r="AB119" s="1076"/>
      <c r="AC119" s="1083">
        <v>4.7</v>
      </c>
      <c r="AD119" s="1083"/>
      <c r="AE119" s="1083"/>
      <c r="AF119" s="1083"/>
      <c r="AG119" s="1083"/>
      <c r="AH119" s="1083"/>
      <c r="AI119" s="1076">
        <v>5.2</v>
      </c>
      <c r="AJ119" s="1076"/>
      <c r="AK119" s="1077"/>
      <c r="AL119" s="1155">
        <v>5.5</v>
      </c>
      <c r="AM119" s="1083"/>
      <c r="AN119" s="1083"/>
      <c r="AO119" s="1076">
        <v>6.5</v>
      </c>
      <c r="AP119" s="1077"/>
      <c r="AQ119" s="1154" t="s">
        <v>626</v>
      </c>
      <c r="AR119" s="1091"/>
      <c r="AS119" s="1138"/>
    </row>
    <row r="120" spans="1:45" ht="9" customHeight="1">
      <c r="A120" s="1086" t="s">
        <v>656</v>
      </c>
      <c r="B120" s="1087"/>
      <c r="C120" s="1087"/>
      <c r="D120" s="1087"/>
      <c r="E120" s="1087"/>
      <c r="F120" s="1084" t="s">
        <v>632</v>
      </c>
      <c r="G120" s="1084"/>
      <c r="H120" s="1084"/>
      <c r="I120" s="1084"/>
      <c r="J120" s="1088"/>
      <c r="K120" s="1157">
        <v>4.2</v>
      </c>
      <c r="L120" s="1083"/>
      <c r="M120" s="1083"/>
      <c r="N120" s="1083"/>
      <c r="O120" s="1076">
        <v>5</v>
      </c>
      <c r="P120" s="1076"/>
      <c r="Q120" s="1076"/>
      <c r="R120" s="1076"/>
      <c r="S120" s="1076"/>
      <c r="T120" s="1083">
        <v>5.5</v>
      </c>
      <c r="U120" s="1083"/>
      <c r="V120" s="1083"/>
      <c r="W120" s="1083"/>
      <c r="X120" s="1156"/>
      <c r="Y120" s="1158">
        <v>4.5</v>
      </c>
      <c r="Z120" s="1076"/>
      <c r="AA120" s="1076"/>
      <c r="AB120" s="1076"/>
      <c r="AC120" s="1083">
        <v>5</v>
      </c>
      <c r="AD120" s="1083"/>
      <c r="AE120" s="1083"/>
      <c r="AF120" s="1083"/>
      <c r="AG120" s="1083"/>
      <c r="AH120" s="1083"/>
      <c r="AI120" s="1076">
        <v>5.7</v>
      </c>
      <c r="AJ120" s="1076"/>
      <c r="AK120" s="1077"/>
      <c r="AL120" s="1155">
        <v>5</v>
      </c>
      <c r="AM120" s="1083"/>
      <c r="AN120" s="1083"/>
      <c r="AO120" s="1076">
        <v>5.5</v>
      </c>
      <c r="AP120" s="1077"/>
      <c r="AQ120" s="1155">
        <v>7.5</v>
      </c>
      <c r="AR120" s="1083"/>
      <c r="AS120" s="1156"/>
    </row>
    <row r="121" spans="1:45" ht="9" customHeight="1">
      <c r="A121" s="1086" t="s">
        <v>657</v>
      </c>
      <c r="B121" s="1087"/>
      <c r="C121" s="1087"/>
      <c r="D121" s="1087"/>
      <c r="E121" s="1087"/>
      <c r="F121" s="1084" t="s">
        <v>634</v>
      </c>
      <c r="G121" s="1084"/>
      <c r="H121" s="1084"/>
      <c r="I121" s="1084"/>
      <c r="J121" s="1088"/>
      <c r="K121" s="1157">
        <v>3</v>
      </c>
      <c r="L121" s="1083"/>
      <c r="M121" s="1083"/>
      <c r="N121" s="1083"/>
      <c r="O121" s="1076">
        <v>4</v>
      </c>
      <c r="P121" s="1076"/>
      <c r="Q121" s="1076"/>
      <c r="R121" s="1076"/>
      <c r="S121" s="1076"/>
      <c r="T121" s="1083">
        <v>6</v>
      </c>
      <c r="U121" s="1083"/>
      <c r="V121" s="1083"/>
      <c r="W121" s="1083"/>
      <c r="X121" s="1156"/>
      <c r="Y121" s="1158">
        <v>3.5</v>
      </c>
      <c r="Z121" s="1076"/>
      <c r="AA121" s="1076"/>
      <c r="AB121" s="1076"/>
      <c r="AC121" s="1083">
        <v>5</v>
      </c>
      <c r="AD121" s="1083"/>
      <c r="AE121" s="1083"/>
      <c r="AF121" s="1083"/>
      <c r="AG121" s="1083"/>
      <c r="AH121" s="1083"/>
      <c r="AI121" s="1084" t="s">
        <v>626</v>
      </c>
      <c r="AJ121" s="1084"/>
      <c r="AK121" s="1085"/>
      <c r="AL121" s="1155">
        <v>7</v>
      </c>
      <c r="AM121" s="1083"/>
      <c r="AN121" s="1083"/>
      <c r="AO121" s="1076">
        <v>7.5</v>
      </c>
      <c r="AP121" s="1077"/>
      <c r="AQ121" s="1154" t="s">
        <v>626</v>
      </c>
      <c r="AR121" s="1091"/>
      <c r="AS121" s="1138"/>
    </row>
    <row r="122" spans="1:45" ht="9" customHeight="1">
      <c r="A122" s="1086" t="s">
        <v>658</v>
      </c>
      <c r="B122" s="1087"/>
      <c r="C122" s="1087"/>
      <c r="D122" s="1087"/>
      <c r="E122" s="1087"/>
      <c r="F122" s="1084" t="s">
        <v>625</v>
      </c>
      <c r="G122" s="1084"/>
      <c r="H122" s="1084"/>
      <c r="I122" s="1084"/>
      <c r="J122" s="1088"/>
      <c r="K122" s="1096" t="s">
        <v>626</v>
      </c>
      <c r="L122" s="1091"/>
      <c r="M122" s="1091"/>
      <c r="N122" s="1091"/>
      <c r="O122" s="1076">
        <v>4</v>
      </c>
      <c r="P122" s="1076"/>
      <c r="Q122" s="1076"/>
      <c r="R122" s="1076"/>
      <c r="S122" s="1076"/>
      <c r="T122" s="1083">
        <v>4.2</v>
      </c>
      <c r="U122" s="1083"/>
      <c r="V122" s="1083"/>
      <c r="W122" s="1083"/>
      <c r="X122" s="1156"/>
      <c r="Y122" s="1158">
        <v>4</v>
      </c>
      <c r="Z122" s="1076"/>
      <c r="AA122" s="1076"/>
      <c r="AB122" s="1076"/>
      <c r="AC122" s="1083">
        <v>4.5</v>
      </c>
      <c r="AD122" s="1083"/>
      <c r="AE122" s="1083"/>
      <c r="AF122" s="1083"/>
      <c r="AG122" s="1083"/>
      <c r="AH122" s="1083"/>
      <c r="AI122" s="1076">
        <v>5.5</v>
      </c>
      <c r="AJ122" s="1076"/>
      <c r="AK122" s="1077"/>
      <c r="AL122" s="1155">
        <v>5.3</v>
      </c>
      <c r="AM122" s="1083"/>
      <c r="AN122" s="1083"/>
      <c r="AO122" s="1076">
        <v>5.8</v>
      </c>
      <c r="AP122" s="1077"/>
      <c r="AQ122" s="1154" t="s">
        <v>626</v>
      </c>
      <c r="AR122" s="1091"/>
      <c r="AS122" s="1138"/>
    </row>
    <row r="123" spans="1:45" ht="9" customHeight="1">
      <c r="A123" s="1086" t="s">
        <v>659</v>
      </c>
      <c r="B123" s="1087"/>
      <c r="C123" s="1087"/>
      <c r="D123" s="1087"/>
      <c r="E123" s="1087"/>
      <c r="F123" s="1084" t="s">
        <v>646</v>
      </c>
      <c r="G123" s="1084"/>
      <c r="H123" s="1084"/>
      <c r="I123" s="1084"/>
      <c r="J123" s="1088"/>
      <c r="K123" s="1157">
        <v>2.5</v>
      </c>
      <c r="L123" s="1083"/>
      <c r="M123" s="1083"/>
      <c r="N123" s="1083"/>
      <c r="O123" s="1076">
        <v>3.5</v>
      </c>
      <c r="P123" s="1076"/>
      <c r="Q123" s="1076"/>
      <c r="R123" s="1076"/>
      <c r="S123" s="1076"/>
      <c r="T123" s="1083">
        <v>4.5</v>
      </c>
      <c r="U123" s="1083"/>
      <c r="V123" s="1083"/>
      <c r="W123" s="1083"/>
      <c r="X123" s="1156"/>
      <c r="Y123" s="1158">
        <v>2.5</v>
      </c>
      <c r="Z123" s="1076"/>
      <c r="AA123" s="1076"/>
      <c r="AB123" s="1076"/>
      <c r="AC123" s="1083">
        <v>3.5</v>
      </c>
      <c r="AD123" s="1083"/>
      <c r="AE123" s="1083"/>
      <c r="AF123" s="1083"/>
      <c r="AG123" s="1083"/>
      <c r="AH123" s="1083"/>
      <c r="AI123" s="1076">
        <v>4.5</v>
      </c>
      <c r="AJ123" s="1076"/>
      <c r="AK123" s="1077"/>
      <c r="AL123" s="1155">
        <v>4.5</v>
      </c>
      <c r="AM123" s="1083"/>
      <c r="AN123" s="1083"/>
      <c r="AO123" s="1076">
        <v>5</v>
      </c>
      <c r="AP123" s="1077"/>
      <c r="AQ123" s="1154" t="s">
        <v>626</v>
      </c>
      <c r="AR123" s="1091"/>
      <c r="AS123" s="1138"/>
    </row>
    <row r="124" spans="1:45" ht="9" customHeight="1">
      <c r="A124" s="1086" t="s">
        <v>660</v>
      </c>
      <c r="B124" s="1087"/>
      <c r="C124" s="1087"/>
      <c r="D124" s="1087"/>
      <c r="E124" s="1087"/>
      <c r="F124" s="1084" t="s">
        <v>625</v>
      </c>
      <c r="G124" s="1084"/>
      <c r="H124" s="1084"/>
      <c r="I124" s="1084"/>
      <c r="J124" s="1088"/>
      <c r="K124" s="1157">
        <v>3.2</v>
      </c>
      <c r="L124" s="1083"/>
      <c r="M124" s="1083"/>
      <c r="N124" s="1083"/>
      <c r="O124" s="1076">
        <v>4.25</v>
      </c>
      <c r="P124" s="1076"/>
      <c r="Q124" s="1076"/>
      <c r="R124" s="1076"/>
      <c r="S124" s="1076"/>
      <c r="T124" s="1083">
        <v>4.3</v>
      </c>
      <c r="U124" s="1083"/>
      <c r="V124" s="1083"/>
      <c r="W124" s="1083"/>
      <c r="X124" s="1156"/>
      <c r="Y124" s="1158">
        <v>3.3</v>
      </c>
      <c r="Z124" s="1076"/>
      <c r="AA124" s="1076"/>
      <c r="AB124" s="1076"/>
      <c r="AC124" s="1083">
        <v>4.5999999999999996</v>
      </c>
      <c r="AD124" s="1083"/>
      <c r="AE124" s="1083"/>
      <c r="AF124" s="1083"/>
      <c r="AG124" s="1083"/>
      <c r="AH124" s="1083"/>
      <c r="AI124" s="1076">
        <v>5</v>
      </c>
      <c r="AJ124" s="1076"/>
      <c r="AK124" s="1077"/>
      <c r="AL124" s="1155">
        <v>5.6</v>
      </c>
      <c r="AM124" s="1083"/>
      <c r="AN124" s="1083"/>
      <c r="AO124" s="1076">
        <v>6.5</v>
      </c>
      <c r="AP124" s="1077"/>
      <c r="AQ124" s="1154" t="s">
        <v>626</v>
      </c>
      <c r="AR124" s="1091"/>
      <c r="AS124" s="1138"/>
    </row>
    <row r="125" spans="1:45" ht="9" customHeight="1">
      <c r="A125" s="1086" t="s">
        <v>661</v>
      </c>
      <c r="B125" s="1087"/>
      <c r="C125" s="1087"/>
      <c r="D125" s="1087"/>
      <c r="E125" s="1087"/>
      <c r="F125" s="1084" t="s">
        <v>632</v>
      </c>
      <c r="G125" s="1084"/>
      <c r="H125" s="1084"/>
      <c r="I125" s="1084"/>
      <c r="J125" s="1088"/>
      <c r="K125" s="1157">
        <v>4.5</v>
      </c>
      <c r="L125" s="1083"/>
      <c r="M125" s="1083"/>
      <c r="N125" s="1083"/>
      <c r="O125" s="1076">
        <v>5</v>
      </c>
      <c r="P125" s="1076"/>
      <c r="Q125" s="1076"/>
      <c r="R125" s="1076"/>
      <c r="S125" s="1076"/>
      <c r="T125" s="1083">
        <v>5.5</v>
      </c>
      <c r="U125" s="1083"/>
      <c r="V125" s="1083"/>
      <c r="W125" s="1083"/>
      <c r="X125" s="1156"/>
      <c r="Y125" s="1158">
        <v>3.2</v>
      </c>
      <c r="Z125" s="1076"/>
      <c r="AA125" s="1076"/>
      <c r="AB125" s="1076"/>
      <c r="AC125" s="1083">
        <v>4</v>
      </c>
      <c r="AD125" s="1083"/>
      <c r="AE125" s="1083"/>
      <c r="AF125" s="1083"/>
      <c r="AG125" s="1083"/>
      <c r="AH125" s="1083"/>
      <c r="AI125" s="1076">
        <v>4.8</v>
      </c>
      <c r="AJ125" s="1076"/>
      <c r="AK125" s="1077"/>
      <c r="AL125" s="1155">
        <v>4.5999999999999996</v>
      </c>
      <c r="AM125" s="1083"/>
      <c r="AN125" s="1083"/>
      <c r="AO125" s="1076">
        <v>5</v>
      </c>
      <c r="AP125" s="1077"/>
      <c r="AQ125" s="1155">
        <v>6.4</v>
      </c>
      <c r="AR125" s="1083"/>
      <c r="AS125" s="1156"/>
    </row>
    <row r="126" spans="1:45" ht="9" customHeight="1">
      <c r="A126" s="1086" t="s">
        <v>662</v>
      </c>
      <c r="B126" s="1087"/>
      <c r="C126" s="1087"/>
      <c r="D126" s="1087"/>
      <c r="E126" s="1087"/>
      <c r="F126" s="1084" t="s">
        <v>632</v>
      </c>
      <c r="G126" s="1084"/>
      <c r="H126" s="1084"/>
      <c r="I126" s="1084"/>
      <c r="J126" s="1088"/>
      <c r="K126" s="1157">
        <v>2.5</v>
      </c>
      <c r="L126" s="1083"/>
      <c r="M126" s="1083"/>
      <c r="N126" s="1083"/>
      <c r="O126" s="1076">
        <v>3.8</v>
      </c>
      <c r="P126" s="1076"/>
      <c r="Q126" s="1076"/>
      <c r="R126" s="1076"/>
      <c r="S126" s="1076"/>
      <c r="T126" s="1083">
        <v>4</v>
      </c>
      <c r="U126" s="1083"/>
      <c r="V126" s="1083"/>
      <c r="W126" s="1083"/>
      <c r="X126" s="1156"/>
      <c r="Y126" s="1158">
        <v>2.5</v>
      </c>
      <c r="Z126" s="1076"/>
      <c r="AA126" s="1076"/>
      <c r="AB126" s="1076"/>
      <c r="AC126" s="1083">
        <v>3.8</v>
      </c>
      <c r="AD126" s="1083"/>
      <c r="AE126" s="1083"/>
      <c r="AF126" s="1083"/>
      <c r="AG126" s="1083"/>
      <c r="AH126" s="1083"/>
      <c r="AI126" s="1076">
        <v>4</v>
      </c>
      <c r="AJ126" s="1076"/>
      <c r="AK126" s="1077"/>
      <c r="AL126" s="1155">
        <v>4</v>
      </c>
      <c r="AM126" s="1083"/>
      <c r="AN126" s="1083"/>
      <c r="AO126" s="1076">
        <v>4.5</v>
      </c>
      <c r="AP126" s="1077"/>
      <c r="AQ126" s="1154" t="s">
        <v>626</v>
      </c>
      <c r="AR126" s="1091"/>
      <c r="AS126" s="1138"/>
    </row>
    <row r="127" spans="1:45" ht="9" customHeight="1">
      <c r="A127" s="1086" t="s">
        <v>663</v>
      </c>
      <c r="B127" s="1087"/>
      <c r="C127" s="1087"/>
      <c r="D127" s="1087"/>
      <c r="E127" s="1087"/>
      <c r="F127" s="1084" t="s">
        <v>646</v>
      </c>
      <c r="G127" s="1084"/>
      <c r="H127" s="1084"/>
      <c r="I127" s="1084"/>
      <c r="J127" s="1088"/>
      <c r="K127" s="1096" t="s">
        <v>626</v>
      </c>
      <c r="L127" s="1091"/>
      <c r="M127" s="1091"/>
      <c r="N127" s="1091"/>
      <c r="O127" s="1076">
        <v>5.8</v>
      </c>
      <c r="P127" s="1076"/>
      <c r="Q127" s="1076"/>
      <c r="R127" s="1076"/>
      <c r="S127" s="1076"/>
      <c r="T127" s="1083">
        <v>6.25</v>
      </c>
      <c r="U127" s="1083"/>
      <c r="V127" s="1083"/>
      <c r="W127" s="1083"/>
      <c r="X127" s="1156"/>
      <c r="Y127" s="1139" t="s">
        <v>626</v>
      </c>
      <c r="Z127" s="1084"/>
      <c r="AA127" s="1084"/>
      <c r="AB127" s="1084"/>
      <c r="AC127" s="1083">
        <v>5.8</v>
      </c>
      <c r="AD127" s="1083"/>
      <c r="AE127" s="1083"/>
      <c r="AF127" s="1083"/>
      <c r="AG127" s="1083"/>
      <c r="AH127" s="1083"/>
      <c r="AI127" s="1076">
        <v>6.25</v>
      </c>
      <c r="AJ127" s="1076"/>
      <c r="AK127" s="1077"/>
      <c r="AL127" s="1155">
        <v>6.4</v>
      </c>
      <c r="AM127" s="1083"/>
      <c r="AN127" s="1083"/>
      <c r="AO127" s="1076">
        <v>7</v>
      </c>
      <c r="AP127" s="1077"/>
      <c r="AQ127" s="1154" t="s">
        <v>626</v>
      </c>
      <c r="AR127" s="1091"/>
      <c r="AS127" s="1138"/>
    </row>
    <row r="128" spans="1:45" ht="9" customHeight="1">
      <c r="A128" s="1086" t="s">
        <v>664</v>
      </c>
      <c r="B128" s="1087"/>
      <c r="C128" s="1087"/>
      <c r="D128" s="1087"/>
      <c r="E128" s="1087"/>
      <c r="F128" s="1084" t="s">
        <v>629</v>
      </c>
      <c r="G128" s="1084"/>
      <c r="H128" s="1084"/>
      <c r="I128" s="1084"/>
      <c r="J128" s="1088"/>
      <c r="K128" s="1096" t="s">
        <v>626</v>
      </c>
      <c r="L128" s="1091"/>
      <c r="M128" s="1091"/>
      <c r="N128" s="1091"/>
      <c r="O128" s="1076">
        <v>5.5</v>
      </c>
      <c r="P128" s="1076"/>
      <c r="Q128" s="1076"/>
      <c r="R128" s="1076"/>
      <c r="S128" s="1076"/>
      <c r="T128" s="1083">
        <v>8</v>
      </c>
      <c r="U128" s="1083"/>
      <c r="V128" s="1083"/>
      <c r="W128" s="1083"/>
      <c r="X128" s="1156"/>
      <c r="Y128" s="1139" t="s">
        <v>626</v>
      </c>
      <c r="Z128" s="1084"/>
      <c r="AA128" s="1084"/>
      <c r="AB128" s="1084"/>
      <c r="AC128" s="1083">
        <v>6.5</v>
      </c>
      <c r="AD128" s="1083"/>
      <c r="AE128" s="1083"/>
      <c r="AF128" s="1083"/>
      <c r="AG128" s="1083"/>
      <c r="AH128" s="1083"/>
      <c r="AI128" s="1076">
        <v>9.1999999999999993</v>
      </c>
      <c r="AJ128" s="1076"/>
      <c r="AK128" s="1077"/>
      <c r="AL128" s="1155">
        <v>7.2</v>
      </c>
      <c r="AM128" s="1083"/>
      <c r="AN128" s="1083"/>
      <c r="AO128" s="1076">
        <v>10.199999999999999</v>
      </c>
      <c r="AP128" s="1077"/>
      <c r="AQ128" s="1154" t="s">
        <v>626</v>
      </c>
      <c r="AR128" s="1091"/>
      <c r="AS128" s="1138"/>
    </row>
    <row r="129" spans="1:45" ht="9" customHeight="1">
      <c r="A129" s="1086" t="s">
        <v>665</v>
      </c>
      <c r="B129" s="1087"/>
      <c r="C129" s="1087"/>
      <c r="D129" s="1087"/>
      <c r="E129" s="1087"/>
      <c r="F129" s="1084" t="s">
        <v>629</v>
      </c>
      <c r="G129" s="1084"/>
      <c r="H129" s="1084"/>
      <c r="I129" s="1084"/>
      <c r="J129" s="1088"/>
      <c r="K129" s="1157">
        <v>4</v>
      </c>
      <c r="L129" s="1083"/>
      <c r="M129" s="1083"/>
      <c r="N129" s="1083"/>
      <c r="O129" s="1076">
        <v>4.5</v>
      </c>
      <c r="P129" s="1076"/>
      <c r="Q129" s="1076"/>
      <c r="R129" s="1076"/>
      <c r="S129" s="1076"/>
      <c r="T129" s="1083">
        <v>5</v>
      </c>
      <c r="U129" s="1083"/>
      <c r="V129" s="1083"/>
      <c r="W129" s="1083"/>
      <c r="X129" s="1156"/>
      <c r="Y129" s="1158">
        <v>4.25</v>
      </c>
      <c r="Z129" s="1076"/>
      <c r="AA129" s="1076"/>
      <c r="AB129" s="1076"/>
      <c r="AC129" s="1083">
        <v>4.75</v>
      </c>
      <c r="AD129" s="1083"/>
      <c r="AE129" s="1083"/>
      <c r="AF129" s="1083"/>
      <c r="AG129" s="1083"/>
      <c r="AH129" s="1083"/>
      <c r="AI129" s="1076">
        <v>5.25</v>
      </c>
      <c r="AJ129" s="1076"/>
      <c r="AK129" s="1077"/>
      <c r="AL129" s="1155">
        <v>5.75</v>
      </c>
      <c r="AM129" s="1083"/>
      <c r="AN129" s="1083"/>
      <c r="AO129" s="1076">
        <v>6.25</v>
      </c>
      <c r="AP129" s="1077"/>
      <c r="AQ129" s="1155">
        <v>7</v>
      </c>
      <c r="AR129" s="1083"/>
      <c r="AS129" s="1156"/>
    </row>
    <row r="130" spans="1:45" ht="9" customHeight="1">
      <c r="A130" s="1086" t="s">
        <v>666</v>
      </c>
      <c r="B130" s="1087"/>
      <c r="C130" s="1087"/>
      <c r="D130" s="1087"/>
      <c r="E130" s="1087"/>
      <c r="F130" s="1084" t="s">
        <v>640</v>
      </c>
      <c r="G130" s="1084"/>
      <c r="H130" s="1084"/>
      <c r="I130" s="1084"/>
      <c r="J130" s="1088"/>
      <c r="K130" s="1157">
        <v>3</v>
      </c>
      <c r="L130" s="1083"/>
      <c r="M130" s="1083"/>
      <c r="N130" s="1083"/>
      <c r="O130" s="1076">
        <v>5.25</v>
      </c>
      <c r="P130" s="1076"/>
      <c r="Q130" s="1076"/>
      <c r="R130" s="1076"/>
      <c r="S130" s="1076"/>
      <c r="T130" s="1083">
        <v>6.1</v>
      </c>
      <c r="U130" s="1083"/>
      <c r="V130" s="1083"/>
      <c r="W130" s="1083"/>
      <c r="X130" s="1156"/>
      <c r="Y130" s="1158">
        <v>0</v>
      </c>
      <c r="Z130" s="1076"/>
      <c r="AA130" s="1076"/>
      <c r="AB130" s="1076"/>
      <c r="AC130" s="1083">
        <v>5.5</v>
      </c>
      <c r="AD130" s="1083"/>
      <c r="AE130" s="1083"/>
      <c r="AF130" s="1083"/>
      <c r="AG130" s="1083"/>
      <c r="AH130" s="1083"/>
      <c r="AI130" s="1076">
        <v>6</v>
      </c>
      <c r="AJ130" s="1076"/>
      <c r="AK130" s="1077"/>
      <c r="AL130" s="1155">
        <v>5.7</v>
      </c>
      <c r="AM130" s="1083"/>
      <c r="AN130" s="1083"/>
      <c r="AO130" s="1076">
        <v>6.5</v>
      </c>
      <c r="AP130" s="1077"/>
      <c r="AQ130" s="1154" t="s">
        <v>626</v>
      </c>
      <c r="AR130" s="1091"/>
      <c r="AS130" s="1138"/>
    </row>
    <row r="131" spans="1:45" ht="9" customHeight="1">
      <c r="A131" s="1086" t="s">
        <v>667</v>
      </c>
      <c r="B131" s="1087"/>
      <c r="C131" s="1087"/>
      <c r="D131" s="1087"/>
      <c r="E131" s="1087"/>
      <c r="F131" s="1084" t="s">
        <v>646</v>
      </c>
      <c r="G131" s="1084"/>
      <c r="H131" s="1084"/>
      <c r="I131" s="1084"/>
      <c r="J131" s="1088"/>
      <c r="K131" s="1157">
        <v>3</v>
      </c>
      <c r="L131" s="1083"/>
      <c r="M131" s="1083"/>
      <c r="N131" s="1083"/>
      <c r="O131" s="1076">
        <v>5</v>
      </c>
      <c r="P131" s="1076"/>
      <c r="Q131" s="1076"/>
      <c r="R131" s="1076"/>
      <c r="S131" s="1076"/>
      <c r="T131" s="1083">
        <v>5.2</v>
      </c>
      <c r="U131" s="1083"/>
      <c r="V131" s="1083"/>
      <c r="W131" s="1083"/>
      <c r="X131" s="1156"/>
      <c r="Y131" s="1158">
        <v>3</v>
      </c>
      <c r="Z131" s="1076"/>
      <c r="AA131" s="1076"/>
      <c r="AB131" s="1076"/>
      <c r="AC131" s="1083">
        <v>5</v>
      </c>
      <c r="AD131" s="1083"/>
      <c r="AE131" s="1083"/>
      <c r="AF131" s="1083"/>
      <c r="AG131" s="1083"/>
      <c r="AH131" s="1083"/>
      <c r="AI131" s="1076">
        <v>5.2</v>
      </c>
      <c r="AJ131" s="1076"/>
      <c r="AK131" s="1077"/>
      <c r="AL131" s="1155">
        <v>5</v>
      </c>
      <c r="AM131" s="1083"/>
      <c r="AN131" s="1083"/>
      <c r="AO131" s="1076">
        <v>5.8</v>
      </c>
      <c r="AP131" s="1077"/>
      <c r="AQ131" s="1154" t="s">
        <v>626</v>
      </c>
      <c r="AR131" s="1091"/>
      <c r="AS131" s="1138"/>
    </row>
    <row r="132" spans="1:45" ht="9" customHeight="1">
      <c r="A132" s="1086" t="s">
        <v>668</v>
      </c>
      <c r="B132" s="1087"/>
      <c r="C132" s="1087"/>
      <c r="D132" s="1087"/>
      <c r="E132" s="1087"/>
      <c r="F132" s="1084" t="s">
        <v>643</v>
      </c>
      <c r="G132" s="1084"/>
      <c r="H132" s="1084"/>
      <c r="I132" s="1084"/>
      <c r="J132" s="1088"/>
      <c r="K132" s="1157">
        <v>4.5</v>
      </c>
      <c r="L132" s="1083"/>
      <c r="M132" s="1083"/>
      <c r="N132" s="1083"/>
      <c r="O132" s="1076">
        <v>5</v>
      </c>
      <c r="P132" s="1076"/>
      <c r="Q132" s="1076"/>
      <c r="R132" s="1076"/>
      <c r="S132" s="1076"/>
      <c r="T132" s="1083">
        <v>6</v>
      </c>
      <c r="U132" s="1083"/>
      <c r="V132" s="1083"/>
      <c r="W132" s="1083"/>
      <c r="X132" s="1156"/>
      <c r="Y132" s="1158">
        <v>4.5</v>
      </c>
      <c r="Z132" s="1076"/>
      <c r="AA132" s="1076"/>
      <c r="AB132" s="1076"/>
      <c r="AC132" s="1083">
        <v>5</v>
      </c>
      <c r="AD132" s="1083"/>
      <c r="AE132" s="1083"/>
      <c r="AF132" s="1083"/>
      <c r="AG132" s="1083"/>
      <c r="AH132" s="1083"/>
      <c r="AI132" s="1076">
        <v>6</v>
      </c>
      <c r="AJ132" s="1076"/>
      <c r="AK132" s="1077"/>
      <c r="AL132" s="1155">
        <v>5.5</v>
      </c>
      <c r="AM132" s="1083"/>
      <c r="AN132" s="1083"/>
      <c r="AO132" s="1076">
        <v>6.5</v>
      </c>
      <c r="AP132" s="1077"/>
      <c r="AQ132" s="1155">
        <v>7</v>
      </c>
      <c r="AR132" s="1083"/>
      <c r="AS132" s="1156"/>
    </row>
    <row r="133" spans="1:45" ht="9" customHeight="1">
      <c r="A133" s="1086" t="s">
        <v>669</v>
      </c>
      <c r="B133" s="1087"/>
      <c r="C133" s="1087"/>
      <c r="D133" s="1087"/>
      <c r="E133" s="1087"/>
      <c r="F133" s="1084" t="s">
        <v>640</v>
      </c>
      <c r="G133" s="1084"/>
      <c r="H133" s="1084"/>
      <c r="I133" s="1084"/>
      <c r="J133" s="1088"/>
      <c r="K133" s="1157">
        <v>4</v>
      </c>
      <c r="L133" s="1083"/>
      <c r="M133" s="1083"/>
      <c r="N133" s="1083"/>
      <c r="O133" s="1076">
        <v>4.5</v>
      </c>
      <c r="P133" s="1076"/>
      <c r="Q133" s="1076"/>
      <c r="R133" s="1076"/>
      <c r="S133" s="1076"/>
      <c r="T133" s="1083">
        <v>5</v>
      </c>
      <c r="U133" s="1083"/>
      <c r="V133" s="1083"/>
      <c r="W133" s="1083"/>
      <c r="X133" s="1156"/>
      <c r="Y133" s="1158">
        <v>5</v>
      </c>
      <c r="Z133" s="1076"/>
      <c r="AA133" s="1076"/>
      <c r="AB133" s="1076"/>
      <c r="AC133" s="1083">
        <v>5.5</v>
      </c>
      <c r="AD133" s="1083"/>
      <c r="AE133" s="1083"/>
      <c r="AF133" s="1083"/>
      <c r="AG133" s="1083"/>
      <c r="AH133" s="1083"/>
      <c r="AI133" s="1076">
        <v>6.5</v>
      </c>
      <c r="AJ133" s="1076"/>
      <c r="AK133" s="1077"/>
      <c r="AL133" s="1154" t="s">
        <v>626</v>
      </c>
      <c r="AM133" s="1091"/>
      <c r="AN133" s="1091"/>
      <c r="AO133" s="1084" t="s">
        <v>626</v>
      </c>
      <c r="AP133" s="1085"/>
      <c r="AQ133" s="1154" t="s">
        <v>626</v>
      </c>
      <c r="AR133" s="1091"/>
      <c r="AS133" s="1138"/>
    </row>
    <row r="134" spans="1:45" ht="9" customHeight="1">
      <c r="A134" s="1086" t="s">
        <v>670</v>
      </c>
      <c r="B134" s="1087"/>
      <c r="C134" s="1087"/>
      <c r="D134" s="1087"/>
      <c r="E134" s="1087"/>
      <c r="F134" s="1084" t="s">
        <v>625</v>
      </c>
      <c r="G134" s="1084"/>
      <c r="H134" s="1084"/>
      <c r="I134" s="1084"/>
      <c r="J134" s="1088"/>
      <c r="K134" s="1157">
        <v>3.5</v>
      </c>
      <c r="L134" s="1083"/>
      <c r="M134" s="1083"/>
      <c r="N134" s="1083"/>
      <c r="O134" s="1076">
        <v>4.0999999999999996</v>
      </c>
      <c r="P134" s="1076"/>
      <c r="Q134" s="1076"/>
      <c r="R134" s="1076"/>
      <c r="S134" s="1076"/>
      <c r="T134" s="1083">
        <v>5.7</v>
      </c>
      <c r="U134" s="1083"/>
      <c r="V134" s="1083"/>
      <c r="W134" s="1083"/>
      <c r="X134" s="1156"/>
      <c r="Y134" s="1158">
        <v>4</v>
      </c>
      <c r="Z134" s="1076"/>
      <c r="AA134" s="1076"/>
      <c r="AB134" s="1076"/>
      <c r="AC134" s="1083">
        <v>4.7</v>
      </c>
      <c r="AD134" s="1083"/>
      <c r="AE134" s="1083"/>
      <c r="AF134" s="1083"/>
      <c r="AG134" s="1083"/>
      <c r="AH134" s="1083"/>
      <c r="AI134" s="1076">
        <v>5.9</v>
      </c>
      <c r="AJ134" s="1076"/>
      <c r="AK134" s="1077"/>
      <c r="AL134" s="1155">
        <v>6.1</v>
      </c>
      <c r="AM134" s="1083"/>
      <c r="AN134" s="1083"/>
      <c r="AO134" s="1076">
        <v>7</v>
      </c>
      <c r="AP134" s="1077"/>
      <c r="AQ134" s="1154" t="s">
        <v>626</v>
      </c>
      <c r="AR134" s="1091"/>
      <c r="AS134" s="1138"/>
    </row>
    <row r="135" spans="1:45" ht="9" customHeight="1">
      <c r="A135" s="1086" t="s">
        <v>671</v>
      </c>
      <c r="B135" s="1087"/>
      <c r="C135" s="1087"/>
      <c r="D135" s="1087"/>
      <c r="E135" s="1087"/>
      <c r="F135" s="1084" t="s">
        <v>634</v>
      </c>
      <c r="G135" s="1084"/>
      <c r="H135" s="1084"/>
      <c r="I135" s="1084"/>
      <c r="J135" s="1088"/>
      <c r="K135" s="1157">
        <v>3</v>
      </c>
      <c r="L135" s="1083"/>
      <c r="M135" s="1083"/>
      <c r="N135" s="1083"/>
      <c r="O135" s="1076">
        <v>3.5</v>
      </c>
      <c r="P135" s="1076"/>
      <c r="Q135" s="1076"/>
      <c r="R135" s="1076"/>
      <c r="S135" s="1076"/>
      <c r="T135" s="1083">
        <v>3.5</v>
      </c>
      <c r="U135" s="1083"/>
      <c r="V135" s="1083"/>
      <c r="W135" s="1083"/>
      <c r="X135" s="1156"/>
      <c r="Y135" s="1158">
        <v>4</v>
      </c>
      <c r="Z135" s="1076"/>
      <c r="AA135" s="1076"/>
      <c r="AB135" s="1076"/>
      <c r="AC135" s="1083">
        <v>4.5</v>
      </c>
      <c r="AD135" s="1083"/>
      <c r="AE135" s="1083"/>
      <c r="AF135" s="1083"/>
      <c r="AG135" s="1083"/>
      <c r="AH135" s="1083"/>
      <c r="AI135" s="1076">
        <v>5</v>
      </c>
      <c r="AJ135" s="1076"/>
      <c r="AK135" s="1077"/>
      <c r="AL135" s="1155">
        <v>6</v>
      </c>
      <c r="AM135" s="1083"/>
      <c r="AN135" s="1083"/>
      <c r="AO135" s="1076">
        <v>6.5</v>
      </c>
      <c r="AP135" s="1077"/>
      <c r="AQ135" s="1154" t="s">
        <v>626</v>
      </c>
      <c r="AR135" s="1091"/>
      <c r="AS135" s="1138"/>
    </row>
    <row r="136" spans="1:45" ht="9" customHeight="1">
      <c r="A136" s="1086" t="s">
        <v>672</v>
      </c>
      <c r="B136" s="1087"/>
      <c r="C136" s="1087"/>
      <c r="D136" s="1087"/>
      <c r="E136" s="1087"/>
      <c r="F136" s="1084" t="s">
        <v>673</v>
      </c>
      <c r="G136" s="1084"/>
      <c r="H136" s="1084"/>
      <c r="I136" s="1084"/>
      <c r="J136" s="1088"/>
      <c r="K136" s="1157">
        <v>4</v>
      </c>
      <c r="L136" s="1083"/>
      <c r="M136" s="1083"/>
      <c r="N136" s="1083"/>
      <c r="O136" s="1076">
        <v>5</v>
      </c>
      <c r="P136" s="1076"/>
      <c r="Q136" s="1076"/>
      <c r="R136" s="1076"/>
      <c r="S136" s="1076"/>
      <c r="T136" s="1083">
        <v>6</v>
      </c>
      <c r="U136" s="1083"/>
      <c r="V136" s="1083"/>
      <c r="W136" s="1083"/>
      <c r="X136" s="1156"/>
      <c r="Y136" s="1158">
        <v>4</v>
      </c>
      <c r="Z136" s="1076"/>
      <c r="AA136" s="1076"/>
      <c r="AB136" s="1076"/>
      <c r="AC136" s="1083">
        <v>5</v>
      </c>
      <c r="AD136" s="1083"/>
      <c r="AE136" s="1083"/>
      <c r="AF136" s="1083"/>
      <c r="AG136" s="1083"/>
      <c r="AH136" s="1083"/>
      <c r="AI136" s="1076">
        <v>6</v>
      </c>
      <c r="AJ136" s="1076"/>
      <c r="AK136" s="1077"/>
      <c r="AL136" s="1155">
        <v>6</v>
      </c>
      <c r="AM136" s="1083"/>
      <c r="AN136" s="1083"/>
      <c r="AO136" s="1076">
        <v>7</v>
      </c>
      <c r="AP136" s="1077"/>
      <c r="AQ136" s="1155">
        <v>8</v>
      </c>
      <c r="AR136" s="1083"/>
      <c r="AS136" s="1156"/>
    </row>
    <row r="137" spans="1:45" ht="9" customHeight="1">
      <c r="A137" s="1086" t="s">
        <v>674</v>
      </c>
      <c r="B137" s="1087"/>
      <c r="C137" s="1087"/>
      <c r="D137" s="1087"/>
      <c r="E137" s="1087"/>
      <c r="F137" s="1084" t="s">
        <v>625</v>
      </c>
      <c r="G137" s="1084"/>
      <c r="H137" s="1084"/>
      <c r="I137" s="1084"/>
      <c r="J137" s="1088"/>
      <c r="K137" s="1157">
        <v>3.6</v>
      </c>
      <c r="L137" s="1083"/>
      <c r="M137" s="1083"/>
      <c r="N137" s="1083"/>
      <c r="O137" s="1076">
        <v>4.2</v>
      </c>
      <c r="P137" s="1076"/>
      <c r="Q137" s="1076"/>
      <c r="R137" s="1076"/>
      <c r="S137" s="1076"/>
      <c r="T137" s="1083">
        <v>5.8</v>
      </c>
      <c r="U137" s="1083"/>
      <c r="V137" s="1083"/>
      <c r="W137" s="1083"/>
      <c r="X137" s="1156"/>
      <c r="Y137" s="1158">
        <v>4.0999999999999996</v>
      </c>
      <c r="Z137" s="1076"/>
      <c r="AA137" s="1076"/>
      <c r="AB137" s="1076"/>
      <c r="AC137" s="1083">
        <v>4.9000000000000004</v>
      </c>
      <c r="AD137" s="1083"/>
      <c r="AE137" s="1083"/>
      <c r="AF137" s="1083"/>
      <c r="AG137" s="1083"/>
      <c r="AH137" s="1083"/>
      <c r="AI137" s="1076">
        <v>5.95</v>
      </c>
      <c r="AJ137" s="1076"/>
      <c r="AK137" s="1077"/>
      <c r="AL137" s="1155">
        <v>6.1</v>
      </c>
      <c r="AM137" s="1083"/>
      <c r="AN137" s="1083"/>
      <c r="AO137" s="1076">
        <v>7.1</v>
      </c>
      <c r="AP137" s="1077"/>
      <c r="AQ137" s="1154" t="s">
        <v>626</v>
      </c>
      <c r="AR137" s="1091"/>
      <c r="AS137" s="1138"/>
    </row>
    <row r="138" spans="1:45" ht="9" customHeight="1">
      <c r="A138" s="1086" t="s">
        <v>675</v>
      </c>
      <c r="B138" s="1087"/>
      <c r="C138" s="1087"/>
      <c r="D138" s="1087"/>
      <c r="E138" s="1087"/>
      <c r="F138" s="1084" t="s">
        <v>625</v>
      </c>
      <c r="G138" s="1084"/>
      <c r="H138" s="1084"/>
      <c r="I138" s="1084"/>
      <c r="J138" s="1088"/>
      <c r="K138" s="1157">
        <v>4.5</v>
      </c>
      <c r="L138" s="1083"/>
      <c r="M138" s="1083"/>
      <c r="N138" s="1083"/>
      <c r="O138" s="1076">
        <v>5.5</v>
      </c>
      <c r="P138" s="1076"/>
      <c r="Q138" s="1076"/>
      <c r="R138" s="1076"/>
      <c r="S138" s="1076"/>
      <c r="T138" s="1083">
        <v>6.5</v>
      </c>
      <c r="U138" s="1083"/>
      <c r="V138" s="1083"/>
      <c r="W138" s="1083"/>
      <c r="X138" s="1156"/>
      <c r="Y138" s="1158">
        <v>5</v>
      </c>
      <c r="Z138" s="1076"/>
      <c r="AA138" s="1076"/>
      <c r="AB138" s="1076"/>
      <c r="AC138" s="1083">
        <v>6</v>
      </c>
      <c r="AD138" s="1083"/>
      <c r="AE138" s="1083"/>
      <c r="AF138" s="1083"/>
      <c r="AG138" s="1083"/>
      <c r="AH138" s="1083"/>
      <c r="AI138" s="1076">
        <v>7</v>
      </c>
      <c r="AJ138" s="1076"/>
      <c r="AK138" s="1077"/>
      <c r="AL138" s="1155">
        <v>7.5</v>
      </c>
      <c r="AM138" s="1083"/>
      <c r="AN138" s="1083"/>
      <c r="AO138" s="1076">
        <v>8</v>
      </c>
      <c r="AP138" s="1077"/>
      <c r="AQ138" s="1154" t="s">
        <v>626</v>
      </c>
      <c r="AR138" s="1091"/>
      <c r="AS138" s="1138"/>
    </row>
    <row r="139" spans="1:45" ht="9" customHeight="1">
      <c r="A139" s="1086" t="s">
        <v>676</v>
      </c>
      <c r="B139" s="1087"/>
      <c r="C139" s="1087"/>
      <c r="D139" s="1087"/>
      <c r="E139" s="1087"/>
      <c r="F139" s="1084" t="s">
        <v>677</v>
      </c>
      <c r="G139" s="1084"/>
      <c r="H139" s="1084"/>
      <c r="I139" s="1084"/>
      <c r="J139" s="1088"/>
      <c r="K139" s="1157">
        <v>3.5</v>
      </c>
      <c r="L139" s="1083"/>
      <c r="M139" s="1083"/>
      <c r="N139" s="1083"/>
      <c r="O139" s="1076">
        <v>4.9000000000000004</v>
      </c>
      <c r="P139" s="1076"/>
      <c r="Q139" s="1076"/>
      <c r="R139" s="1076"/>
      <c r="S139" s="1076"/>
      <c r="T139" s="1083">
        <v>6.5</v>
      </c>
      <c r="U139" s="1083"/>
      <c r="V139" s="1083"/>
      <c r="W139" s="1083"/>
      <c r="X139" s="1156"/>
      <c r="Y139" s="1158">
        <v>4.2</v>
      </c>
      <c r="Z139" s="1076"/>
      <c r="AA139" s="1076"/>
      <c r="AB139" s="1076"/>
      <c r="AC139" s="1083">
        <v>5.8</v>
      </c>
      <c r="AD139" s="1083"/>
      <c r="AE139" s="1083"/>
      <c r="AF139" s="1083"/>
      <c r="AG139" s="1083"/>
      <c r="AH139" s="1083"/>
      <c r="AI139" s="1076">
        <v>6.7</v>
      </c>
      <c r="AJ139" s="1076"/>
      <c r="AK139" s="1077"/>
      <c r="AL139" s="1155">
        <v>6.5</v>
      </c>
      <c r="AM139" s="1083"/>
      <c r="AN139" s="1083"/>
      <c r="AO139" s="1076">
        <v>7.5</v>
      </c>
      <c r="AP139" s="1077"/>
      <c r="AQ139" s="1155">
        <v>12</v>
      </c>
      <c r="AR139" s="1083"/>
      <c r="AS139" s="1156"/>
    </row>
    <row r="140" spans="1:45" ht="9" customHeight="1">
      <c r="A140" s="1086" t="s">
        <v>678</v>
      </c>
      <c r="B140" s="1087"/>
      <c r="C140" s="1087"/>
      <c r="D140" s="1087"/>
      <c r="E140" s="1087"/>
      <c r="F140" s="1084" t="s">
        <v>677</v>
      </c>
      <c r="G140" s="1084"/>
      <c r="H140" s="1084"/>
      <c r="I140" s="1084"/>
      <c r="J140" s="1088"/>
      <c r="K140" s="1157">
        <v>3.5</v>
      </c>
      <c r="L140" s="1083"/>
      <c r="M140" s="1083"/>
      <c r="N140" s="1083"/>
      <c r="O140" s="1076">
        <v>4.9000000000000004</v>
      </c>
      <c r="P140" s="1076"/>
      <c r="Q140" s="1076"/>
      <c r="R140" s="1076"/>
      <c r="S140" s="1076"/>
      <c r="T140" s="1083">
        <v>6.5</v>
      </c>
      <c r="U140" s="1083"/>
      <c r="V140" s="1083"/>
      <c r="W140" s="1083"/>
      <c r="X140" s="1156"/>
      <c r="Y140" s="1158">
        <v>4.2</v>
      </c>
      <c r="Z140" s="1076"/>
      <c r="AA140" s="1076"/>
      <c r="AB140" s="1076"/>
      <c r="AC140" s="1083">
        <v>5.9</v>
      </c>
      <c r="AD140" s="1083"/>
      <c r="AE140" s="1083"/>
      <c r="AF140" s="1083"/>
      <c r="AG140" s="1083"/>
      <c r="AH140" s="1083"/>
      <c r="AI140" s="1076">
        <v>6.7</v>
      </c>
      <c r="AJ140" s="1076"/>
      <c r="AK140" s="1077"/>
      <c r="AL140" s="1155">
        <v>6.5</v>
      </c>
      <c r="AM140" s="1083"/>
      <c r="AN140" s="1083"/>
      <c r="AO140" s="1076">
        <v>7.5</v>
      </c>
      <c r="AP140" s="1077"/>
      <c r="AQ140" s="1155">
        <v>15</v>
      </c>
      <c r="AR140" s="1083"/>
      <c r="AS140" s="1156"/>
    </row>
    <row r="141" spans="1:45" ht="9" customHeight="1">
      <c r="A141" s="1086" t="s">
        <v>679</v>
      </c>
      <c r="B141" s="1087"/>
      <c r="C141" s="1087"/>
      <c r="D141" s="1087"/>
      <c r="E141" s="1087"/>
      <c r="F141" s="1084" t="s">
        <v>634</v>
      </c>
      <c r="G141" s="1084"/>
      <c r="H141" s="1084"/>
      <c r="I141" s="1084"/>
      <c r="J141" s="1088"/>
      <c r="K141" s="1157">
        <v>3.6</v>
      </c>
      <c r="L141" s="1083"/>
      <c r="M141" s="1083"/>
      <c r="N141" s="1083"/>
      <c r="O141" s="1076">
        <v>4.0999999999999996</v>
      </c>
      <c r="P141" s="1076"/>
      <c r="Q141" s="1076"/>
      <c r="R141" s="1076"/>
      <c r="S141" s="1076"/>
      <c r="T141" s="1083">
        <v>4.45</v>
      </c>
      <c r="U141" s="1083"/>
      <c r="V141" s="1083"/>
      <c r="W141" s="1083"/>
      <c r="X141" s="1156"/>
      <c r="Y141" s="1158">
        <v>4.2</v>
      </c>
      <c r="Z141" s="1076"/>
      <c r="AA141" s="1076"/>
      <c r="AB141" s="1076"/>
      <c r="AC141" s="1083">
        <v>4.45</v>
      </c>
      <c r="AD141" s="1083"/>
      <c r="AE141" s="1083"/>
      <c r="AF141" s="1083"/>
      <c r="AG141" s="1083"/>
      <c r="AH141" s="1083"/>
      <c r="AI141" s="1076">
        <v>4.7</v>
      </c>
      <c r="AJ141" s="1076"/>
      <c r="AK141" s="1077"/>
      <c r="AL141" s="1155">
        <v>5.0999999999999996</v>
      </c>
      <c r="AM141" s="1083"/>
      <c r="AN141" s="1083"/>
      <c r="AO141" s="1076">
        <v>5.0999999999999996</v>
      </c>
      <c r="AP141" s="1077"/>
      <c r="AQ141" s="1154" t="s">
        <v>626</v>
      </c>
      <c r="AR141" s="1091"/>
      <c r="AS141" s="1138"/>
    </row>
    <row r="142" spans="1:45" ht="9" customHeight="1">
      <c r="A142" s="1086" t="s">
        <v>680</v>
      </c>
      <c r="B142" s="1087"/>
      <c r="C142" s="1087"/>
      <c r="D142" s="1087"/>
      <c r="E142" s="1087"/>
      <c r="F142" s="1084" t="s">
        <v>625</v>
      </c>
      <c r="G142" s="1084"/>
      <c r="H142" s="1084"/>
      <c r="I142" s="1084"/>
      <c r="J142" s="1088"/>
      <c r="K142" s="1157">
        <v>3.8</v>
      </c>
      <c r="L142" s="1083"/>
      <c r="M142" s="1083"/>
      <c r="N142" s="1083"/>
      <c r="O142" s="1076">
        <v>4.95</v>
      </c>
      <c r="P142" s="1076"/>
      <c r="Q142" s="1076"/>
      <c r="R142" s="1076"/>
      <c r="S142" s="1076"/>
      <c r="T142" s="1083">
        <v>6.35</v>
      </c>
      <c r="U142" s="1083"/>
      <c r="V142" s="1083"/>
      <c r="W142" s="1083"/>
      <c r="X142" s="1156"/>
      <c r="Y142" s="1158">
        <v>4</v>
      </c>
      <c r="Z142" s="1076"/>
      <c r="AA142" s="1076"/>
      <c r="AB142" s="1076"/>
      <c r="AC142" s="1083">
        <v>5</v>
      </c>
      <c r="AD142" s="1083"/>
      <c r="AE142" s="1083"/>
      <c r="AF142" s="1083"/>
      <c r="AG142" s="1083"/>
      <c r="AH142" s="1083"/>
      <c r="AI142" s="1076">
        <v>6.4</v>
      </c>
      <c r="AJ142" s="1076"/>
      <c r="AK142" s="1077"/>
      <c r="AL142" s="1155">
        <v>6.5</v>
      </c>
      <c r="AM142" s="1083"/>
      <c r="AN142" s="1083"/>
      <c r="AO142" s="1076">
        <v>7.5</v>
      </c>
      <c r="AP142" s="1077"/>
      <c r="AQ142" s="1154" t="s">
        <v>626</v>
      </c>
      <c r="AR142" s="1091"/>
      <c r="AS142" s="1138"/>
    </row>
    <row r="143" spans="1:45" ht="9" customHeight="1">
      <c r="A143" s="1086" t="s">
        <v>681</v>
      </c>
      <c r="B143" s="1087"/>
      <c r="C143" s="1087"/>
      <c r="D143" s="1087"/>
      <c r="E143" s="1087"/>
      <c r="F143" s="1084" t="s">
        <v>634</v>
      </c>
      <c r="G143" s="1084"/>
      <c r="H143" s="1084"/>
      <c r="I143" s="1084"/>
      <c r="J143" s="1088"/>
      <c r="K143" s="1157">
        <v>3.7</v>
      </c>
      <c r="L143" s="1083"/>
      <c r="M143" s="1083"/>
      <c r="N143" s="1083"/>
      <c r="O143" s="1076">
        <v>5</v>
      </c>
      <c r="P143" s="1076"/>
      <c r="Q143" s="1076"/>
      <c r="R143" s="1076"/>
      <c r="S143" s="1076"/>
      <c r="T143" s="1083">
        <v>5.7</v>
      </c>
      <c r="U143" s="1083"/>
      <c r="V143" s="1083"/>
      <c r="W143" s="1083"/>
      <c r="X143" s="1156"/>
      <c r="Y143" s="1158">
        <v>4.2</v>
      </c>
      <c r="Z143" s="1076"/>
      <c r="AA143" s="1076"/>
      <c r="AB143" s="1076"/>
      <c r="AC143" s="1083">
        <v>5.5</v>
      </c>
      <c r="AD143" s="1083"/>
      <c r="AE143" s="1083"/>
      <c r="AF143" s="1083"/>
      <c r="AG143" s="1083"/>
      <c r="AH143" s="1083"/>
      <c r="AI143" s="1076">
        <v>6.2</v>
      </c>
      <c r="AJ143" s="1076"/>
      <c r="AK143" s="1077"/>
      <c r="AL143" s="1155">
        <v>6.5</v>
      </c>
      <c r="AM143" s="1083"/>
      <c r="AN143" s="1083"/>
      <c r="AO143" s="1076">
        <v>7</v>
      </c>
      <c r="AP143" s="1077"/>
      <c r="AQ143" s="1154" t="s">
        <v>626</v>
      </c>
      <c r="AR143" s="1091"/>
      <c r="AS143" s="1138"/>
    </row>
    <row r="144" spans="1:45" ht="9" customHeight="1">
      <c r="A144" s="1086" t="s">
        <v>682</v>
      </c>
      <c r="B144" s="1087"/>
      <c r="C144" s="1087"/>
      <c r="D144" s="1087"/>
      <c r="E144" s="1087"/>
      <c r="F144" s="1084" t="s">
        <v>673</v>
      </c>
      <c r="G144" s="1084"/>
      <c r="H144" s="1084"/>
      <c r="I144" s="1084"/>
      <c r="J144" s="1088"/>
      <c r="K144" s="1096" t="s">
        <v>626</v>
      </c>
      <c r="L144" s="1091"/>
      <c r="M144" s="1091"/>
      <c r="N144" s="1091"/>
      <c r="O144" s="1084" t="s">
        <v>626</v>
      </c>
      <c r="P144" s="1084"/>
      <c r="Q144" s="1084"/>
      <c r="R144" s="1084"/>
      <c r="S144" s="1084"/>
      <c r="T144" s="1091" t="s">
        <v>626</v>
      </c>
      <c r="U144" s="1091"/>
      <c r="V144" s="1091"/>
      <c r="W144" s="1091"/>
      <c r="X144" s="1138"/>
      <c r="Y144" s="1139" t="s">
        <v>626</v>
      </c>
      <c r="Z144" s="1084"/>
      <c r="AA144" s="1084"/>
      <c r="AB144" s="1084"/>
      <c r="AC144" s="1091" t="s">
        <v>626</v>
      </c>
      <c r="AD144" s="1091"/>
      <c r="AE144" s="1091"/>
      <c r="AF144" s="1091"/>
      <c r="AG144" s="1091"/>
      <c r="AH144" s="1091"/>
      <c r="AI144" s="1084" t="s">
        <v>626</v>
      </c>
      <c r="AJ144" s="1084"/>
      <c r="AK144" s="1085"/>
      <c r="AL144" s="1155">
        <v>6.5</v>
      </c>
      <c r="AM144" s="1083"/>
      <c r="AN144" s="1083"/>
      <c r="AO144" s="1076">
        <v>7</v>
      </c>
      <c r="AP144" s="1077"/>
      <c r="AQ144" s="1155">
        <v>7.5</v>
      </c>
      <c r="AR144" s="1083"/>
      <c r="AS144" s="1156"/>
    </row>
    <row r="145" spans="1:45" ht="9" customHeight="1">
      <c r="A145" s="1086" t="s">
        <v>683</v>
      </c>
      <c r="B145" s="1087"/>
      <c r="C145" s="1087"/>
      <c r="D145" s="1087"/>
      <c r="E145" s="1087"/>
      <c r="F145" s="1084" t="s">
        <v>634</v>
      </c>
      <c r="G145" s="1084"/>
      <c r="H145" s="1084"/>
      <c r="I145" s="1084"/>
      <c r="J145" s="1088"/>
      <c r="K145" s="1157">
        <v>3.5</v>
      </c>
      <c r="L145" s="1083"/>
      <c r="M145" s="1083"/>
      <c r="N145" s="1083"/>
      <c r="O145" s="1076">
        <v>4.5</v>
      </c>
      <c r="P145" s="1076"/>
      <c r="Q145" s="1076"/>
      <c r="R145" s="1076"/>
      <c r="S145" s="1076"/>
      <c r="T145" s="1083">
        <v>5</v>
      </c>
      <c r="U145" s="1083"/>
      <c r="V145" s="1083"/>
      <c r="W145" s="1083"/>
      <c r="X145" s="1156"/>
      <c r="Y145" s="1158">
        <v>3.7</v>
      </c>
      <c r="Z145" s="1076"/>
      <c r="AA145" s="1076"/>
      <c r="AB145" s="1076"/>
      <c r="AC145" s="1083">
        <v>5</v>
      </c>
      <c r="AD145" s="1083"/>
      <c r="AE145" s="1083"/>
      <c r="AF145" s="1083"/>
      <c r="AG145" s="1083"/>
      <c r="AH145" s="1083"/>
      <c r="AI145" s="1076">
        <v>5.5</v>
      </c>
      <c r="AJ145" s="1076"/>
      <c r="AK145" s="1077"/>
      <c r="AL145" s="1155">
        <v>5.5</v>
      </c>
      <c r="AM145" s="1083"/>
      <c r="AN145" s="1083"/>
      <c r="AO145" s="1076">
        <v>6.5</v>
      </c>
      <c r="AP145" s="1077"/>
      <c r="AQ145" s="1154" t="s">
        <v>626</v>
      </c>
      <c r="AR145" s="1091"/>
      <c r="AS145" s="1138"/>
    </row>
    <row r="146" spans="1:45" ht="9" customHeight="1">
      <c r="A146" s="1086" t="s">
        <v>684</v>
      </c>
      <c r="B146" s="1087"/>
      <c r="C146" s="1087"/>
      <c r="D146" s="1087"/>
      <c r="E146" s="1087"/>
      <c r="F146" s="1084" t="s">
        <v>685</v>
      </c>
      <c r="G146" s="1084"/>
      <c r="H146" s="1084"/>
      <c r="I146" s="1084"/>
      <c r="J146" s="1088"/>
      <c r="K146" s="1157">
        <v>3.5</v>
      </c>
      <c r="L146" s="1083"/>
      <c r="M146" s="1083"/>
      <c r="N146" s="1083"/>
      <c r="O146" s="1076">
        <v>4</v>
      </c>
      <c r="P146" s="1076"/>
      <c r="Q146" s="1076"/>
      <c r="R146" s="1076"/>
      <c r="S146" s="1076"/>
      <c r="T146" s="1083">
        <v>5</v>
      </c>
      <c r="U146" s="1083"/>
      <c r="V146" s="1083"/>
      <c r="W146" s="1083"/>
      <c r="X146" s="1156"/>
      <c r="Y146" s="1158">
        <v>3.5</v>
      </c>
      <c r="Z146" s="1076"/>
      <c r="AA146" s="1076"/>
      <c r="AB146" s="1076"/>
      <c r="AC146" s="1083">
        <v>4</v>
      </c>
      <c r="AD146" s="1083"/>
      <c r="AE146" s="1083"/>
      <c r="AF146" s="1083"/>
      <c r="AG146" s="1083"/>
      <c r="AH146" s="1083"/>
      <c r="AI146" s="1076">
        <v>5</v>
      </c>
      <c r="AJ146" s="1076"/>
      <c r="AK146" s="1077"/>
      <c r="AL146" s="1155">
        <v>5.1100000000000003</v>
      </c>
      <c r="AM146" s="1083"/>
      <c r="AN146" s="1083"/>
      <c r="AO146" s="1076">
        <v>5.2</v>
      </c>
      <c r="AP146" s="1077"/>
      <c r="AQ146" s="1155">
        <v>6.3</v>
      </c>
      <c r="AR146" s="1083"/>
      <c r="AS146" s="1156"/>
    </row>
    <row r="147" spans="1:45" ht="9" customHeight="1">
      <c r="A147" s="1086" t="s">
        <v>686</v>
      </c>
      <c r="B147" s="1087"/>
      <c r="C147" s="1087"/>
      <c r="D147" s="1087"/>
      <c r="E147" s="1087"/>
      <c r="F147" s="1084" t="s">
        <v>632</v>
      </c>
      <c r="G147" s="1084"/>
      <c r="H147" s="1084"/>
      <c r="I147" s="1084"/>
      <c r="J147" s="1088"/>
      <c r="K147" s="1157">
        <v>3.1</v>
      </c>
      <c r="L147" s="1083"/>
      <c r="M147" s="1083"/>
      <c r="N147" s="1083"/>
      <c r="O147" s="1076">
        <v>3.8</v>
      </c>
      <c r="P147" s="1076"/>
      <c r="Q147" s="1076"/>
      <c r="R147" s="1076"/>
      <c r="S147" s="1076"/>
      <c r="T147" s="1083">
        <v>4.5</v>
      </c>
      <c r="U147" s="1083"/>
      <c r="V147" s="1083"/>
      <c r="W147" s="1083"/>
      <c r="X147" s="1156"/>
      <c r="Y147" s="1158">
        <v>3.4</v>
      </c>
      <c r="Z147" s="1076"/>
      <c r="AA147" s="1076"/>
      <c r="AB147" s="1076"/>
      <c r="AC147" s="1083">
        <v>4</v>
      </c>
      <c r="AD147" s="1083"/>
      <c r="AE147" s="1083"/>
      <c r="AF147" s="1083"/>
      <c r="AG147" s="1083"/>
      <c r="AH147" s="1083"/>
      <c r="AI147" s="1076">
        <v>4.8</v>
      </c>
      <c r="AJ147" s="1076"/>
      <c r="AK147" s="1077"/>
      <c r="AL147" s="1155">
        <v>4.0999999999999996</v>
      </c>
      <c r="AM147" s="1083"/>
      <c r="AN147" s="1083"/>
      <c r="AO147" s="1076">
        <v>4.5999999999999996</v>
      </c>
      <c r="AP147" s="1077"/>
      <c r="AQ147" s="1155">
        <v>5</v>
      </c>
      <c r="AR147" s="1083"/>
      <c r="AS147" s="1156"/>
    </row>
    <row r="148" spans="1:45" ht="9" customHeight="1">
      <c r="A148" s="1086" t="s">
        <v>687</v>
      </c>
      <c r="B148" s="1087"/>
      <c r="C148" s="1087"/>
      <c r="D148" s="1087"/>
      <c r="E148" s="1087"/>
      <c r="F148" s="1084" t="s">
        <v>625</v>
      </c>
      <c r="G148" s="1084"/>
      <c r="H148" s="1084"/>
      <c r="I148" s="1084"/>
      <c r="J148" s="1088"/>
      <c r="K148" s="1157">
        <v>4.5999999999999996</v>
      </c>
      <c r="L148" s="1083"/>
      <c r="M148" s="1083"/>
      <c r="N148" s="1083"/>
      <c r="O148" s="1076">
        <v>4.8</v>
      </c>
      <c r="P148" s="1076"/>
      <c r="Q148" s="1076"/>
      <c r="R148" s="1076"/>
      <c r="S148" s="1076"/>
      <c r="T148" s="1083">
        <v>5</v>
      </c>
      <c r="U148" s="1083"/>
      <c r="V148" s="1083"/>
      <c r="W148" s="1083"/>
      <c r="X148" s="1156"/>
      <c r="Y148" s="1158">
        <v>4.8</v>
      </c>
      <c r="Z148" s="1076"/>
      <c r="AA148" s="1076"/>
      <c r="AB148" s="1076"/>
      <c r="AC148" s="1083">
        <v>5.4</v>
      </c>
      <c r="AD148" s="1083"/>
      <c r="AE148" s="1083"/>
      <c r="AF148" s="1083"/>
      <c r="AG148" s="1083"/>
      <c r="AH148" s="1083"/>
      <c r="AI148" s="1076">
        <v>5.8</v>
      </c>
      <c r="AJ148" s="1076"/>
      <c r="AK148" s="1077"/>
      <c r="AL148" s="1155">
        <v>6.8</v>
      </c>
      <c r="AM148" s="1083"/>
      <c r="AN148" s="1083"/>
      <c r="AO148" s="1076">
        <v>7.5</v>
      </c>
      <c r="AP148" s="1077"/>
      <c r="AQ148" s="1154" t="s">
        <v>626</v>
      </c>
      <c r="AR148" s="1091"/>
      <c r="AS148" s="1138"/>
    </row>
    <row r="149" spans="1:45" ht="9" customHeight="1">
      <c r="A149" s="1086" t="s">
        <v>688</v>
      </c>
      <c r="B149" s="1087"/>
      <c r="C149" s="1087"/>
      <c r="D149" s="1087"/>
      <c r="E149" s="1087"/>
      <c r="F149" s="1084" t="s">
        <v>634</v>
      </c>
      <c r="G149" s="1084"/>
      <c r="H149" s="1084"/>
      <c r="I149" s="1084"/>
      <c r="J149" s="1088"/>
      <c r="K149" s="1157">
        <v>4</v>
      </c>
      <c r="L149" s="1083"/>
      <c r="M149" s="1083"/>
      <c r="N149" s="1083"/>
      <c r="O149" s="1076">
        <v>5</v>
      </c>
      <c r="P149" s="1076"/>
      <c r="Q149" s="1076"/>
      <c r="R149" s="1076"/>
      <c r="S149" s="1076"/>
      <c r="T149" s="1083">
        <v>6</v>
      </c>
      <c r="U149" s="1083"/>
      <c r="V149" s="1083"/>
      <c r="W149" s="1083"/>
      <c r="X149" s="1156"/>
      <c r="Y149" s="1158">
        <v>6</v>
      </c>
      <c r="Z149" s="1076"/>
      <c r="AA149" s="1076"/>
      <c r="AB149" s="1076"/>
      <c r="AC149" s="1083">
        <v>7</v>
      </c>
      <c r="AD149" s="1083"/>
      <c r="AE149" s="1083"/>
      <c r="AF149" s="1083"/>
      <c r="AG149" s="1083"/>
      <c r="AH149" s="1083"/>
      <c r="AI149" s="1076">
        <v>8</v>
      </c>
      <c r="AJ149" s="1076"/>
      <c r="AK149" s="1077"/>
      <c r="AL149" s="1155">
        <v>8</v>
      </c>
      <c r="AM149" s="1083"/>
      <c r="AN149" s="1083"/>
      <c r="AO149" s="1076">
        <v>8.5</v>
      </c>
      <c r="AP149" s="1077"/>
      <c r="AQ149" s="1154" t="s">
        <v>626</v>
      </c>
      <c r="AR149" s="1091"/>
      <c r="AS149" s="1138"/>
    </row>
    <row r="150" spans="1:45" ht="9" customHeight="1">
      <c r="A150" s="1086" t="s">
        <v>594</v>
      </c>
      <c r="B150" s="1087"/>
      <c r="C150" s="1087"/>
      <c r="D150" s="1087"/>
      <c r="E150" s="1087"/>
      <c r="F150" s="1084" t="s">
        <v>625</v>
      </c>
      <c r="G150" s="1084"/>
      <c r="H150" s="1084"/>
      <c r="I150" s="1084"/>
      <c r="J150" s="1088"/>
      <c r="K150" s="1096" t="s">
        <v>626</v>
      </c>
      <c r="L150" s="1091"/>
      <c r="M150" s="1091"/>
      <c r="N150" s="1091"/>
      <c r="O150" s="1076">
        <v>6.65</v>
      </c>
      <c r="P150" s="1076"/>
      <c r="Q150" s="1076"/>
      <c r="R150" s="1076"/>
      <c r="S150" s="1076"/>
      <c r="T150" s="1083">
        <v>7.5</v>
      </c>
      <c r="U150" s="1083"/>
      <c r="V150" s="1083"/>
      <c r="W150" s="1083"/>
      <c r="X150" s="1156"/>
      <c r="Y150" s="1139" t="s">
        <v>626</v>
      </c>
      <c r="Z150" s="1084"/>
      <c r="AA150" s="1084"/>
      <c r="AB150" s="1084"/>
      <c r="AC150" s="1083">
        <v>7.3</v>
      </c>
      <c r="AD150" s="1083"/>
      <c r="AE150" s="1083"/>
      <c r="AF150" s="1083"/>
      <c r="AG150" s="1083"/>
      <c r="AH150" s="1083"/>
      <c r="AI150" s="1076">
        <v>8</v>
      </c>
      <c r="AJ150" s="1076"/>
      <c r="AK150" s="1077"/>
      <c r="AL150" s="1155">
        <v>8.5</v>
      </c>
      <c r="AM150" s="1083"/>
      <c r="AN150" s="1083"/>
      <c r="AO150" s="1076">
        <v>10</v>
      </c>
      <c r="AP150" s="1077"/>
      <c r="AQ150" s="1154" t="s">
        <v>626</v>
      </c>
      <c r="AR150" s="1091"/>
      <c r="AS150" s="1138"/>
    </row>
    <row r="151" spans="1:45" ht="9" customHeight="1">
      <c r="A151" s="1086" t="s">
        <v>689</v>
      </c>
      <c r="B151" s="1087"/>
      <c r="C151" s="1087"/>
      <c r="D151" s="1087"/>
      <c r="E151" s="1087"/>
      <c r="F151" s="1084" t="s">
        <v>646</v>
      </c>
      <c r="G151" s="1084"/>
      <c r="H151" s="1084"/>
      <c r="I151" s="1084"/>
      <c r="J151" s="1088"/>
      <c r="K151" s="1157">
        <v>6</v>
      </c>
      <c r="L151" s="1083"/>
      <c r="M151" s="1083"/>
      <c r="N151" s="1083"/>
      <c r="O151" s="1076">
        <v>8</v>
      </c>
      <c r="P151" s="1076"/>
      <c r="Q151" s="1076"/>
      <c r="R151" s="1076"/>
      <c r="S151" s="1076"/>
      <c r="T151" s="1083">
        <v>10</v>
      </c>
      <c r="U151" s="1083"/>
      <c r="V151" s="1083"/>
      <c r="W151" s="1083"/>
      <c r="X151" s="1156"/>
      <c r="Y151" s="1158">
        <v>8</v>
      </c>
      <c r="Z151" s="1076"/>
      <c r="AA151" s="1076"/>
      <c r="AB151" s="1076"/>
      <c r="AC151" s="1083">
        <v>10</v>
      </c>
      <c r="AD151" s="1083"/>
      <c r="AE151" s="1083"/>
      <c r="AF151" s="1083"/>
      <c r="AG151" s="1083"/>
      <c r="AH151" s="1083"/>
      <c r="AI151" s="1076">
        <v>11</v>
      </c>
      <c r="AJ151" s="1076"/>
      <c r="AK151" s="1077"/>
      <c r="AL151" s="1155">
        <v>13</v>
      </c>
      <c r="AM151" s="1083"/>
      <c r="AN151" s="1083"/>
      <c r="AO151" s="1076">
        <v>15</v>
      </c>
      <c r="AP151" s="1077"/>
      <c r="AQ151" s="1155">
        <v>20</v>
      </c>
      <c r="AR151" s="1083"/>
      <c r="AS151" s="1156"/>
    </row>
    <row r="152" spans="1:45" ht="9" customHeight="1">
      <c r="A152" s="1086" t="s">
        <v>690</v>
      </c>
      <c r="B152" s="1087"/>
      <c r="C152" s="1087"/>
      <c r="D152" s="1087"/>
      <c r="E152" s="1087"/>
      <c r="F152" s="1084" t="s">
        <v>625</v>
      </c>
      <c r="G152" s="1084"/>
      <c r="H152" s="1084"/>
      <c r="I152" s="1084"/>
      <c r="J152" s="1088"/>
      <c r="K152" s="1157">
        <v>4</v>
      </c>
      <c r="L152" s="1083"/>
      <c r="M152" s="1083"/>
      <c r="N152" s="1083"/>
      <c r="O152" s="1076">
        <v>5</v>
      </c>
      <c r="P152" s="1076"/>
      <c r="Q152" s="1076"/>
      <c r="R152" s="1076"/>
      <c r="S152" s="1076"/>
      <c r="T152" s="1083">
        <v>5.8</v>
      </c>
      <c r="U152" s="1083"/>
      <c r="V152" s="1083"/>
      <c r="W152" s="1083"/>
      <c r="X152" s="1156"/>
      <c r="Y152" s="1158">
        <v>4</v>
      </c>
      <c r="Z152" s="1076"/>
      <c r="AA152" s="1076"/>
      <c r="AB152" s="1076"/>
      <c r="AC152" s="1083">
        <v>5.5</v>
      </c>
      <c r="AD152" s="1083"/>
      <c r="AE152" s="1083"/>
      <c r="AF152" s="1083"/>
      <c r="AG152" s="1083"/>
      <c r="AH152" s="1083"/>
      <c r="AI152" s="1076">
        <v>6.25</v>
      </c>
      <c r="AJ152" s="1076"/>
      <c r="AK152" s="1077"/>
      <c r="AL152" s="1155">
        <v>7</v>
      </c>
      <c r="AM152" s="1083"/>
      <c r="AN152" s="1083"/>
      <c r="AO152" s="1076">
        <v>7.8</v>
      </c>
      <c r="AP152" s="1077"/>
      <c r="AQ152" s="1154" t="s">
        <v>626</v>
      </c>
      <c r="AR152" s="1091"/>
      <c r="AS152" s="1138"/>
    </row>
    <row r="153" spans="1:45" ht="9" customHeight="1">
      <c r="A153" s="1086" t="s">
        <v>691</v>
      </c>
      <c r="B153" s="1087"/>
      <c r="C153" s="1087"/>
      <c r="D153" s="1087"/>
      <c r="E153" s="1087"/>
      <c r="F153" s="1084" t="s">
        <v>625</v>
      </c>
      <c r="G153" s="1084"/>
      <c r="H153" s="1084"/>
      <c r="I153" s="1084"/>
      <c r="J153" s="1088"/>
      <c r="K153" s="1157">
        <v>3.8</v>
      </c>
      <c r="L153" s="1083"/>
      <c r="M153" s="1083"/>
      <c r="N153" s="1083"/>
      <c r="O153" s="1076">
        <v>4.5</v>
      </c>
      <c r="P153" s="1076"/>
      <c r="Q153" s="1076"/>
      <c r="R153" s="1076"/>
      <c r="S153" s="1076"/>
      <c r="T153" s="1083">
        <v>4.9000000000000004</v>
      </c>
      <c r="U153" s="1083"/>
      <c r="V153" s="1083"/>
      <c r="W153" s="1083"/>
      <c r="X153" s="1156"/>
      <c r="Y153" s="1158">
        <v>4.3</v>
      </c>
      <c r="Z153" s="1076"/>
      <c r="AA153" s="1076"/>
      <c r="AB153" s="1076"/>
      <c r="AC153" s="1083">
        <v>5.3</v>
      </c>
      <c r="AD153" s="1083"/>
      <c r="AE153" s="1083"/>
      <c r="AF153" s="1083"/>
      <c r="AG153" s="1083"/>
      <c r="AH153" s="1083"/>
      <c r="AI153" s="1076">
        <v>5.7</v>
      </c>
      <c r="AJ153" s="1076"/>
      <c r="AK153" s="1077"/>
      <c r="AL153" s="1155">
        <v>6.4</v>
      </c>
      <c r="AM153" s="1083"/>
      <c r="AN153" s="1083"/>
      <c r="AO153" s="1076">
        <v>6.9</v>
      </c>
      <c r="AP153" s="1077"/>
      <c r="AQ153" s="1154" t="s">
        <v>626</v>
      </c>
      <c r="AR153" s="1091"/>
      <c r="AS153" s="1138"/>
    </row>
    <row r="154" spans="1:45" ht="9" customHeight="1">
      <c r="A154" s="1086" t="s">
        <v>692</v>
      </c>
      <c r="B154" s="1087"/>
      <c r="C154" s="1087"/>
      <c r="D154" s="1087"/>
      <c r="E154" s="1087"/>
      <c r="F154" s="1084" t="s">
        <v>646</v>
      </c>
      <c r="G154" s="1084"/>
      <c r="H154" s="1084"/>
      <c r="I154" s="1084"/>
      <c r="J154" s="1088"/>
      <c r="K154" s="1157">
        <v>3.55</v>
      </c>
      <c r="L154" s="1083"/>
      <c r="M154" s="1083"/>
      <c r="N154" s="1083"/>
      <c r="O154" s="1076">
        <v>4.6500000000000004</v>
      </c>
      <c r="P154" s="1076"/>
      <c r="Q154" s="1076"/>
      <c r="R154" s="1076"/>
      <c r="S154" s="1076"/>
      <c r="T154" s="1083">
        <v>5.75</v>
      </c>
      <c r="U154" s="1083"/>
      <c r="V154" s="1083"/>
      <c r="W154" s="1083"/>
      <c r="X154" s="1156"/>
      <c r="Y154" s="1158">
        <v>3.55</v>
      </c>
      <c r="Z154" s="1076"/>
      <c r="AA154" s="1076"/>
      <c r="AB154" s="1076"/>
      <c r="AC154" s="1083">
        <v>4.6500000000000004</v>
      </c>
      <c r="AD154" s="1083"/>
      <c r="AE154" s="1083"/>
      <c r="AF154" s="1083"/>
      <c r="AG154" s="1083"/>
      <c r="AH154" s="1083"/>
      <c r="AI154" s="1076">
        <v>5.75</v>
      </c>
      <c r="AJ154" s="1076"/>
      <c r="AK154" s="1077"/>
      <c r="AL154" s="1155">
        <v>6</v>
      </c>
      <c r="AM154" s="1083"/>
      <c r="AN154" s="1083"/>
      <c r="AO154" s="1076">
        <v>6.6</v>
      </c>
      <c r="AP154" s="1077"/>
      <c r="AQ154" s="1154" t="s">
        <v>626</v>
      </c>
      <c r="AR154" s="1091"/>
      <c r="AS154" s="1138"/>
    </row>
    <row r="155" spans="1:45" ht="9" customHeight="1">
      <c r="A155" s="1086" t="s">
        <v>693</v>
      </c>
      <c r="B155" s="1087"/>
      <c r="C155" s="1087"/>
      <c r="D155" s="1087"/>
      <c r="E155" s="1087"/>
      <c r="F155" s="1084" t="s">
        <v>693</v>
      </c>
      <c r="G155" s="1084"/>
      <c r="H155" s="1084"/>
      <c r="I155" s="1084"/>
      <c r="J155" s="1088"/>
      <c r="K155" s="1157">
        <v>4</v>
      </c>
      <c r="L155" s="1083"/>
      <c r="M155" s="1083"/>
      <c r="N155" s="1083"/>
      <c r="O155" s="1076">
        <v>5</v>
      </c>
      <c r="P155" s="1076"/>
      <c r="Q155" s="1076"/>
      <c r="R155" s="1076"/>
      <c r="S155" s="1076"/>
      <c r="T155" s="1083">
        <v>7</v>
      </c>
      <c r="U155" s="1083"/>
      <c r="V155" s="1083"/>
      <c r="W155" s="1083"/>
      <c r="X155" s="1156"/>
      <c r="Y155" s="1158">
        <v>4.25</v>
      </c>
      <c r="Z155" s="1076"/>
      <c r="AA155" s="1076"/>
      <c r="AB155" s="1076"/>
      <c r="AC155" s="1083">
        <v>5.25</v>
      </c>
      <c r="AD155" s="1083"/>
      <c r="AE155" s="1083"/>
      <c r="AF155" s="1083"/>
      <c r="AG155" s="1083"/>
      <c r="AH155" s="1083"/>
      <c r="AI155" s="1076">
        <v>6.75</v>
      </c>
      <c r="AJ155" s="1076"/>
      <c r="AK155" s="1077"/>
      <c r="AL155" s="1155">
        <v>6.75</v>
      </c>
      <c r="AM155" s="1083"/>
      <c r="AN155" s="1083"/>
      <c r="AO155" s="1076">
        <v>8</v>
      </c>
      <c r="AP155" s="1077"/>
      <c r="AQ155" s="1155">
        <v>10</v>
      </c>
      <c r="AR155" s="1083"/>
      <c r="AS155" s="1156"/>
    </row>
    <row r="156" spans="1:45" ht="9" customHeight="1">
      <c r="A156" s="1086" t="s">
        <v>694</v>
      </c>
      <c r="B156" s="1087"/>
      <c r="C156" s="1087"/>
      <c r="D156" s="1087"/>
      <c r="E156" s="1087"/>
      <c r="F156" s="1084" t="s">
        <v>693</v>
      </c>
      <c r="G156" s="1084"/>
      <c r="H156" s="1084"/>
      <c r="I156" s="1084"/>
      <c r="J156" s="1088"/>
      <c r="K156" s="1096" t="s">
        <v>626</v>
      </c>
      <c r="L156" s="1091"/>
      <c r="M156" s="1091"/>
      <c r="N156" s="1091"/>
      <c r="O156" s="1076">
        <v>4.3</v>
      </c>
      <c r="P156" s="1076"/>
      <c r="Q156" s="1076"/>
      <c r="R156" s="1076"/>
      <c r="S156" s="1076"/>
      <c r="T156" s="1083">
        <v>4.75</v>
      </c>
      <c r="U156" s="1083"/>
      <c r="V156" s="1083"/>
      <c r="W156" s="1083"/>
      <c r="X156" s="1156"/>
      <c r="Y156" s="1139" t="s">
        <v>626</v>
      </c>
      <c r="Z156" s="1084"/>
      <c r="AA156" s="1084"/>
      <c r="AB156" s="1084"/>
      <c r="AC156" s="1083">
        <v>4.3</v>
      </c>
      <c r="AD156" s="1083"/>
      <c r="AE156" s="1083"/>
      <c r="AF156" s="1083"/>
      <c r="AG156" s="1083"/>
      <c r="AH156" s="1083"/>
      <c r="AI156" s="1076">
        <v>4.75</v>
      </c>
      <c r="AJ156" s="1076"/>
      <c r="AK156" s="1077"/>
      <c r="AL156" s="1155">
        <v>6.75</v>
      </c>
      <c r="AM156" s="1083"/>
      <c r="AN156" s="1083"/>
      <c r="AO156" s="1076">
        <v>7.25</v>
      </c>
      <c r="AP156" s="1077"/>
      <c r="AQ156" s="1154" t="s">
        <v>626</v>
      </c>
      <c r="AR156" s="1091"/>
      <c r="AS156" s="1138"/>
    </row>
    <row r="157" spans="1:45" ht="9" customHeight="1">
      <c r="A157" s="1086" t="s">
        <v>695</v>
      </c>
      <c r="B157" s="1087"/>
      <c r="C157" s="1087"/>
      <c r="D157" s="1087"/>
      <c r="E157" s="1087"/>
      <c r="F157" s="1084" t="s">
        <v>625</v>
      </c>
      <c r="G157" s="1084"/>
      <c r="H157" s="1084"/>
      <c r="I157" s="1084"/>
      <c r="J157" s="1088"/>
      <c r="K157" s="1157">
        <v>2.5</v>
      </c>
      <c r="L157" s="1083"/>
      <c r="M157" s="1083"/>
      <c r="N157" s="1083"/>
      <c r="O157" s="1076">
        <v>4</v>
      </c>
      <c r="P157" s="1076"/>
      <c r="Q157" s="1076"/>
      <c r="R157" s="1076"/>
      <c r="S157" s="1076"/>
      <c r="T157" s="1083">
        <v>5</v>
      </c>
      <c r="U157" s="1083"/>
      <c r="V157" s="1083"/>
      <c r="W157" s="1083"/>
      <c r="X157" s="1156"/>
      <c r="Y157" s="1158">
        <v>2.8</v>
      </c>
      <c r="Z157" s="1076"/>
      <c r="AA157" s="1076"/>
      <c r="AB157" s="1076"/>
      <c r="AC157" s="1083">
        <v>4</v>
      </c>
      <c r="AD157" s="1083"/>
      <c r="AE157" s="1083"/>
      <c r="AF157" s="1083"/>
      <c r="AG157" s="1083"/>
      <c r="AH157" s="1083"/>
      <c r="AI157" s="1076">
        <v>5</v>
      </c>
      <c r="AJ157" s="1076"/>
      <c r="AK157" s="1077"/>
      <c r="AL157" s="1155">
        <v>5</v>
      </c>
      <c r="AM157" s="1083"/>
      <c r="AN157" s="1083"/>
      <c r="AO157" s="1076">
        <v>5.5</v>
      </c>
      <c r="AP157" s="1077"/>
      <c r="AQ157" s="1154" t="s">
        <v>626</v>
      </c>
      <c r="AR157" s="1091"/>
      <c r="AS157" s="1138"/>
    </row>
    <row r="158" spans="1:45" ht="9.9499999999999993" customHeight="1">
      <c r="A158" s="1086" t="s">
        <v>696</v>
      </c>
      <c r="B158" s="1087"/>
      <c r="C158" s="1087"/>
      <c r="D158" s="1087"/>
      <c r="E158" s="1087"/>
      <c r="F158" s="1084" t="s">
        <v>629</v>
      </c>
      <c r="G158" s="1084"/>
      <c r="H158" s="1084"/>
      <c r="I158" s="1084"/>
      <c r="J158" s="1088"/>
      <c r="K158" s="1157">
        <v>4</v>
      </c>
      <c r="L158" s="1083"/>
      <c r="M158" s="1083"/>
      <c r="N158" s="1083"/>
      <c r="O158" s="1076">
        <v>4.5</v>
      </c>
      <c r="P158" s="1076"/>
      <c r="Q158" s="1076"/>
      <c r="R158" s="1076"/>
      <c r="S158" s="1076"/>
      <c r="T158" s="1083">
        <v>5</v>
      </c>
      <c r="U158" s="1083"/>
      <c r="V158" s="1083"/>
      <c r="W158" s="1083"/>
      <c r="X158" s="1156"/>
      <c r="Y158" s="1158">
        <v>4</v>
      </c>
      <c r="Z158" s="1076"/>
      <c r="AA158" s="1076"/>
      <c r="AB158" s="1076"/>
      <c r="AC158" s="1083">
        <v>4.5</v>
      </c>
      <c r="AD158" s="1083"/>
      <c r="AE158" s="1083"/>
      <c r="AF158" s="1083"/>
      <c r="AG158" s="1083"/>
      <c r="AH158" s="1083"/>
      <c r="AI158" s="1076">
        <v>5</v>
      </c>
      <c r="AJ158" s="1076"/>
      <c r="AK158" s="1077"/>
      <c r="AL158" s="1155">
        <v>5.5</v>
      </c>
      <c r="AM158" s="1083"/>
      <c r="AN158" s="1083"/>
      <c r="AO158" s="1076">
        <v>6.5</v>
      </c>
      <c r="AP158" s="1077"/>
      <c r="AQ158" s="1155">
        <v>7</v>
      </c>
      <c r="AR158" s="1083"/>
      <c r="AS158" s="1156"/>
    </row>
    <row r="159" spans="1:45" ht="9.9499999999999993" customHeight="1">
      <c r="A159" s="1086" t="s">
        <v>697</v>
      </c>
      <c r="B159" s="1087"/>
      <c r="C159" s="1087"/>
      <c r="D159" s="1087"/>
      <c r="E159" s="1087"/>
      <c r="F159" s="1084" t="s">
        <v>625</v>
      </c>
      <c r="G159" s="1084"/>
      <c r="H159" s="1084"/>
      <c r="I159" s="1084"/>
      <c r="J159" s="1088"/>
      <c r="K159" s="1157">
        <v>4</v>
      </c>
      <c r="L159" s="1083"/>
      <c r="M159" s="1083"/>
      <c r="N159" s="1083"/>
      <c r="O159" s="1076">
        <v>5</v>
      </c>
      <c r="P159" s="1076"/>
      <c r="Q159" s="1076"/>
      <c r="R159" s="1076"/>
      <c r="S159" s="1076"/>
      <c r="T159" s="1083">
        <v>6.5</v>
      </c>
      <c r="U159" s="1083"/>
      <c r="V159" s="1083"/>
      <c r="W159" s="1083"/>
      <c r="X159" s="1156"/>
      <c r="Y159" s="1158">
        <v>4.4000000000000004</v>
      </c>
      <c r="Z159" s="1076"/>
      <c r="AA159" s="1076"/>
      <c r="AB159" s="1076"/>
      <c r="AC159" s="1083">
        <v>5.5</v>
      </c>
      <c r="AD159" s="1083"/>
      <c r="AE159" s="1083"/>
      <c r="AF159" s="1083"/>
      <c r="AG159" s="1083"/>
      <c r="AH159" s="1083"/>
      <c r="AI159" s="1076">
        <v>7</v>
      </c>
      <c r="AJ159" s="1076"/>
      <c r="AK159" s="1077"/>
      <c r="AL159" s="1155">
        <v>8</v>
      </c>
      <c r="AM159" s="1083"/>
      <c r="AN159" s="1083"/>
      <c r="AO159" s="1076">
        <v>8.5</v>
      </c>
      <c r="AP159" s="1077"/>
      <c r="AQ159" s="1154" t="s">
        <v>626</v>
      </c>
      <c r="AR159" s="1091"/>
      <c r="AS159" s="1138"/>
    </row>
    <row r="160" spans="1:45" ht="9" customHeight="1">
      <c r="A160" s="1086" t="s">
        <v>698</v>
      </c>
      <c r="B160" s="1087"/>
      <c r="C160" s="1087"/>
      <c r="D160" s="1087"/>
      <c r="E160" s="1087"/>
      <c r="F160" s="1084" t="s">
        <v>646</v>
      </c>
      <c r="G160" s="1084"/>
      <c r="H160" s="1084"/>
      <c r="I160" s="1084"/>
      <c r="J160" s="1088"/>
      <c r="K160" s="1157">
        <v>5</v>
      </c>
      <c r="L160" s="1083"/>
      <c r="M160" s="1083"/>
      <c r="N160" s="1083"/>
      <c r="O160" s="1076">
        <v>6</v>
      </c>
      <c r="P160" s="1076"/>
      <c r="Q160" s="1076"/>
      <c r="R160" s="1076"/>
      <c r="S160" s="1076"/>
      <c r="T160" s="1083">
        <v>7.5</v>
      </c>
      <c r="U160" s="1083"/>
      <c r="V160" s="1083"/>
      <c r="W160" s="1083"/>
      <c r="X160" s="1156"/>
      <c r="Y160" s="1158">
        <v>5</v>
      </c>
      <c r="Z160" s="1076"/>
      <c r="AA160" s="1076"/>
      <c r="AB160" s="1076"/>
      <c r="AC160" s="1083">
        <v>6</v>
      </c>
      <c r="AD160" s="1083"/>
      <c r="AE160" s="1083"/>
      <c r="AF160" s="1083"/>
      <c r="AG160" s="1083"/>
      <c r="AH160" s="1083"/>
      <c r="AI160" s="1076">
        <v>7.5</v>
      </c>
      <c r="AJ160" s="1076"/>
      <c r="AK160" s="1077"/>
      <c r="AL160" s="1155">
        <v>7.5</v>
      </c>
      <c r="AM160" s="1083"/>
      <c r="AN160" s="1083"/>
      <c r="AO160" s="1076">
        <v>8.5</v>
      </c>
      <c r="AP160" s="1077"/>
      <c r="AQ160" s="1154" t="s">
        <v>626</v>
      </c>
      <c r="AR160" s="1091"/>
      <c r="AS160" s="1138"/>
    </row>
    <row r="161" spans="1:45" ht="9" customHeight="1">
      <c r="A161" s="1086" t="s">
        <v>699</v>
      </c>
      <c r="B161" s="1087"/>
      <c r="C161" s="1087"/>
      <c r="D161" s="1087"/>
      <c r="E161" s="1087"/>
      <c r="F161" s="1084" t="s">
        <v>646</v>
      </c>
      <c r="G161" s="1084"/>
      <c r="H161" s="1084"/>
      <c r="I161" s="1084"/>
      <c r="J161" s="1088"/>
      <c r="K161" s="1157">
        <v>4</v>
      </c>
      <c r="L161" s="1083"/>
      <c r="M161" s="1083"/>
      <c r="N161" s="1083"/>
      <c r="O161" s="1076">
        <v>5</v>
      </c>
      <c r="P161" s="1076"/>
      <c r="Q161" s="1076"/>
      <c r="R161" s="1076"/>
      <c r="S161" s="1076"/>
      <c r="T161" s="1083">
        <v>6.2</v>
      </c>
      <c r="U161" s="1083"/>
      <c r="V161" s="1083"/>
      <c r="W161" s="1083"/>
      <c r="X161" s="1156"/>
      <c r="Y161" s="1158">
        <v>4</v>
      </c>
      <c r="Z161" s="1076"/>
      <c r="AA161" s="1076"/>
      <c r="AB161" s="1076"/>
      <c r="AC161" s="1083">
        <v>5</v>
      </c>
      <c r="AD161" s="1083"/>
      <c r="AE161" s="1083"/>
      <c r="AF161" s="1083"/>
      <c r="AG161" s="1083"/>
      <c r="AH161" s="1083"/>
      <c r="AI161" s="1076">
        <v>6.2</v>
      </c>
      <c r="AJ161" s="1076"/>
      <c r="AK161" s="1077"/>
      <c r="AL161" s="1155">
        <v>6</v>
      </c>
      <c r="AM161" s="1083"/>
      <c r="AN161" s="1083"/>
      <c r="AO161" s="1076">
        <v>6.5</v>
      </c>
      <c r="AP161" s="1077"/>
      <c r="AQ161" s="1154" t="s">
        <v>626</v>
      </c>
      <c r="AR161" s="1091"/>
      <c r="AS161" s="1138"/>
    </row>
    <row r="162" spans="1:45" ht="9" customHeight="1">
      <c r="A162" s="1086" t="s">
        <v>700</v>
      </c>
      <c r="B162" s="1087"/>
      <c r="C162" s="1087"/>
      <c r="D162" s="1087"/>
      <c r="E162" s="1087"/>
      <c r="F162" s="1084" t="s">
        <v>625</v>
      </c>
      <c r="G162" s="1084"/>
      <c r="H162" s="1084"/>
      <c r="I162" s="1084"/>
      <c r="J162" s="1088"/>
      <c r="K162" s="1157">
        <v>3.5</v>
      </c>
      <c r="L162" s="1083"/>
      <c r="M162" s="1083"/>
      <c r="N162" s="1083"/>
      <c r="O162" s="1076">
        <v>3.7</v>
      </c>
      <c r="P162" s="1076"/>
      <c r="Q162" s="1076"/>
      <c r="R162" s="1076"/>
      <c r="S162" s="1076"/>
      <c r="T162" s="1083">
        <v>4.3</v>
      </c>
      <c r="U162" s="1083"/>
      <c r="V162" s="1083"/>
      <c r="W162" s="1083"/>
      <c r="X162" s="1156"/>
      <c r="Y162" s="1158">
        <v>4</v>
      </c>
      <c r="Z162" s="1076"/>
      <c r="AA162" s="1076"/>
      <c r="AB162" s="1076"/>
      <c r="AC162" s="1083">
        <v>4.8</v>
      </c>
      <c r="AD162" s="1083"/>
      <c r="AE162" s="1083"/>
      <c r="AF162" s="1083"/>
      <c r="AG162" s="1083"/>
      <c r="AH162" s="1083"/>
      <c r="AI162" s="1076">
        <v>5.3</v>
      </c>
      <c r="AJ162" s="1076"/>
      <c r="AK162" s="1077"/>
      <c r="AL162" s="1155">
        <v>5.5</v>
      </c>
      <c r="AM162" s="1083"/>
      <c r="AN162" s="1083"/>
      <c r="AO162" s="1076">
        <v>6.3</v>
      </c>
      <c r="AP162" s="1077"/>
      <c r="AQ162" s="1154" t="s">
        <v>626</v>
      </c>
      <c r="AR162" s="1091"/>
      <c r="AS162" s="1138"/>
    </row>
    <row r="163" spans="1:45" ht="9" customHeight="1">
      <c r="A163" s="1086" t="s">
        <v>701</v>
      </c>
      <c r="B163" s="1087"/>
      <c r="C163" s="1087"/>
      <c r="D163" s="1087"/>
      <c r="E163" s="1087"/>
      <c r="F163" s="1084" t="s">
        <v>646</v>
      </c>
      <c r="G163" s="1084"/>
      <c r="H163" s="1084"/>
      <c r="I163" s="1084"/>
      <c r="J163" s="1088"/>
      <c r="K163" s="1157">
        <v>3.5</v>
      </c>
      <c r="L163" s="1083"/>
      <c r="M163" s="1083"/>
      <c r="N163" s="1083"/>
      <c r="O163" s="1076">
        <v>4.9000000000000004</v>
      </c>
      <c r="P163" s="1076"/>
      <c r="Q163" s="1076"/>
      <c r="R163" s="1076"/>
      <c r="S163" s="1076"/>
      <c r="T163" s="1083">
        <v>5.75</v>
      </c>
      <c r="U163" s="1083"/>
      <c r="V163" s="1083"/>
      <c r="W163" s="1083"/>
      <c r="X163" s="1156"/>
      <c r="Y163" s="1158">
        <v>3.5</v>
      </c>
      <c r="Z163" s="1076"/>
      <c r="AA163" s="1076"/>
      <c r="AB163" s="1076"/>
      <c r="AC163" s="1083">
        <v>4.9000000000000004</v>
      </c>
      <c r="AD163" s="1083"/>
      <c r="AE163" s="1083"/>
      <c r="AF163" s="1083"/>
      <c r="AG163" s="1083"/>
      <c r="AH163" s="1083"/>
      <c r="AI163" s="1076">
        <v>5.75</v>
      </c>
      <c r="AJ163" s="1076"/>
      <c r="AK163" s="1077"/>
      <c r="AL163" s="1155">
        <v>5.7</v>
      </c>
      <c r="AM163" s="1083"/>
      <c r="AN163" s="1083"/>
      <c r="AO163" s="1076">
        <v>6.6</v>
      </c>
      <c r="AP163" s="1077"/>
      <c r="AQ163" s="1154" t="s">
        <v>626</v>
      </c>
      <c r="AR163" s="1091"/>
      <c r="AS163" s="1138"/>
    </row>
    <row r="164" spans="1:45" ht="9" customHeight="1">
      <c r="A164" s="1086" t="s">
        <v>702</v>
      </c>
      <c r="B164" s="1087"/>
      <c r="C164" s="1087"/>
      <c r="D164" s="1087"/>
      <c r="E164" s="1087"/>
      <c r="F164" s="1084" t="s">
        <v>643</v>
      </c>
      <c r="G164" s="1084"/>
      <c r="H164" s="1084"/>
      <c r="I164" s="1084"/>
      <c r="J164" s="1088"/>
      <c r="K164" s="1157">
        <v>2.9</v>
      </c>
      <c r="L164" s="1083"/>
      <c r="M164" s="1083"/>
      <c r="N164" s="1083"/>
      <c r="O164" s="1076">
        <v>4</v>
      </c>
      <c r="P164" s="1076"/>
      <c r="Q164" s="1076"/>
      <c r="R164" s="1076"/>
      <c r="S164" s="1076"/>
      <c r="T164" s="1083">
        <v>4.7</v>
      </c>
      <c r="U164" s="1083"/>
      <c r="V164" s="1083"/>
      <c r="W164" s="1083"/>
      <c r="X164" s="1156"/>
      <c r="Y164" s="1158">
        <v>3.6</v>
      </c>
      <c r="Z164" s="1076"/>
      <c r="AA164" s="1076"/>
      <c r="AB164" s="1076"/>
      <c r="AC164" s="1083">
        <v>4</v>
      </c>
      <c r="AD164" s="1083"/>
      <c r="AE164" s="1083"/>
      <c r="AF164" s="1083"/>
      <c r="AG164" s="1083"/>
      <c r="AH164" s="1083"/>
      <c r="AI164" s="1076">
        <v>5</v>
      </c>
      <c r="AJ164" s="1076"/>
      <c r="AK164" s="1077"/>
      <c r="AL164" s="1155">
        <v>4.5999999999999996</v>
      </c>
      <c r="AM164" s="1083"/>
      <c r="AN164" s="1083"/>
      <c r="AO164" s="1076">
        <v>5.5</v>
      </c>
      <c r="AP164" s="1077"/>
      <c r="AQ164" s="1155">
        <v>6.7</v>
      </c>
      <c r="AR164" s="1083"/>
      <c r="AS164" s="1156"/>
    </row>
    <row r="165" spans="1:45" ht="9" customHeight="1">
      <c r="A165" s="1086" t="s">
        <v>703</v>
      </c>
      <c r="B165" s="1087"/>
      <c r="C165" s="1087"/>
      <c r="D165" s="1087"/>
      <c r="E165" s="1087"/>
      <c r="F165" s="1084" t="s">
        <v>646</v>
      </c>
      <c r="G165" s="1084"/>
      <c r="H165" s="1084"/>
      <c r="I165" s="1084"/>
      <c r="J165" s="1088"/>
      <c r="K165" s="1096" t="s">
        <v>626</v>
      </c>
      <c r="L165" s="1091"/>
      <c r="M165" s="1091"/>
      <c r="N165" s="1091"/>
      <c r="O165" s="1076">
        <v>4.62</v>
      </c>
      <c r="P165" s="1076"/>
      <c r="Q165" s="1076"/>
      <c r="R165" s="1076"/>
      <c r="S165" s="1076"/>
      <c r="T165" s="1083">
        <v>4.96</v>
      </c>
      <c r="U165" s="1083"/>
      <c r="V165" s="1083"/>
      <c r="W165" s="1083"/>
      <c r="X165" s="1156"/>
      <c r="Y165" s="1139" t="s">
        <v>626</v>
      </c>
      <c r="Z165" s="1084"/>
      <c r="AA165" s="1084"/>
      <c r="AB165" s="1084"/>
      <c r="AC165" s="1083">
        <v>4.62</v>
      </c>
      <c r="AD165" s="1083"/>
      <c r="AE165" s="1083"/>
      <c r="AF165" s="1083"/>
      <c r="AG165" s="1083"/>
      <c r="AH165" s="1083"/>
      <c r="AI165" s="1076">
        <v>4.96</v>
      </c>
      <c r="AJ165" s="1076"/>
      <c r="AK165" s="1077"/>
      <c r="AL165" s="1154" t="s">
        <v>626</v>
      </c>
      <c r="AM165" s="1091"/>
      <c r="AN165" s="1091"/>
      <c r="AO165" s="1084" t="s">
        <v>626</v>
      </c>
      <c r="AP165" s="1085"/>
      <c r="AQ165" s="1154" t="s">
        <v>626</v>
      </c>
      <c r="AR165" s="1091"/>
      <c r="AS165" s="1138"/>
    </row>
    <row r="166" spans="1:45" ht="9" customHeight="1">
      <c r="A166" s="1086" t="s">
        <v>704</v>
      </c>
      <c r="B166" s="1087"/>
      <c r="C166" s="1087"/>
      <c r="D166" s="1087"/>
      <c r="E166" s="1087"/>
      <c r="F166" s="1084" t="s">
        <v>634</v>
      </c>
      <c r="G166" s="1084"/>
      <c r="H166" s="1084"/>
      <c r="I166" s="1084"/>
      <c r="J166" s="1088"/>
      <c r="K166" s="1157">
        <v>3.5</v>
      </c>
      <c r="L166" s="1083"/>
      <c r="M166" s="1083"/>
      <c r="N166" s="1083"/>
      <c r="O166" s="1076">
        <v>3.8</v>
      </c>
      <c r="P166" s="1076"/>
      <c r="Q166" s="1076"/>
      <c r="R166" s="1076"/>
      <c r="S166" s="1076"/>
      <c r="T166" s="1083">
        <v>4</v>
      </c>
      <c r="U166" s="1083"/>
      <c r="V166" s="1083"/>
      <c r="W166" s="1083"/>
      <c r="X166" s="1156"/>
      <c r="Y166" s="1158">
        <v>4.0999999999999996</v>
      </c>
      <c r="Z166" s="1076"/>
      <c r="AA166" s="1076"/>
      <c r="AB166" s="1076"/>
      <c r="AC166" s="1083">
        <v>4.4000000000000004</v>
      </c>
      <c r="AD166" s="1083"/>
      <c r="AE166" s="1083"/>
      <c r="AF166" s="1083"/>
      <c r="AG166" s="1083"/>
      <c r="AH166" s="1083"/>
      <c r="AI166" s="1076">
        <v>4.5999999999999996</v>
      </c>
      <c r="AJ166" s="1076"/>
      <c r="AK166" s="1077"/>
      <c r="AL166" s="1155">
        <v>4.5999999999999996</v>
      </c>
      <c r="AM166" s="1083"/>
      <c r="AN166" s="1083"/>
      <c r="AO166" s="1076">
        <v>5.3</v>
      </c>
      <c r="AP166" s="1077"/>
      <c r="AQ166" s="1154" t="s">
        <v>626</v>
      </c>
      <c r="AR166" s="1091"/>
      <c r="AS166" s="1138"/>
    </row>
    <row r="167" spans="1:45" ht="9" customHeight="1">
      <c r="A167" s="1086" t="s">
        <v>705</v>
      </c>
      <c r="B167" s="1087"/>
      <c r="C167" s="1087"/>
      <c r="D167" s="1087"/>
      <c r="E167" s="1087"/>
      <c r="F167" s="1084" t="s">
        <v>706</v>
      </c>
      <c r="G167" s="1084"/>
      <c r="H167" s="1084"/>
      <c r="I167" s="1084"/>
      <c r="J167" s="1088"/>
      <c r="K167" s="1157">
        <v>2.1</v>
      </c>
      <c r="L167" s="1083"/>
      <c r="M167" s="1083"/>
      <c r="N167" s="1083"/>
      <c r="O167" s="1076">
        <v>4.8</v>
      </c>
      <c r="P167" s="1076"/>
      <c r="Q167" s="1076"/>
      <c r="R167" s="1076"/>
      <c r="S167" s="1076"/>
      <c r="T167" s="1083">
        <v>6</v>
      </c>
      <c r="U167" s="1083"/>
      <c r="V167" s="1083"/>
      <c r="W167" s="1083"/>
      <c r="X167" s="1156"/>
      <c r="Y167" s="1158">
        <v>2.5</v>
      </c>
      <c r="Z167" s="1076"/>
      <c r="AA167" s="1076"/>
      <c r="AB167" s="1076"/>
      <c r="AC167" s="1083">
        <v>4.8</v>
      </c>
      <c r="AD167" s="1083"/>
      <c r="AE167" s="1083"/>
      <c r="AF167" s="1083"/>
      <c r="AG167" s="1083"/>
      <c r="AH167" s="1083"/>
      <c r="AI167" s="1076">
        <v>6</v>
      </c>
      <c r="AJ167" s="1076"/>
      <c r="AK167" s="1077"/>
      <c r="AL167" s="1155">
        <v>5.3</v>
      </c>
      <c r="AM167" s="1083"/>
      <c r="AN167" s="1083"/>
      <c r="AO167" s="1076">
        <v>6.3</v>
      </c>
      <c r="AP167" s="1077"/>
      <c r="AQ167" s="1154" t="s">
        <v>626</v>
      </c>
      <c r="AR167" s="1091"/>
      <c r="AS167" s="1138"/>
    </row>
    <row r="168" spans="1:45" ht="9" customHeight="1">
      <c r="A168" s="1086" t="s">
        <v>595</v>
      </c>
      <c r="B168" s="1087"/>
      <c r="C168" s="1087"/>
      <c r="D168" s="1087"/>
      <c r="E168" s="1087"/>
      <c r="F168" s="1084" t="s">
        <v>652</v>
      </c>
      <c r="G168" s="1084"/>
      <c r="H168" s="1084"/>
      <c r="I168" s="1084"/>
      <c r="J168" s="1088"/>
      <c r="K168" s="1157">
        <v>6</v>
      </c>
      <c r="L168" s="1083"/>
      <c r="M168" s="1083"/>
      <c r="N168" s="1083"/>
      <c r="O168" s="1076">
        <v>7.5</v>
      </c>
      <c r="P168" s="1076"/>
      <c r="Q168" s="1076"/>
      <c r="R168" s="1076"/>
      <c r="S168" s="1076"/>
      <c r="T168" s="1083">
        <v>9</v>
      </c>
      <c r="U168" s="1083"/>
      <c r="V168" s="1083"/>
      <c r="W168" s="1083"/>
      <c r="X168" s="1156"/>
      <c r="Y168" s="1158">
        <v>6</v>
      </c>
      <c r="Z168" s="1076"/>
      <c r="AA168" s="1076"/>
      <c r="AB168" s="1076"/>
      <c r="AC168" s="1083">
        <v>8</v>
      </c>
      <c r="AD168" s="1083"/>
      <c r="AE168" s="1083"/>
      <c r="AF168" s="1083"/>
      <c r="AG168" s="1083"/>
      <c r="AH168" s="1083"/>
      <c r="AI168" s="1076">
        <v>9</v>
      </c>
      <c r="AJ168" s="1076"/>
      <c r="AK168" s="1077"/>
      <c r="AL168" s="1155">
        <v>9</v>
      </c>
      <c r="AM168" s="1083"/>
      <c r="AN168" s="1083"/>
      <c r="AO168" s="1076">
        <v>10.5</v>
      </c>
      <c r="AP168" s="1077"/>
      <c r="AQ168" s="1154" t="s">
        <v>626</v>
      </c>
      <c r="AR168" s="1091"/>
      <c r="AS168" s="1138"/>
    </row>
    <row r="169" spans="1:45" ht="9" customHeight="1">
      <c r="A169" s="1086" t="s">
        <v>707</v>
      </c>
      <c r="B169" s="1087"/>
      <c r="C169" s="1087"/>
      <c r="D169" s="1087"/>
      <c r="E169" s="1087"/>
      <c r="F169" s="1084" t="s">
        <v>643</v>
      </c>
      <c r="G169" s="1084"/>
      <c r="H169" s="1084"/>
      <c r="I169" s="1084"/>
      <c r="J169" s="1088"/>
      <c r="K169" s="1157">
        <v>4.0999999999999996</v>
      </c>
      <c r="L169" s="1083"/>
      <c r="M169" s="1083"/>
      <c r="N169" s="1083"/>
      <c r="O169" s="1076">
        <v>4.5</v>
      </c>
      <c r="P169" s="1076"/>
      <c r="Q169" s="1076"/>
      <c r="R169" s="1076"/>
      <c r="S169" s="1076"/>
      <c r="T169" s="1083">
        <v>5</v>
      </c>
      <c r="U169" s="1083"/>
      <c r="V169" s="1083"/>
      <c r="W169" s="1083"/>
      <c r="X169" s="1156"/>
      <c r="Y169" s="1158">
        <v>4</v>
      </c>
      <c r="Z169" s="1076"/>
      <c r="AA169" s="1076"/>
      <c r="AB169" s="1076"/>
      <c r="AC169" s="1083">
        <v>4.5</v>
      </c>
      <c r="AD169" s="1083"/>
      <c r="AE169" s="1083"/>
      <c r="AF169" s="1083"/>
      <c r="AG169" s="1083"/>
      <c r="AH169" s="1083"/>
      <c r="AI169" s="1076">
        <v>4.9000000000000004</v>
      </c>
      <c r="AJ169" s="1076"/>
      <c r="AK169" s="1077"/>
      <c r="AL169" s="1155">
        <v>5</v>
      </c>
      <c r="AM169" s="1083"/>
      <c r="AN169" s="1083"/>
      <c r="AO169" s="1076">
        <v>5.0999999999999996</v>
      </c>
      <c r="AP169" s="1077"/>
      <c r="AQ169" s="1155">
        <v>6</v>
      </c>
      <c r="AR169" s="1083"/>
      <c r="AS169" s="1156"/>
    </row>
    <row r="170" spans="1:45" ht="9" customHeight="1">
      <c r="A170" s="1086" t="s">
        <v>708</v>
      </c>
      <c r="B170" s="1087"/>
      <c r="C170" s="1087"/>
      <c r="D170" s="1087"/>
      <c r="E170" s="1087"/>
      <c r="F170" s="1084" t="s">
        <v>646</v>
      </c>
      <c r="G170" s="1084"/>
      <c r="H170" s="1084"/>
      <c r="I170" s="1084"/>
      <c r="J170" s="1088"/>
      <c r="K170" s="1096" t="s">
        <v>626</v>
      </c>
      <c r="L170" s="1091"/>
      <c r="M170" s="1091"/>
      <c r="N170" s="1091"/>
      <c r="O170" s="1076">
        <v>4.4000000000000004</v>
      </c>
      <c r="P170" s="1076"/>
      <c r="Q170" s="1076"/>
      <c r="R170" s="1076"/>
      <c r="S170" s="1076"/>
      <c r="T170" s="1083">
        <v>5.2</v>
      </c>
      <c r="U170" s="1083"/>
      <c r="V170" s="1083"/>
      <c r="W170" s="1083"/>
      <c r="X170" s="1156"/>
      <c r="Y170" s="1139" t="s">
        <v>626</v>
      </c>
      <c r="Z170" s="1084"/>
      <c r="AA170" s="1084"/>
      <c r="AB170" s="1084"/>
      <c r="AC170" s="1083">
        <v>4.4000000000000004</v>
      </c>
      <c r="AD170" s="1083"/>
      <c r="AE170" s="1083"/>
      <c r="AF170" s="1083"/>
      <c r="AG170" s="1083"/>
      <c r="AH170" s="1083"/>
      <c r="AI170" s="1076">
        <v>5.2</v>
      </c>
      <c r="AJ170" s="1076"/>
      <c r="AK170" s="1077"/>
      <c r="AL170" s="1154" t="s">
        <v>626</v>
      </c>
      <c r="AM170" s="1091"/>
      <c r="AN170" s="1091"/>
      <c r="AO170" s="1076">
        <v>5.5</v>
      </c>
      <c r="AP170" s="1077"/>
      <c r="AQ170" s="1154" t="s">
        <v>626</v>
      </c>
      <c r="AR170" s="1091"/>
      <c r="AS170" s="1138"/>
    </row>
    <row r="171" spans="1:45" ht="9" customHeight="1">
      <c r="A171" s="1086" t="s">
        <v>709</v>
      </c>
      <c r="B171" s="1087"/>
      <c r="C171" s="1087"/>
      <c r="D171" s="1087"/>
      <c r="E171" s="1087"/>
      <c r="F171" s="1084" t="s">
        <v>685</v>
      </c>
      <c r="G171" s="1084"/>
      <c r="H171" s="1084"/>
      <c r="I171" s="1084"/>
      <c r="J171" s="1088"/>
      <c r="K171" s="1157">
        <v>3.9</v>
      </c>
      <c r="L171" s="1083"/>
      <c r="M171" s="1083"/>
      <c r="N171" s="1083"/>
      <c r="O171" s="1076">
        <v>4.4000000000000004</v>
      </c>
      <c r="P171" s="1076"/>
      <c r="Q171" s="1076"/>
      <c r="R171" s="1076"/>
      <c r="S171" s="1076"/>
      <c r="T171" s="1083">
        <v>5.0999999999999996</v>
      </c>
      <c r="U171" s="1083"/>
      <c r="V171" s="1083"/>
      <c r="W171" s="1083"/>
      <c r="X171" s="1156"/>
      <c r="Y171" s="1158">
        <v>3.95</v>
      </c>
      <c r="Z171" s="1076"/>
      <c r="AA171" s="1076"/>
      <c r="AB171" s="1076"/>
      <c r="AC171" s="1083">
        <v>4.3</v>
      </c>
      <c r="AD171" s="1083"/>
      <c r="AE171" s="1083"/>
      <c r="AF171" s="1083"/>
      <c r="AG171" s="1083"/>
      <c r="AH171" s="1083"/>
      <c r="AI171" s="1076">
        <v>4.5</v>
      </c>
      <c r="AJ171" s="1076"/>
      <c r="AK171" s="1077"/>
      <c r="AL171" s="1155">
        <v>4.5</v>
      </c>
      <c r="AM171" s="1083"/>
      <c r="AN171" s="1083"/>
      <c r="AO171" s="1076">
        <v>5.5</v>
      </c>
      <c r="AP171" s="1077"/>
      <c r="AQ171" s="1155">
        <v>6</v>
      </c>
      <c r="AR171" s="1083"/>
      <c r="AS171" s="1156"/>
    </row>
    <row r="172" spans="1:45" ht="9" customHeight="1">
      <c r="A172" s="1086" t="s">
        <v>710</v>
      </c>
      <c r="B172" s="1087"/>
      <c r="C172" s="1087"/>
      <c r="D172" s="1087"/>
      <c r="E172" s="1087"/>
      <c r="F172" s="1084" t="s">
        <v>625</v>
      </c>
      <c r="G172" s="1084"/>
      <c r="H172" s="1084"/>
      <c r="I172" s="1084"/>
      <c r="J172" s="1088"/>
      <c r="K172" s="1157">
        <v>3.5</v>
      </c>
      <c r="L172" s="1083"/>
      <c r="M172" s="1083"/>
      <c r="N172" s="1083"/>
      <c r="O172" s="1076">
        <v>4.5</v>
      </c>
      <c r="P172" s="1076"/>
      <c r="Q172" s="1076"/>
      <c r="R172" s="1076"/>
      <c r="S172" s="1076"/>
      <c r="T172" s="1083">
        <v>4.5999999999999996</v>
      </c>
      <c r="U172" s="1083"/>
      <c r="V172" s="1083"/>
      <c r="W172" s="1083"/>
      <c r="X172" s="1156"/>
      <c r="Y172" s="1158">
        <v>3.5</v>
      </c>
      <c r="Z172" s="1076"/>
      <c r="AA172" s="1076"/>
      <c r="AB172" s="1076"/>
      <c r="AC172" s="1083">
        <v>4.8</v>
      </c>
      <c r="AD172" s="1083"/>
      <c r="AE172" s="1083"/>
      <c r="AF172" s="1083"/>
      <c r="AG172" s="1083"/>
      <c r="AH172" s="1083"/>
      <c r="AI172" s="1076">
        <v>5</v>
      </c>
      <c r="AJ172" s="1076"/>
      <c r="AK172" s="1077"/>
      <c r="AL172" s="1155">
        <v>5.8</v>
      </c>
      <c r="AM172" s="1083"/>
      <c r="AN172" s="1083"/>
      <c r="AO172" s="1076">
        <v>6.5</v>
      </c>
      <c r="AP172" s="1077"/>
      <c r="AQ172" s="1154" t="s">
        <v>626</v>
      </c>
      <c r="AR172" s="1091"/>
      <c r="AS172" s="1138"/>
    </row>
    <row r="173" spans="1:45" ht="9" customHeight="1">
      <c r="A173" s="1086" t="s">
        <v>711</v>
      </c>
      <c r="B173" s="1087"/>
      <c r="C173" s="1087"/>
      <c r="D173" s="1087"/>
      <c r="E173" s="1087"/>
      <c r="F173" s="1084" t="s">
        <v>634</v>
      </c>
      <c r="G173" s="1084"/>
      <c r="H173" s="1084"/>
      <c r="I173" s="1084"/>
      <c r="J173" s="1088"/>
      <c r="K173" s="1157">
        <v>2.5</v>
      </c>
      <c r="L173" s="1083"/>
      <c r="M173" s="1083"/>
      <c r="N173" s="1083"/>
      <c r="O173" s="1076">
        <v>3</v>
      </c>
      <c r="P173" s="1076"/>
      <c r="Q173" s="1076"/>
      <c r="R173" s="1076"/>
      <c r="S173" s="1076"/>
      <c r="T173" s="1083">
        <v>3</v>
      </c>
      <c r="U173" s="1083"/>
      <c r="V173" s="1083"/>
      <c r="W173" s="1083"/>
      <c r="X173" s="1156"/>
      <c r="Y173" s="1158">
        <v>2.5</v>
      </c>
      <c r="Z173" s="1076"/>
      <c r="AA173" s="1076"/>
      <c r="AB173" s="1076"/>
      <c r="AC173" s="1083">
        <v>3</v>
      </c>
      <c r="AD173" s="1083"/>
      <c r="AE173" s="1083"/>
      <c r="AF173" s="1083"/>
      <c r="AG173" s="1083"/>
      <c r="AH173" s="1083"/>
      <c r="AI173" s="1076">
        <v>4</v>
      </c>
      <c r="AJ173" s="1076"/>
      <c r="AK173" s="1077"/>
      <c r="AL173" s="1155">
        <v>4</v>
      </c>
      <c r="AM173" s="1083"/>
      <c r="AN173" s="1083"/>
      <c r="AO173" s="1076">
        <v>4.5</v>
      </c>
      <c r="AP173" s="1077"/>
      <c r="AQ173" s="1154" t="s">
        <v>626</v>
      </c>
      <c r="AR173" s="1091"/>
      <c r="AS173" s="1138"/>
    </row>
    <row r="174" spans="1:45" ht="9" customHeight="1">
      <c r="A174" s="1086" t="s">
        <v>712</v>
      </c>
      <c r="B174" s="1087"/>
      <c r="C174" s="1087"/>
      <c r="D174" s="1087"/>
      <c r="E174" s="1087"/>
      <c r="F174" s="1084" t="s">
        <v>713</v>
      </c>
      <c r="G174" s="1084"/>
      <c r="H174" s="1084"/>
      <c r="I174" s="1084"/>
      <c r="J174" s="1088"/>
      <c r="K174" s="1157">
        <v>3.5</v>
      </c>
      <c r="L174" s="1083"/>
      <c r="M174" s="1083"/>
      <c r="N174" s="1083"/>
      <c r="O174" s="1076">
        <v>4</v>
      </c>
      <c r="P174" s="1076"/>
      <c r="Q174" s="1076"/>
      <c r="R174" s="1076"/>
      <c r="S174" s="1076"/>
      <c r="T174" s="1083">
        <v>5</v>
      </c>
      <c r="U174" s="1083"/>
      <c r="V174" s="1083"/>
      <c r="W174" s="1083"/>
      <c r="X174" s="1156"/>
      <c r="Y174" s="1158">
        <v>3.5</v>
      </c>
      <c r="Z174" s="1076"/>
      <c r="AA174" s="1076"/>
      <c r="AB174" s="1076"/>
      <c r="AC174" s="1083">
        <v>4</v>
      </c>
      <c r="AD174" s="1083"/>
      <c r="AE174" s="1083"/>
      <c r="AF174" s="1083"/>
      <c r="AG174" s="1083"/>
      <c r="AH174" s="1083"/>
      <c r="AI174" s="1076">
        <v>5</v>
      </c>
      <c r="AJ174" s="1076"/>
      <c r="AK174" s="1077"/>
      <c r="AL174" s="1154" t="s">
        <v>626</v>
      </c>
      <c r="AM174" s="1091"/>
      <c r="AN174" s="1091"/>
      <c r="AO174" s="1084" t="s">
        <v>626</v>
      </c>
      <c r="AP174" s="1085"/>
      <c r="AQ174" s="1154" t="s">
        <v>626</v>
      </c>
      <c r="AR174" s="1091"/>
      <c r="AS174" s="1138"/>
    </row>
    <row r="175" spans="1:45" ht="9" customHeight="1">
      <c r="A175" s="1086" t="s">
        <v>714</v>
      </c>
      <c r="B175" s="1087"/>
      <c r="C175" s="1087"/>
      <c r="D175" s="1087"/>
      <c r="E175" s="1087"/>
      <c r="F175" s="1084" t="s">
        <v>625</v>
      </c>
      <c r="G175" s="1084"/>
      <c r="H175" s="1084"/>
      <c r="I175" s="1084"/>
      <c r="J175" s="1088"/>
      <c r="K175" s="1157">
        <v>4.2</v>
      </c>
      <c r="L175" s="1083"/>
      <c r="M175" s="1083"/>
      <c r="N175" s="1083"/>
      <c r="O175" s="1076">
        <v>5.0999999999999996</v>
      </c>
      <c r="P175" s="1076"/>
      <c r="Q175" s="1076"/>
      <c r="R175" s="1076"/>
      <c r="S175" s="1076"/>
      <c r="T175" s="1083">
        <v>5.5</v>
      </c>
      <c r="U175" s="1083"/>
      <c r="V175" s="1083"/>
      <c r="W175" s="1083"/>
      <c r="X175" s="1156"/>
      <c r="Y175" s="1158">
        <v>5</v>
      </c>
      <c r="Z175" s="1076"/>
      <c r="AA175" s="1076"/>
      <c r="AB175" s="1076"/>
      <c r="AC175" s="1083">
        <v>5</v>
      </c>
      <c r="AD175" s="1083"/>
      <c r="AE175" s="1083"/>
      <c r="AF175" s="1083"/>
      <c r="AG175" s="1083"/>
      <c r="AH175" s="1083"/>
      <c r="AI175" s="1076">
        <v>5.5</v>
      </c>
      <c r="AJ175" s="1076"/>
      <c r="AK175" s="1077"/>
      <c r="AL175" s="1155">
        <v>6.5</v>
      </c>
      <c r="AM175" s="1083"/>
      <c r="AN175" s="1083"/>
      <c r="AO175" s="1076">
        <v>6.7</v>
      </c>
      <c r="AP175" s="1077"/>
      <c r="AQ175" s="1154" t="s">
        <v>626</v>
      </c>
      <c r="AR175" s="1091"/>
      <c r="AS175" s="1138"/>
    </row>
    <row r="176" spans="1:45" ht="9" customHeight="1">
      <c r="A176" s="1086" t="s">
        <v>715</v>
      </c>
      <c r="B176" s="1087"/>
      <c r="C176" s="1087"/>
      <c r="D176" s="1087"/>
      <c r="E176" s="1087"/>
      <c r="F176" s="1084" t="s">
        <v>625</v>
      </c>
      <c r="G176" s="1084"/>
      <c r="H176" s="1084"/>
      <c r="I176" s="1084"/>
      <c r="J176" s="1088"/>
      <c r="K176" s="1157">
        <v>3</v>
      </c>
      <c r="L176" s="1083"/>
      <c r="M176" s="1083"/>
      <c r="N176" s="1083"/>
      <c r="O176" s="1076">
        <v>3.3</v>
      </c>
      <c r="P176" s="1076"/>
      <c r="Q176" s="1076"/>
      <c r="R176" s="1076"/>
      <c r="S176" s="1076"/>
      <c r="T176" s="1083">
        <v>3.5</v>
      </c>
      <c r="U176" s="1083"/>
      <c r="V176" s="1083"/>
      <c r="W176" s="1083"/>
      <c r="X176" s="1156"/>
      <c r="Y176" s="1158">
        <v>4.2</v>
      </c>
      <c r="Z176" s="1076"/>
      <c r="AA176" s="1076"/>
      <c r="AB176" s="1076"/>
      <c r="AC176" s="1083">
        <v>4.75</v>
      </c>
      <c r="AD176" s="1083"/>
      <c r="AE176" s="1083"/>
      <c r="AF176" s="1083"/>
      <c r="AG176" s="1083"/>
      <c r="AH176" s="1083"/>
      <c r="AI176" s="1076">
        <v>5.5</v>
      </c>
      <c r="AJ176" s="1076"/>
      <c r="AK176" s="1077"/>
      <c r="AL176" s="1155">
        <v>6</v>
      </c>
      <c r="AM176" s="1083"/>
      <c r="AN176" s="1083"/>
      <c r="AO176" s="1076">
        <v>6.5</v>
      </c>
      <c r="AP176" s="1077"/>
      <c r="AQ176" s="1154" t="s">
        <v>626</v>
      </c>
      <c r="AR176" s="1091"/>
      <c r="AS176" s="1138"/>
    </row>
    <row r="177" spans="1:45" ht="9" customHeight="1">
      <c r="A177" s="1086" t="s">
        <v>716</v>
      </c>
      <c r="B177" s="1087"/>
      <c r="C177" s="1087"/>
      <c r="D177" s="1087"/>
      <c r="E177" s="1087"/>
      <c r="F177" s="1084" t="s">
        <v>625</v>
      </c>
      <c r="G177" s="1084"/>
      <c r="H177" s="1084"/>
      <c r="I177" s="1084"/>
      <c r="J177" s="1088"/>
      <c r="K177" s="1157">
        <v>3.5</v>
      </c>
      <c r="L177" s="1083"/>
      <c r="M177" s="1083"/>
      <c r="N177" s="1083"/>
      <c r="O177" s="1076">
        <v>4.0999999999999996</v>
      </c>
      <c r="P177" s="1076"/>
      <c r="Q177" s="1076"/>
      <c r="R177" s="1076"/>
      <c r="S177" s="1076"/>
      <c r="T177" s="1083">
        <v>5.5</v>
      </c>
      <c r="U177" s="1083"/>
      <c r="V177" s="1083"/>
      <c r="W177" s="1083"/>
      <c r="X177" s="1156"/>
      <c r="Y177" s="1158">
        <v>4</v>
      </c>
      <c r="Z177" s="1076"/>
      <c r="AA177" s="1076"/>
      <c r="AB177" s="1076"/>
      <c r="AC177" s="1083">
        <v>4.8</v>
      </c>
      <c r="AD177" s="1083"/>
      <c r="AE177" s="1083"/>
      <c r="AF177" s="1083"/>
      <c r="AG177" s="1083"/>
      <c r="AH177" s="1083"/>
      <c r="AI177" s="1076">
        <v>5.7</v>
      </c>
      <c r="AJ177" s="1076"/>
      <c r="AK177" s="1077"/>
      <c r="AL177" s="1155">
        <v>6.2</v>
      </c>
      <c r="AM177" s="1083"/>
      <c r="AN177" s="1083"/>
      <c r="AO177" s="1076">
        <v>6.9</v>
      </c>
      <c r="AP177" s="1077"/>
      <c r="AQ177" s="1154" t="s">
        <v>626</v>
      </c>
      <c r="AR177" s="1091"/>
      <c r="AS177" s="1138"/>
    </row>
    <row r="178" spans="1:45" ht="9" customHeight="1">
      <c r="A178" s="1086" t="s">
        <v>717</v>
      </c>
      <c r="B178" s="1087"/>
      <c r="C178" s="1087"/>
      <c r="D178" s="1087"/>
      <c r="E178" s="1087"/>
      <c r="F178" s="1084" t="s">
        <v>643</v>
      </c>
      <c r="G178" s="1084"/>
      <c r="H178" s="1084"/>
      <c r="I178" s="1084"/>
      <c r="J178" s="1088"/>
      <c r="K178" s="1157">
        <v>4.5</v>
      </c>
      <c r="L178" s="1083"/>
      <c r="M178" s="1083"/>
      <c r="N178" s="1083"/>
      <c r="O178" s="1076">
        <v>4.75</v>
      </c>
      <c r="P178" s="1076"/>
      <c r="Q178" s="1076"/>
      <c r="R178" s="1076"/>
      <c r="S178" s="1076"/>
      <c r="T178" s="1083">
        <v>6</v>
      </c>
      <c r="U178" s="1083"/>
      <c r="V178" s="1083"/>
      <c r="W178" s="1083"/>
      <c r="X178" s="1156"/>
      <c r="Y178" s="1158">
        <v>4.5</v>
      </c>
      <c r="Z178" s="1076"/>
      <c r="AA178" s="1076"/>
      <c r="AB178" s="1076"/>
      <c r="AC178" s="1083">
        <v>5</v>
      </c>
      <c r="AD178" s="1083"/>
      <c r="AE178" s="1083"/>
      <c r="AF178" s="1083"/>
      <c r="AG178" s="1083"/>
      <c r="AH178" s="1083"/>
      <c r="AI178" s="1076">
        <v>6</v>
      </c>
      <c r="AJ178" s="1076"/>
      <c r="AK178" s="1077"/>
      <c r="AL178" s="1155">
        <v>5.5</v>
      </c>
      <c r="AM178" s="1083"/>
      <c r="AN178" s="1083"/>
      <c r="AO178" s="1076">
        <v>6.25</v>
      </c>
      <c r="AP178" s="1077"/>
      <c r="AQ178" s="1155">
        <v>8.5</v>
      </c>
      <c r="AR178" s="1083"/>
      <c r="AS178" s="1156"/>
    </row>
    <row r="179" spans="1:45" ht="9" customHeight="1">
      <c r="A179" s="1086" t="s">
        <v>718</v>
      </c>
      <c r="B179" s="1087"/>
      <c r="C179" s="1087"/>
      <c r="D179" s="1087"/>
      <c r="E179" s="1087"/>
      <c r="F179" s="1084" t="s">
        <v>713</v>
      </c>
      <c r="G179" s="1084"/>
      <c r="H179" s="1084"/>
      <c r="I179" s="1084"/>
      <c r="J179" s="1088"/>
      <c r="K179" s="1157">
        <v>3.5</v>
      </c>
      <c r="L179" s="1083"/>
      <c r="M179" s="1083"/>
      <c r="N179" s="1083"/>
      <c r="O179" s="1076">
        <v>4</v>
      </c>
      <c r="P179" s="1076"/>
      <c r="Q179" s="1076"/>
      <c r="R179" s="1076"/>
      <c r="S179" s="1076"/>
      <c r="T179" s="1083">
        <v>5</v>
      </c>
      <c r="U179" s="1083"/>
      <c r="V179" s="1083"/>
      <c r="W179" s="1083"/>
      <c r="X179" s="1156"/>
      <c r="Y179" s="1158">
        <v>3.5</v>
      </c>
      <c r="Z179" s="1076"/>
      <c r="AA179" s="1076"/>
      <c r="AB179" s="1076"/>
      <c r="AC179" s="1083">
        <v>4</v>
      </c>
      <c r="AD179" s="1083"/>
      <c r="AE179" s="1083"/>
      <c r="AF179" s="1083"/>
      <c r="AG179" s="1083"/>
      <c r="AH179" s="1083"/>
      <c r="AI179" s="1076">
        <v>5</v>
      </c>
      <c r="AJ179" s="1076"/>
      <c r="AK179" s="1077"/>
      <c r="AL179" s="1154" t="s">
        <v>626</v>
      </c>
      <c r="AM179" s="1091"/>
      <c r="AN179" s="1091"/>
      <c r="AO179" s="1084" t="s">
        <v>626</v>
      </c>
      <c r="AP179" s="1085"/>
      <c r="AQ179" s="1154" t="s">
        <v>626</v>
      </c>
      <c r="AR179" s="1091"/>
      <c r="AS179" s="1138"/>
    </row>
    <row r="180" spans="1:45" ht="9" customHeight="1">
      <c r="A180" s="1086" t="s">
        <v>719</v>
      </c>
      <c r="B180" s="1087"/>
      <c r="C180" s="1087"/>
      <c r="D180" s="1087"/>
      <c r="E180" s="1087"/>
      <c r="F180" s="1084" t="s">
        <v>625</v>
      </c>
      <c r="G180" s="1084"/>
      <c r="H180" s="1084"/>
      <c r="I180" s="1084"/>
      <c r="J180" s="1088"/>
      <c r="K180" s="1157">
        <v>3.6</v>
      </c>
      <c r="L180" s="1083"/>
      <c r="M180" s="1083"/>
      <c r="N180" s="1083"/>
      <c r="O180" s="1076">
        <v>4.8</v>
      </c>
      <c r="P180" s="1076"/>
      <c r="Q180" s="1076"/>
      <c r="R180" s="1076"/>
      <c r="S180" s="1076"/>
      <c r="T180" s="1083">
        <v>7.5</v>
      </c>
      <c r="U180" s="1083"/>
      <c r="V180" s="1083"/>
      <c r="W180" s="1083"/>
      <c r="X180" s="1156"/>
      <c r="Y180" s="1158">
        <v>3.6</v>
      </c>
      <c r="Z180" s="1076"/>
      <c r="AA180" s="1076"/>
      <c r="AB180" s="1076"/>
      <c r="AC180" s="1083">
        <v>5</v>
      </c>
      <c r="AD180" s="1083"/>
      <c r="AE180" s="1083"/>
      <c r="AF180" s="1083"/>
      <c r="AG180" s="1083"/>
      <c r="AH180" s="1083"/>
      <c r="AI180" s="1076">
        <v>7.8</v>
      </c>
      <c r="AJ180" s="1076"/>
      <c r="AK180" s="1077"/>
      <c r="AL180" s="1155">
        <v>6.2</v>
      </c>
      <c r="AM180" s="1083"/>
      <c r="AN180" s="1083"/>
      <c r="AO180" s="1076">
        <v>8</v>
      </c>
      <c r="AP180" s="1077"/>
      <c r="AQ180" s="1154" t="s">
        <v>626</v>
      </c>
      <c r="AR180" s="1091"/>
      <c r="AS180" s="1138"/>
    </row>
    <row r="181" spans="1:45" ht="9" customHeight="1">
      <c r="A181" s="1086" t="s">
        <v>720</v>
      </c>
      <c r="B181" s="1087"/>
      <c r="C181" s="1087"/>
      <c r="D181" s="1087"/>
      <c r="E181" s="1087"/>
      <c r="F181" s="1084" t="s">
        <v>625</v>
      </c>
      <c r="G181" s="1084"/>
      <c r="H181" s="1084"/>
      <c r="I181" s="1084"/>
      <c r="J181" s="1088"/>
      <c r="K181" s="1157">
        <v>3.5</v>
      </c>
      <c r="L181" s="1083"/>
      <c r="M181" s="1083"/>
      <c r="N181" s="1083"/>
      <c r="O181" s="1076">
        <v>4.5</v>
      </c>
      <c r="P181" s="1076"/>
      <c r="Q181" s="1076"/>
      <c r="R181" s="1076"/>
      <c r="S181" s="1076"/>
      <c r="T181" s="1083">
        <v>5.3</v>
      </c>
      <c r="U181" s="1083"/>
      <c r="V181" s="1083"/>
      <c r="W181" s="1083"/>
      <c r="X181" s="1156"/>
      <c r="Y181" s="1158">
        <v>3.5</v>
      </c>
      <c r="Z181" s="1076"/>
      <c r="AA181" s="1076"/>
      <c r="AB181" s="1076"/>
      <c r="AC181" s="1083">
        <v>4.7</v>
      </c>
      <c r="AD181" s="1083"/>
      <c r="AE181" s="1083"/>
      <c r="AF181" s="1083"/>
      <c r="AG181" s="1083"/>
      <c r="AH181" s="1083"/>
      <c r="AI181" s="1076">
        <v>5.3</v>
      </c>
      <c r="AJ181" s="1076"/>
      <c r="AK181" s="1077"/>
      <c r="AL181" s="1155">
        <v>6</v>
      </c>
      <c r="AM181" s="1083"/>
      <c r="AN181" s="1083"/>
      <c r="AO181" s="1076">
        <v>6.5</v>
      </c>
      <c r="AP181" s="1077"/>
      <c r="AQ181" s="1154" t="s">
        <v>626</v>
      </c>
      <c r="AR181" s="1091"/>
      <c r="AS181" s="1138"/>
    </row>
    <row r="182" spans="1:45" ht="9" customHeight="1">
      <c r="A182" s="1086" t="s">
        <v>596</v>
      </c>
      <c r="B182" s="1087"/>
      <c r="C182" s="1087"/>
      <c r="D182" s="1087"/>
      <c r="E182" s="1087"/>
      <c r="F182" s="1084" t="s">
        <v>625</v>
      </c>
      <c r="G182" s="1084"/>
      <c r="H182" s="1084"/>
      <c r="I182" s="1084"/>
      <c r="J182" s="1088"/>
      <c r="K182" s="1157">
        <v>5.5</v>
      </c>
      <c r="L182" s="1083"/>
      <c r="M182" s="1083"/>
      <c r="N182" s="1083"/>
      <c r="O182" s="1076">
        <v>6.5</v>
      </c>
      <c r="P182" s="1076"/>
      <c r="Q182" s="1076"/>
      <c r="R182" s="1076"/>
      <c r="S182" s="1076"/>
      <c r="T182" s="1083">
        <v>8</v>
      </c>
      <c r="U182" s="1083"/>
      <c r="V182" s="1083"/>
      <c r="W182" s="1083"/>
      <c r="X182" s="1156"/>
      <c r="Y182" s="1158">
        <v>6</v>
      </c>
      <c r="Z182" s="1076"/>
      <c r="AA182" s="1076"/>
      <c r="AB182" s="1076"/>
      <c r="AC182" s="1083">
        <v>7</v>
      </c>
      <c r="AD182" s="1083"/>
      <c r="AE182" s="1083"/>
      <c r="AF182" s="1083"/>
      <c r="AG182" s="1083"/>
      <c r="AH182" s="1083"/>
      <c r="AI182" s="1076">
        <v>8.5</v>
      </c>
      <c r="AJ182" s="1076"/>
      <c r="AK182" s="1077"/>
      <c r="AL182" s="1155">
        <v>8.5</v>
      </c>
      <c r="AM182" s="1083"/>
      <c r="AN182" s="1083"/>
      <c r="AO182" s="1076">
        <v>9.5</v>
      </c>
      <c r="AP182" s="1077"/>
      <c r="AQ182" s="1154" t="s">
        <v>626</v>
      </c>
      <c r="AR182" s="1091"/>
      <c r="AS182" s="1138"/>
    </row>
    <row r="183" spans="1:45" ht="9" customHeight="1">
      <c r="A183" s="1086" t="s">
        <v>721</v>
      </c>
      <c r="B183" s="1087"/>
      <c r="C183" s="1087"/>
      <c r="D183" s="1087"/>
      <c r="E183" s="1087"/>
      <c r="F183" s="1084" t="s">
        <v>634</v>
      </c>
      <c r="G183" s="1084"/>
      <c r="H183" s="1084"/>
      <c r="I183" s="1084"/>
      <c r="J183" s="1088"/>
      <c r="K183" s="1157">
        <v>3</v>
      </c>
      <c r="L183" s="1083"/>
      <c r="M183" s="1083"/>
      <c r="N183" s="1083"/>
      <c r="O183" s="1076">
        <v>3.5</v>
      </c>
      <c r="P183" s="1076"/>
      <c r="Q183" s="1076"/>
      <c r="R183" s="1076"/>
      <c r="S183" s="1076"/>
      <c r="T183" s="1083">
        <v>4.5</v>
      </c>
      <c r="U183" s="1083"/>
      <c r="V183" s="1083"/>
      <c r="W183" s="1083"/>
      <c r="X183" s="1156"/>
      <c r="Y183" s="1158">
        <v>4</v>
      </c>
      <c r="Z183" s="1076"/>
      <c r="AA183" s="1076"/>
      <c r="AB183" s="1076"/>
      <c r="AC183" s="1083">
        <v>5</v>
      </c>
      <c r="AD183" s="1083"/>
      <c r="AE183" s="1083"/>
      <c r="AF183" s="1083"/>
      <c r="AG183" s="1083"/>
      <c r="AH183" s="1083"/>
      <c r="AI183" s="1084" t="s">
        <v>626</v>
      </c>
      <c r="AJ183" s="1084"/>
      <c r="AK183" s="1085"/>
      <c r="AL183" s="1155">
        <v>6.5</v>
      </c>
      <c r="AM183" s="1083"/>
      <c r="AN183" s="1083"/>
      <c r="AO183" s="1076">
        <v>7</v>
      </c>
      <c r="AP183" s="1077"/>
      <c r="AQ183" s="1154" t="s">
        <v>626</v>
      </c>
      <c r="AR183" s="1091"/>
      <c r="AS183" s="1138"/>
    </row>
    <row r="184" spans="1:45" ht="9" customHeight="1">
      <c r="A184" s="1086" t="s">
        <v>722</v>
      </c>
      <c r="B184" s="1087"/>
      <c r="C184" s="1087"/>
      <c r="D184" s="1087"/>
      <c r="E184" s="1087"/>
      <c r="F184" s="1084" t="s">
        <v>629</v>
      </c>
      <c r="G184" s="1084"/>
      <c r="H184" s="1084"/>
      <c r="I184" s="1084"/>
      <c r="J184" s="1088"/>
      <c r="K184" s="1157">
        <v>3.55</v>
      </c>
      <c r="L184" s="1083"/>
      <c r="M184" s="1083"/>
      <c r="N184" s="1083"/>
      <c r="O184" s="1076">
        <v>4.0999999999999996</v>
      </c>
      <c r="P184" s="1076"/>
      <c r="Q184" s="1076"/>
      <c r="R184" s="1076"/>
      <c r="S184" s="1076"/>
      <c r="T184" s="1083">
        <v>4.5999999999999996</v>
      </c>
      <c r="U184" s="1083"/>
      <c r="V184" s="1083"/>
      <c r="W184" s="1083"/>
      <c r="X184" s="1156"/>
      <c r="Y184" s="1158">
        <v>3.9</v>
      </c>
      <c r="Z184" s="1076"/>
      <c r="AA184" s="1076"/>
      <c r="AB184" s="1076"/>
      <c r="AC184" s="1083">
        <v>4.7</v>
      </c>
      <c r="AD184" s="1083"/>
      <c r="AE184" s="1083"/>
      <c r="AF184" s="1083"/>
      <c r="AG184" s="1083"/>
      <c r="AH184" s="1083"/>
      <c r="AI184" s="1076">
        <v>5.55</v>
      </c>
      <c r="AJ184" s="1076"/>
      <c r="AK184" s="1077"/>
      <c r="AL184" s="1155">
        <v>6.1</v>
      </c>
      <c r="AM184" s="1083"/>
      <c r="AN184" s="1083"/>
      <c r="AO184" s="1076">
        <v>7.1</v>
      </c>
      <c r="AP184" s="1077"/>
      <c r="AQ184" s="1155">
        <v>7.6</v>
      </c>
      <c r="AR184" s="1083"/>
      <c r="AS184" s="1156"/>
    </row>
    <row r="185" spans="1:45" ht="9" customHeight="1">
      <c r="A185" s="1086" t="s">
        <v>723</v>
      </c>
      <c r="B185" s="1087"/>
      <c r="C185" s="1087"/>
      <c r="D185" s="1087"/>
      <c r="E185" s="1087"/>
      <c r="F185" s="1084" t="s">
        <v>632</v>
      </c>
      <c r="G185" s="1084"/>
      <c r="H185" s="1084"/>
      <c r="I185" s="1084"/>
      <c r="J185" s="1088"/>
      <c r="K185" s="1157">
        <v>3.5</v>
      </c>
      <c r="L185" s="1083"/>
      <c r="M185" s="1083"/>
      <c r="N185" s="1083"/>
      <c r="O185" s="1076">
        <v>4</v>
      </c>
      <c r="P185" s="1076"/>
      <c r="Q185" s="1076"/>
      <c r="R185" s="1076"/>
      <c r="S185" s="1076"/>
      <c r="T185" s="1083">
        <v>4.8</v>
      </c>
      <c r="U185" s="1083"/>
      <c r="V185" s="1083"/>
      <c r="W185" s="1083"/>
      <c r="X185" s="1156"/>
      <c r="Y185" s="1158">
        <v>4</v>
      </c>
      <c r="Z185" s="1076"/>
      <c r="AA185" s="1076"/>
      <c r="AB185" s="1076"/>
      <c r="AC185" s="1083">
        <v>4.5</v>
      </c>
      <c r="AD185" s="1083"/>
      <c r="AE185" s="1083"/>
      <c r="AF185" s="1083"/>
      <c r="AG185" s="1083"/>
      <c r="AH185" s="1083"/>
      <c r="AI185" s="1076">
        <v>4.8</v>
      </c>
      <c r="AJ185" s="1076"/>
      <c r="AK185" s="1077"/>
      <c r="AL185" s="1155">
        <v>5.3</v>
      </c>
      <c r="AM185" s="1083"/>
      <c r="AN185" s="1083"/>
      <c r="AO185" s="1076">
        <v>5.6</v>
      </c>
      <c r="AP185" s="1077"/>
      <c r="AQ185" s="1155">
        <v>6.2</v>
      </c>
      <c r="AR185" s="1083"/>
      <c r="AS185" s="1156"/>
    </row>
    <row r="186" spans="1:45" ht="9" customHeight="1">
      <c r="A186" s="1086" t="s">
        <v>724</v>
      </c>
      <c r="B186" s="1087"/>
      <c r="C186" s="1087"/>
      <c r="D186" s="1087"/>
      <c r="E186" s="1087"/>
      <c r="F186" s="1084" t="s">
        <v>632</v>
      </c>
      <c r="G186" s="1084"/>
      <c r="H186" s="1084"/>
      <c r="I186" s="1084"/>
      <c r="J186" s="1088"/>
      <c r="K186" s="1157">
        <v>3.6</v>
      </c>
      <c r="L186" s="1083"/>
      <c r="M186" s="1083"/>
      <c r="N186" s="1083"/>
      <c r="O186" s="1076">
        <v>4</v>
      </c>
      <c r="P186" s="1076"/>
      <c r="Q186" s="1076"/>
      <c r="R186" s="1076"/>
      <c r="S186" s="1076"/>
      <c r="T186" s="1083">
        <v>5.2</v>
      </c>
      <c r="U186" s="1083"/>
      <c r="V186" s="1083"/>
      <c r="W186" s="1083"/>
      <c r="X186" s="1156"/>
      <c r="Y186" s="1139" t="s">
        <v>626</v>
      </c>
      <c r="Z186" s="1084"/>
      <c r="AA186" s="1084"/>
      <c r="AB186" s="1084"/>
      <c r="AC186" s="1083">
        <v>3.8</v>
      </c>
      <c r="AD186" s="1083"/>
      <c r="AE186" s="1083"/>
      <c r="AF186" s="1083"/>
      <c r="AG186" s="1083"/>
      <c r="AH186" s="1083"/>
      <c r="AI186" s="1076">
        <v>4.8</v>
      </c>
      <c r="AJ186" s="1076"/>
      <c r="AK186" s="1077"/>
      <c r="AL186" s="1155">
        <v>5.0999999999999996</v>
      </c>
      <c r="AM186" s="1083"/>
      <c r="AN186" s="1083"/>
      <c r="AO186" s="1076">
        <v>5.5</v>
      </c>
      <c r="AP186" s="1077"/>
      <c r="AQ186" s="1155">
        <v>5.9</v>
      </c>
      <c r="AR186" s="1083"/>
      <c r="AS186" s="1156"/>
    </row>
    <row r="187" spans="1:45" ht="9" customHeight="1">
      <c r="A187" s="1086" t="s">
        <v>725</v>
      </c>
      <c r="B187" s="1087"/>
      <c r="C187" s="1087"/>
      <c r="D187" s="1087"/>
      <c r="E187" s="1087"/>
      <c r="F187" s="1084" t="s">
        <v>685</v>
      </c>
      <c r="G187" s="1084"/>
      <c r="H187" s="1084"/>
      <c r="I187" s="1084"/>
      <c r="J187" s="1088"/>
      <c r="K187" s="1157">
        <v>2.5</v>
      </c>
      <c r="L187" s="1083"/>
      <c r="M187" s="1083"/>
      <c r="N187" s="1083"/>
      <c r="O187" s="1076">
        <v>4</v>
      </c>
      <c r="P187" s="1076"/>
      <c r="Q187" s="1076"/>
      <c r="R187" s="1076"/>
      <c r="S187" s="1076"/>
      <c r="T187" s="1083">
        <v>5</v>
      </c>
      <c r="U187" s="1083"/>
      <c r="V187" s="1083"/>
      <c r="W187" s="1083"/>
      <c r="X187" s="1156"/>
      <c r="Y187" s="1158">
        <v>3.5</v>
      </c>
      <c r="Z187" s="1076"/>
      <c r="AA187" s="1076"/>
      <c r="AB187" s="1076"/>
      <c r="AC187" s="1083">
        <v>4.3499999999999996</v>
      </c>
      <c r="AD187" s="1083"/>
      <c r="AE187" s="1083"/>
      <c r="AF187" s="1083"/>
      <c r="AG187" s="1083"/>
      <c r="AH187" s="1083"/>
      <c r="AI187" s="1076">
        <v>5</v>
      </c>
      <c r="AJ187" s="1076"/>
      <c r="AK187" s="1077"/>
      <c r="AL187" s="1155">
        <v>4.7</v>
      </c>
      <c r="AM187" s="1083"/>
      <c r="AN187" s="1083"/>
      <c r="AO187" s="1076">
        <v>5.2</v>
      </c>
      <c r="AP187" s="1077"/>
      <c r="AQ187" s="1155">
        <v>5.5</v>
      </c>
      <c r="AR187" s="1083"/>
      <c r="AS187" s="1156"/>
    </row>
    <row r="188" spans="1:45" ht="9" customHeight="1">
      <c r="A188" s="1086" t="s">
        <v>726</v>
      </c>
      <c r="B188" s="1087"/>
      <c r="C188" s="1087"/>
      <c r="D188" s="1087"/>
      <c r="E188" s="1087"/>
      <c r="F188" s="1084" t="s">
        <v>625</v>
      </c>
      <c r="G188" s="1084"/>
      <c r="H188" s="1084"/>
      <c r="I188" s="1084"/>
      <c r="J188" s="1088"/>
      <c r="K188" s="1157">
        <v>3</v>
      </c>
      <c r="L188" s="1083"/>
      <c r="M188" s="1083"/>
      <c r="N188" s="1083"/>
      <c r="O188" s="1076">
        <v>4</v>
      </c>
      <c r="P188" s="1076"/>
      <c r="Q188" s="1076"/>
      <c r="R188" s="1076"/>
      <c r="S188" s="1076"/>
      <c r="T188" s="1083">
        <v>4.5</v>
      </c>
      <c r="U188" s="1083"/>
      <c r="V188" s="1083"/>
      <c r="W188" s="1083"/>
      <c r="X188" s="1156"/>
      <c r="Y188" s="1158">
        <v>3</v>
      </c>
      <c r="Z188" s="1076"/>
      <c r="AA188" s="1076"/>
      <c r="AB188" s="1076"/>
      <c r="AC188" s="1083">
        <v>4.5</v>
      </c>
      <c r="AD188" s="1083"/>
      <c r="AE188" s="1083"/>
      <c r="AF188" s="1083"/>
      <c r="AG188" s="1083"/>
      <c r="AH188" s="1083"/>
      <c r="AI188" s="1076">
        <v>5</v>
      </c>
      <c r="AJ188" s="1076"/>
      <c r="AK188" s="1077"/>
      <c r="AL188" s="1155">
        <v>4.5</v>
      </c>
      <c r="AM188" s="1083"/>
      <c r="AN188" s="1083"/>
      <c r="AO188" s="1076">
        <v>5.5</v>
      </c>
      <c r="AP188" s="1077"/>
      <c r="AQ188" s="1154" t="s">
        <v>626</v>
      </c>
      <c r="AR188" s="1091"/>
      <c r="AS188" s="1138"/>
    </row>
    <row r="189" spans="1:45" ht="9" customHeight="1">
      <c r="A189" s="1086" t="s">
        <v>727</v>
      </c>
      <c r="B189" s="1087"/>
      <c r="C189" s="1087"/>
      <c r="D189" s="1087"/>
      <c r="E189" s="1087"/>
      <c r="F189" s="1084" t="s">
        <v>625</v>
      </c>
      <c r="G189" s="1084"/>
      <c r="H189" s="1084"/>
      <c r="I189" s="1084"/>
      <c r="J189" s="1088"/>
      <c r="K189" s="1157">
        <v>3.3</v>
      </c>
      <c r="L189" s="1083"/>
      <c r="M189" s="1083"/>
      <c r="N189" s="1083"/>
      <c r="O189" s="1076">
        <v>4</v>
      </c>
      <c r="P189" s="1076"/>
      <c r="Q189" s="1076"/>
      <c r="R189" s="1076"/>
      <c r="S189" s="1076"/>
      <c r="T189" s="1083">
        <v>5.4</v>
      </c>
      <c r="U189" s="1083"/>
      <c r="V189" s="1083"/>
      <c r="W189" s="1083"/>
      <c r="X189" s="1156"/>
      <c r="Y189" s="1158">
        <v>3.7</v>
      </c>
      <c r="Z189" s="1076"/>
      <c r="AA189" s="1076"/>
      <c r="AB189" s="1076"/>
      <c r="AC189" s="1083">
        <v>4.5</v>
      </c>
      <c r="AD189" s="1083"/>
      <c r="AE189" s="1083"/>
      <c r="AF189" s="1083"/>
      <c r="AG189" s="1083"/>
      <c r="AH189" s="1083"/>
      <c r="AI189" s="1076">
        <v>5.4</v>
      </c>
      <c r="AJ189" s="1076"/>
      <c r="AK189" s="1077"/>
      <c r="AL189" s="1155">
        <v>5.8</v>
      </c>
      <c r="AM189" s="1083"/>
      <c r="AN189" s="1083"/>
      <c r="AO189" s="1076">
        <v>6.5</v>
      </c>
      <c r="AP189" s="1077"/>
      <c r="AQ189" s="1154" t="s">
        <v>626</v>
      </c>
      <c r="AR189" s="1091"/>
      <c r="AS189" s="1138"/>
    </row>
    <row r="190" spans="1:45" ht="9" customHeight="1">
      <c r="A190" s="1086" t="s">
        <v>728</v>
      </c>
      <c r="B190" s="1087"/>
      <c r="C190" s="1087"/>
      <c r="D190" s="1087"/>
      <c r="E190" s="1087"/>
      <c r="F190" s="1084" t="s">
        <v>634</v>
      </c>
      <c r="G190" s="1084"/>
      <c r="H190" s="1084"/>
      <c r="I190" s="1084"/>
      <c r="J190" s="1088"/>
      <c r="K190" s="1157">
        <v>3.5</v>
      </c>
      <c r="L190" s="1083"/>
      <c r="M190" s="1083"/>
      <c r="N190" s="1083"/>
      <c r="O190" s="1076">
        <v>3.8</v>
      </c>
      <c r="P190" s="1076"/>
      <c r="Q190" s="1076"/>
      <c r="R190" s="1076"/>
      <c r="S190" s="1076"/>
      <c r="T190" s="1083">
        <v>4.2</v>
      </c>
      <c r="U190" s="1083"/>
      <c r="V190" s="1083"/>
      <c r="W190" s="1083"/>
      <c r="X190" s="1156"/>
      <c r="Y190" s="1158">
        <v>4</v>
      </c>
      <c r="Z190" s="1076"/>
      <c r="AA190" s="1076"/>
      <c r="AB190" s="1076"/>
      <c r="AC190" s="1083">
        <v>4.5</v>
      </c>
      <c r="AD190" s="1083"/>
      <c r="AE190" s="1083"/>
      <c r="AF190" s="1083"/>
      <c r="AG190" s="1083"/>
      <c r="AH190" s="1083"/>
      <c r="AI190" s="1076">
        <v>5</v>
      </c>
      <c r="AJ190" s="1076"/>
      <c r="AK190" s="1077"/>
      <c r="AL190" s="1155">
        <v>5</v>
      </c>
      <c r="AM190" s="1083"/>
      <c r="AN190" s="1083"/>
      <c r="AO190" s="1076">
        <v>6</v>
      </c>
      <c r="AP190" s="1077"/>
      <c r="AQ190" s="1154" t="s">
        <v>626</v>
      </c>
      <c r="AR190" s="1091"/>
      <c r="AS190" s="1138"/>
    </row>
    <row r="191" spans="1:45" ht="9" customHeight="1">
      <c r="A191" s="1086" t="s">
        <v>729</v>
      </c>
      <c r="B191" s="1087"/>
      <c r="C191" s="1087"/>
      <c r="D191" s="1087"/>
      <c r="E191" s="1087"/>
      <c r="F191" s="1084" t="s">
        <v>625</v>
      </c>
      <c r="G191" s="1084"/>
      <c r="H191" s="1084"/>
      <c r="I191" s="1084"/>
      <c r="J191" s="1088"/>
      <c r="K191" s="1157">
        <v>3</v>
      </c>
      <c r="L191" s="1083"/>
      <c r="M191" s="1083"/>
      <c r="N191" s="1083"/>
      <c r="O191" s="1076">
        <v>3.5</v>
      </c>
      <c r="P191" s="1076"/>
      <c r="Q191" s="1076"/>
      <c r="R191" s="1076"/>
      <c r="S191" s="1076"/>
      <c r="T191" s="1083">
        <v>4.5999999999999996</v>
      </c>
      <c r="U191" s="1083"/>
      <c r="V191" s="1083"/>
      <c r="W191" s="1083"/>
      <c r="X191" s="1156"/>
      <c r="Y191" s="1158">
        <v>3.7</v>
      </c>
      <c r="Z191" s="1076"/>
      <c r="AA191" s="1076"/>
      <c r="AB191" s="1076"/>
      <c r="AC191" s="1083">
        <v>4.4000000000000004</v>
      </c>
      <c r="AD191" s="1083"/>
      <c r="AE191" s="1083"/>
      <c r="AF191" s="1083"/>
      <c r="AG191" s="1083"/>
      <c r="AH191" s="1083"/>
      <c r="AI191" s="1076">
        <v>5</v>
      </c>
      <c r="AJ191" s="1076"/>
      <c r="AK191" s="1077"/>
      <c r="AL191" s="1155">
        <v>5.2</v>
      </c>
      <c r="AM191" s="1083"/>
      <c r="AN191" s="1083"/>
      <c r="AO191" s="1076">
        <v>6.3</v>
      </c>
      <c r="AP191" s="1077"/>
      <c r="AQ191" s="1154" t="s">
        <v>626</v>
      </c>
      <c r="AR191" s="1091"/>
      <c r="AS191" s="1138"/>
    </row>
    <row r="192" spans="1:45" ht="9" customHeight="1">
      <c r="A192" s="1086" t="s">
        <v>730</v>
      </c>
      <c r="B192" s="1087"/>
      <c r="C192" s="1087"/>
      <c r="D192" s="1087"/>
      <c r="E192" s="1087"/>
      <c r="F192" s="1084" t="s">
        <v>625</v>
      </c>
      <c r="G192" s="1084"/>
      <c r="H192" s="1084"/>
      <c r="I192" s="1084"/>
      <c r="J192" s="1088"/>
      <c r="K192" s="1157">
        <v>3.5</v>
      </c>
      <c r="L192" s="1083"/>
      <c r="M192" s="1083"/>
      <c r="N192" s="1083"/>
      <c r="O192" s="1076">
        <v>3.8</v>
      </c>
      <c r="P192" s="1076"/>
      <c r="Q192" s="1076"/>
      <c r="R192" s="1076"/>
      <c r="S192" s="1076"/>
      <c r="T192" s="1083">
        <v>4.8</v>
      </c>
      <c r="U192" s="1083"/>
      <c r="V192" s="1083"/>
      <c r="W192" s="1083"/>
      <c r="X192" s="1156"/>
      <c r="Y192" s="1158">
        <v>4</v>
      </c>
      <c r="Z192" s="1076"/>
      <c r="AA192" s="1076"/>
      <c r="AB192" s="1076"/>
      <c r="AC192" s="1083">
        <v>4.5</v>
      </c>
      <c r="AD192" s="1083"/>
      <c r="AE192" s="1083"/>
      <c r="AF192" s="1083"/>
      <c r="AG192" s="1083"/>
      <c r="AH192" s="1083"/>
      <c r="AI192" s="1076">
        <v>5.2</v>
      </c>
      <c r="AJ192" s="1076"/>
      <c r="AK192" s="1077"/>
      <c r="AL192" s="1155">
        <v>5.5</v>
      </c>
      <c r="AM192" s="1083"/>
      <c r="AN192" s="1083"/>
      <c r="AO192" s="1076">
        <v>6</v>
      </c>
      <c r="AP192" s="1077"/>
      <c r="AQ192" s="1154" t="s">
        <v>626</v>
      </c>
      <c r="AR192" s="1091"/>
      <c r="AS192" s="1138"/>
    </row>
    <row r="193" spans="1:45" ht="9" customHeight="1">
      <c r="A193" s="1086" t="s">
        <v>731</v>
      </c>
      <c r="B193" s="1087"/>
      <c r="C193" s="1087"/>
      <c r="D193" s="1087"/>
      <c r="E193" s="1087"/>
      <c r="F193" s="1084" t="s">
        <v>625</v>
      </c>
      <c r="G193" s="1084"/>
      <c r="H193" s="1084"/>
      <c r="I193" s="1084"/>
      <c r="J193" s="1088"/>
      <c r="K193" s="1157">
        <v>4</v>
      </c>
      <c r="L193" s="1083"/>
      <c r="M193" s="1083"/>
      <c r="N193" s="1083"/>
      <c r="O193" s="1076">
        <v>4.5</v>
      </c>
      <c r="P193" s="1076"/>
      <c r="Q193" s="1076"/>
      <c r="R193" s="1076"/>
      <c r="S193" s="1076"/>
      <c r="T193" s="1083">
        <v>5.5</v>
      </c>
      <c r="U193" s="1083"/>
      <c r="V193" s="1083"/>
      <c r="W193" s="1083"/>
      <c r="X193" s="1156"/>
      <c r="Y193" s="1158">
        <v>4</v>
      </c>
      <c r="Z193" s="1076"/>
      <c r="AA193" s="1076"/>
      <c r="AB193" s="1076"/>
      <c r="AC193" s="1083">
        <v>4.5</v>
      </c>
      <c r="AD193" s="1083"/>
      <c r="AE193" s="1083"/>
      <c r="AF193" s="1083"/>
      <c r="AG193" s="1083"/>
      <c r="AH193" s="1083"/>
      <c r="AI193" s="1076">
        <v>5.5</v>
      </c>
      <c r="AJ193" s="1076"/>
      <c r="AK193" s="1077"/>
      <c r="AL193" s="1155">
        <v>6.5</v>
      </c>
      <c r="AM193" s="1083"/>
      <c r="AN193" s="1083"/>
      <c r="AO193" s="1076">
        <v>7</v>
      </c>
      <c r="AP193" s="1077"/>
      <c r="AQ193" s="1154" t="s">
        <v>626</v>
      </c>
      <c r="AR193" s="1091"/>
      <c r="AS193" s="1138"/>
    </row>
    <row r="194" spans="1:45" ht="9" customHeight="1">
      <c r="A194" s="1086" t="s">
        <v>732</v>
      </c>
      <c r="B194" s="1087"/>
      <c r="C194" s="1087"/>
      <c r="D194" s="1087"/>
      <c r="E194" s="1087"/>
      <c r="F194" s="1084" t="s">
        <v>632</v>
      </c>
      <c r="G194" s="1084"/>
      <c r="H194" s="1084"/>
      <c r="I194" s="1084"/>
      <c r="J194" s="1088"/>
      <c r="K194" s="1157">
        <v>4.5</v>
      </c>
      <c r="L194" s="1083"/>
      <c r="M194" s="1083"/>
      <c r="N194" s="1083"/>
      <c r="O194" s="1076">
        <v>5.2</v>
      </c>
      <c r="P194" s="1076"/>
      <c r="Q194" s="1076"/>
      <c r="R194" s="1076"/>
      <c r="S194" s="1076"/>
      <c r="T194" s="1083">
        <v>6.5</v>
      </c>
      <c r="U194" s="1083"/>
      <c r="V194" s="1083"/>
      <c r="W194" s="1083"/>
      <c r="X194" s="1156"/>
      <c r="Y194" s="1158">
        <v>4.2</v>
      </c>
      <c r="Z194" s="1076"/>
      <c r="AA194" s="1076"/>
      <c r="AB194" s="1076"/>
      <c r="AC194" s="1083">
        <v>5.5</v>
      </c>
      <c r="AD194" s="1083"/>
      <c r="AE194" s="1083"/>
      <c r="AF194" s="1083"/>
      <c r="AG194" s="1083"/>
      <c r="AH194" s="1083"/>
      <c r="AI194" s="1076">
        <v>6.5</v>
      </c>
      <c r="AJ194" s="1076"/>
      <c r="AK194" s="1077"/>
      <c r="AL194" s="1155">
        <v>6</v>
      </c>
      <c r="AM194" s="1083"/>
      <c r="AN194" s="1083"/>
      <c r="AO194" s="1076">
        <v>6.5</v>
      </c>
      <c r="AP194" s="1077"/>
      <c r="AQ194" s="1155">
        <v>8</v>
      </c>
      <c r="AR194" s="1083"/>
      <c r="AS194" s="1156"/>
    </row>
    <row r="195" spans="1:45" ht="9" customHeight="1">
      <c r="A195" s="1086" t="s">
        <v>733</v>
      </c>
      <c r="B195" s="1087"/>
      <c r="C195" s="1087"/>
      <c r="D195" s="1087"/>
      <c r="E195" s="1087"/>
      <c r="F195" s="1084" t="s">
        <v>625</v>
      </c>
      <c r="G195" s="1084"/>
      <c r="H195" s="1084"/>
      <c r="I195" s="1084"/>
      <c r="J195" s="1088"/>
      <c r="K195" s="1157">
        <v>3.9</v>
      </c>
      <c r="L195" s="1083"/>
      <c r="M195" s="1083"/>
      <c r="N195" s="1083"/>
      <c r="O195" s="1076">
        <v>5</v>
      </c>
      <c r="P195" s="1076"/>
      <c r="Q195" s="1076"/>
      <c r="R195" s="1076"/>
      <c r="S195" s="1076"/>
      <c r="T195" s="1083">
        <v>5.5</v>
      </c>
      <c r="U195" s="1083"/>
      <c r="V195" s="1083"/>
      <c r="W195" s="1083"/>
      <c r="X195" s="1156"/>
      <c r="Y195" s="1158">
        <v>4.3499999999999996</v>
      </c>
      <c r="Z195" s="1076"/>
      <c r="AA195" s="1076"/>
      <c r="AB195" s="1076"/>
      <c r="AC195" s="1083">
        <v>5.5</v>
      </c>
      <c r="AD195" s="1083"/>
      <c r="AE195" s="1083"/>
      <c r="AF195" s="1083"/>
      <c r="AG195" s="1083"/>
      <c r="AH195" s="1083"/>
      <c r="AI195" s="1076">
        <v>6.5</v>
      </c>
      <c r="AJ195" s="1076"/>
      <c r="AK195" s="1077"/>
      <c r="AL195" s="1155">
        <v>7</v>
      </c>
      <c r="AM195" s="1083"/>
      <c r="AN195" s="1083"/>
      <c r="AO195" s="1076">
        <v>7.5</v>
      </c>
      <c r="AP195" s="1077"/>
      <c r="AQ195" s="1154" t="s">
        <v>626</v>
      </c>
      <c r="AR195" s="1091"/>
      <c r="AS195" s="1138"/>
    </row>
    <row r="196" spans="1:45" ht="9" customHeight="1">
      <c r="A196" s="1086" t="s">
        <v>734</v>
      </c>
      <c r="B196" s="1087"/>
      <c r="C196" s="1087"/>
      <c r="D196" s="1087"/>
      <c r="E196" s="1087"/>
      <c r="F196" s="1084" t="s">
        <v>640</v>
      </c>
      <c r="G196" s="1084"/>
      <c r="H196" s="1084"/>
      <c r="I196" s="1084"/>
      <c r="J196" s="1088"/>
      <c r="K196" s="1096" t="s">
        <v>626</v>
      </c>
      <c r="L196" s="1091"/>
      <c r="M196" s="1091"/>
      <c r="N196" s="1091"/>
      <c r="O196" s="1084" t="s">
        <v>626</v>
      </c>
      <c r="P196" s="1084"/>
      <c r="Q196" s="1084"/>
      <c r="R196" s="1084"/>
      <c r="S196" s="1084"/>
      <c r="T196" s="1091" t="s">
        <v>626</v>
      </c>
      <c r="U196" s="1091"/>
      <c r="V196" s="1091"/>
      <c r="W196" s="1091"/>
      <c r="X196" s="1138"/>
      <c r="Y196" s="1139" t="s">
        <v>626</v>
      </c>
      <c r="Z196" s="1084"/>
      <c r="AA196" s="1084"/>
      <c r="AB196" s="1084"/>
      <c r="AC196" s="1091" t="s">
        <v>626</v>
      </c>
      <c r="AD196" s="1091"/>
      <c r="AE196" s="1091"/>
      <c r="AF196" s="1091"/>
      <c r="AG196" s="1091"/>
      <c r="AH196" s="1091"/>
      <c r="AI196" s="1084" t="s">
        <v>626</v>
      </c>
      <c r="AJ196" s="1084"/>
      <c r="AK196" s="1085"/>
      <c r="AL196" s="1154" t="s">
        <v>626</v>
      </c>
      <c r="AM196" s="1091"/>
      <c r="AN196" s="1091"/>
      <c r="AO196" s="1084" t="s">
        <v>626</v>
      </c>
      <c r="AP196" s="1085"/>
      <c r="AQ196" s="1154" t="s">
        <v>626</v>
      </c>
      <c r="AR196" s="1091"/>
      <c r="AS196" s="1138"/>
    </row>
    <row r="197" spans="1:45" ht="9" customHeight="1">
      <c r="A197" s="1086" t="s">
        <v>735</v>
      </c>
      <c r="B197" s="1087"/>
      <c r="C197" s="1087"/>
      <c r="D197" s="1087"/>
      <c r="E197" s="1087"/>
      <c r="F197" s="1084" t="s">
        <v>625</v>
      </c>
      <c r="G197" s="1084"/>
      <c r="H197" s="1084"/>
      <c r="I197" s="1084"/>
      <c r="J197" s="1088"/>
      <c r="K197" s="1157">
        <v>3</v>
      </c>
      <c r="L197" s="1083"/>
      <c r="M197" s="1083"/>
      <c r="N197" s="1083"/>
      <c r="O197" s="1076">
        <v>5</v>
      </c>
      <c r="P197" s="1076"/>
      <c r="Q197" s="1076"/>
      <c r="R197" s="1076"/>
      <c r="S197" s="1076"/>
      <c r="T197" s="1083">
        <v>5.5</v>
      </c>
      <c r="U197" s="1083"/>
      <c r="V197" s="1083"/>
      <c r="W197" s="1083"/>
      <c r="X197" s="1156"/>
      <c r="Y197" s="1158">
        <v>3.3</v>
      </c>
      <c r="Z197" s="1076"/>
      <c r="AA197" s="1076"/>
      <c r="AB197" s="1076"/>
      <c r="AC197" s="1083">
        <v>5</v>
      </c>
      <c r="AD197" s="1083"/>
      <c r="AE197" s="1083"/>
      <c r="AF197" s="1083"/>
      <c r="AG197" s="1083"/>
      <c r="AH197" s="1083"/>
      <c r="AI197" s="1076">
        <v>5.5</v>
      </c>
      <c r="AJ197" s="1076"/>
      <c r="AK197" s="1077"/>
      <c r="AL197" s="1155">
        <v>5.6</v>
      </c>
      <c r="AM197" s="1083"/>
      <c r="AN197" s="1083"/>
      <c r="AO197" s="1076">
        <v>6.1</v>
      </c>
      <c r="AP197" s="1077"/>
      <c r="AQ197" s="1154" t="s">
        <v>626</v>
      </c>
      <c r="AR197" s="1091"/>
      <c r="AS197" s="1138"/>
    </row>
    <row r="198" spans="1:45" ht="9" customHeight="1">
      <c r="A198" s="1086" t="s">
        <v>736</v>
      </c>
      <c r="B198" s="1087"/>
      <c r="C198" s="1087"/>
      <c r="D198" s="1087"/>
      <c r="E198" s="1087"/>
      <c r="F198" s="1084" t="s">
        <v>625</v>
      </c>
      <c r="G198" s="1084"/>
      <c r="H198" s="1084"/>
      <c r="I198" s="1084"/>
      <c r="J198" s="1088"/>
      <c r="K198" s="1157">
        <v>4</v>
      </c>
      <c r="L198" s="1083"/>
      <c r="M198" s="1083"/>
      <c r="N198" s="1083"/>
      <c r="O198" s="1076">
        <v>4.5</v>
      </c>
      <c r="P198" s="1076"/>
      <c r="Q198" s="1076"/>
      <c r="R198" s="1076"/>
      <c r="S198" s="1076"/>
      <c r="T198" s="1083">
        <v>6</v>
      </c>
      <c r="U198" s="1083"/>
      <c r="V198" s="1083"/>
      <c r="W198" s="1083"/>
      <c r="X198" s="1156"/>
      <c r="Y198" s="1158">
        <v>4.5</v>
      </c>
      <c r="Z198" s="1076"/>
      <c r="AA198" s="1076"/>
      <c r="AB198" s="1076"/>
      <c r="AC198" s="1083">
        <v>5.5</v>
      </c>
      <c r="AD198" s="1083"/>
      <c r="AE198" s="1083"/>
      <c r="AF198" s="1083"/>
      <c r="AG198" s="1083"/>
      <c r="AH198" s="1083"/>
      <c r="AI198" s="1076">
        <v>6</v>
      </c>
      <c r="AJ198" s="1076"/>
      <c r="AK198" s="1077"/>
      <c r="AL198" s="1155">
        <v>6.5</v>
      </c>
      <c r="AM198" s="1083"/>
      <c r="AN198" s="1083"/>
      <c r="AO198" s="1076">
        <v>7.5</v>
      </c>
      <c r="AP198" s="1077"/>
      <c r="AQ198" s="1154" t="s">
        <v>626</v>
      </c>
      <c r="AR198" s="1091"/>
      <c r="AS198" s="1138"/>
    </row>
    <row r="199" spans="1:45" ht="9" customHeight="1">
      <c r="A199" s="1086" t="s">
        <v>737</v>
      </c>
      <c r="B199" s="1087"/>
      <c r="C199" s="1087"/>
      <c r="D199" s="1087"/>
      <c r="E199" s="1087"/>
      <c r="F199" s="1084" t="s">
        <v>629</v>
      </c>
      <c r="G199" s="1084"/>
      <c r="H199" s="1084"/>
      <c r="I199" s="1084"/>
      <c r="J199" s="1088"/>
      <c r="K199" s="1157">
        <v>5.5</v>
      </c>
      <c r="L199" s="1083"/>
      <c r="M199" s="1083"/>
      <c r="N199" s="1083"/>
      <c r="O199" s="1076">
        <v>6.5</v>
      </c>
      <c r="P199" s="1076"/>
      <c r="Q199" s="1076"/>
      <c r="R199" s="1076"/>
      <c r="S199" s="1076"/>
      <c r="T199" s="1083">
        <v>7</v>
      </c>
      <c r="U199" s="1083"/>
      <c r="V199" s="1083"/>
      <c r="W199" s="1083"/>
      <c r="X199" s="1156"/>
      <c r="Y199" s="1158">
        <v>6.5</v>
      </c>
      <c r="Z199" s="1076"/>
      <c r="AA199" s="1076"/>
      <c r="AB199" s="1076"/>
      <c r="AC199" s="1083">
        <v>7</v>
      </c>
      <c r="AD199" s="1083"/>
      <c r="AE199" s="1083"/>
      <c r="AF199" s="1083"/>
      <c r="AG199" s="1083"/>
      <c r="AH199" s="1083"/>
      <c r="AI199" s="1076">
        <v>7.5</v>
      </c>
      <c r="AJ199" s="1076"/>
      <c r="AK199" s="1077"/>
      <c r="AL199" s="1155">
        <v>8</v>
      </c>
      <c r="AM199" s="1083"/>
      <c r="AN199" s="1083"/>
      <c r="AO199" s="1076">
        <v>9</v>
      </c>
      <c r="AP199" s="1077"/>
      <c r="AQ199" s="1155">
        <v>10</v>
      </c>
      <c r="AR199" s="1083"/>
      <c r="AS199" s="1156"/>
    </row>
    <row r="200" spans="1:45" ht="9" customHeight="1">
      <c r="A200" s="1086" t="s">
        <v>738</v>
      </c>
      <c r="B200" s="1087"/>
      <c r="C200" s="1087"/>
      <c r="D200" s="1087"/>
      <c r="E200" s="1087"/>
      <c r="F200" s="1084" t="s">
        <v>625</v>
      </c>
      <c r="G200" s="1084"/>
      <c r="H200" s="1084"/>
      <c r="I200" s="1084"/>
      <c r="J200" s="1088"/>
      <c r="K200" s="1096" t="s">
        <v>626</v>
      </c>
      <c r="L200" s="1091"/>
      <c r="M200" s="1091"/>
      <c r="N200" s="1091"/>
      <c r="O200" s="1076">
        <v>3.5</v>
      </c>
      <c r="P200" s="1076"/>
      <c r="Q200" s="1076"/>
      <c r="R200" s="1076"/>
      <c r="S200" s="1076"/>
      <c r="T200" s="1083">
        <v>4</v>
      </c>
      <c r="U200" s="1083"/>
      <c r="V200" s="1083"/>
      <c r="W200" s="1083"/>
      <c r="X200" s="1156"/>
      <c r="Y200" s="1139" t="s">
        <v>626</v>
      </c>
      <c r="Z200" s="1084"/>
      <c r="AA200" s="1084"/>
      <c r="AB200" s="1084"/>
      <c r="AC200" s="1083">
        <v>4.8</v>
      </c>
      <c r="AD200" s="1083"/>
      <c r="AE200" s="1083"/>
      <c r="AF200" s="1083"/>
      <c r="AG200" s="1083"/>
      <c r="AH200" s="1083"/>
      <c r="AI200" s="1076">
        <v>5</v>
      </c>
      <c r="AJ200" s="1076"/>
      <c r="AK200" s="1077"/>
      <c r="AL200" s="1155">
        <v>5.25</v>
      </c>
      <c r="AM200" s="1083"/>
      <c r="AN200" s="1083"/>
      <c r="AO200" s="1076">
        <v>5.5</v>
      </c>
      <c r="AP200" s="1077"/>
      <c r="AQ200" s="1154" t="s">
        <v>626</v>
      </c>
      <c r="AR200" s="1091"/>
      <c r="AS200" s="1138"/>
    </row>
    <row r="201" spans="1:45" ht="9" customHeight="1">
      <c r="A201" s="1086" t="s">
        <v>739</v>
      </c>
      <c r="B201" s="1087"/>
      <c r="C201" s="1087"/>
      <c r="D201" s="1087"/>
      <c r="E201" s="1087"/>
      <c r="F201" s="1084" t="s">
        <v>740</v>
      </c>
      <c r="G201" s="1084"/>
      <c r="H201" s="1084"/>
      <c r="I201" s="1084"/>
      <c r="J201" s="1088"/>
      <c r="K201" s="1157">
        <v>4</v>
      </c>
      <c r="L201" s="1083"/>
      <c r="M201" s="1083"/>
      <c r="N201" s="1083"/>
      <c r="O201" s="1076">
        <v>5.5</v>
      </c>
      <c r="P201" s="1076"/>
      <c r="Q201" s="1076"/>
      <c r="R201" s="1076"/>
      <c r="S201" s="1076"/>
      <c r="T201" s="1083">
        <v>6</v>
      </c>
      <c r="U201" s="1083"/>
      <c r="V201" s="1083"/>
      <c r="W201" s="1083"/>
      <c r="X201" s="1156"/>
      <c r="Y201" s="1158">
        <v>4.5</v>
      </c>
      <c r="Z201" s="1076"/>
      <c r="AA201" s="1076"/>
      <c r="AB201" s="1076"/>
      <c r="AC201" s="1083">
        <v>5</v>
      </c>
      <c r="AD201" s="1083"/>
      <c r="AE201" s="1083"/>
      <c r="AF201" s="1083"/>
      <c r="AG201" s="1083"/>
      <c r="AH201" s="1083"/>
      <c r="AI201" s="1076">
        <v>6.5</v>
      </c>
      <c r="AJ201" s="1076"/>
      <c r="AK201" s="1077"/>
      <c r="AL201" s="1155">
        <v>6</v>
      </c>
      <c r="AM201" s="1083"/>
      <c r="AN201" s="1083"/>
      <c r="AO201" s="1076">
        <v>7.5</v>
      </c>
      <c r="AP201" s="1077"/>
      <c r="AQ201" s="1155">
        <v>8.5</v>
      </c>
      <c r="AR201" s="1083"/>
      <c r="AS201" s="1156"/>
    </row>
    <row r="202" spans="1:45" ht="9" customHeight="1">
      <c r="A202" s="1086" t="s">
        <v>741</v>
      </c>
      <c r="B202" s="1087"/>
      <c r="C202" s="1087"/>
      <c r="D202" s="1087"/>
      <c r="E202" s="1087"/>
      <c r="F202" s="1084" t="s">
        <v>634</v>
      </c>
      <c r="G202" s="1084"/>
      <c r="H202" s="1084"/>
      <c r="I202" s="1084"/>
      <c r="J202" s="1088"/>
      <c r="K202" s="1157">
        <v>3.5</v>
      </c>
      <c r="L202" s="1083"/>
      <c r="M202" s="1083"/>
      <c r="N202" s="1083"/>
      <c r="O202" s="1076">
        <v>4.5999999999999996</v>
      </c>
      <c r="P202" s="1076"/>
      <c r="Q202" s="1076"/>
      <c r="R202" s="1076"/>
      <c r="S202" s="1076"/>
      <c r="T202" s="1083">
        <v>6</v>
      </c>
      <c r="U202" s="1083"/>
      <c r="V202" s="1083"/>
      <c r="W202" s="1083"/>
      <c r="X202" s="1156"/>
      <c r="Y202" s="1158">
        <v>3.5</v>
      </c>
      <c r="Z202" s="1076"/>
      <c r="AA202" s="1076"/>
      <c r="AB202" s="1076"/>
      <c r="AC202" s="1083">
        <v>5</v>
      </c>
      <c r="AD202" s="1083"/>
      <c r="AE202" s="1083"/>
      <c r="AF202" s="1083"/>
      <c r="AG202" s="1083"/>
      <c r="AH202" s="1083"/>
      <c r="AI202" s="1076">
        <v>5.8</v>
      </c>
      <c r="AJ202" s="1076"/>
      <c r="AK202" s="1077"/>
      <c r="AL202" s="1155">
        <v>5.5</v>
      </c>
      <c r="AM202" s="1083"/>
      <c r="AN202" s="1083"/>
      <c r="AO202" s="1076">
        <v>6.2</v>
      </c>
      <c r="AP202" s="1077"/>
      <c r="AQ202" s="1154" t="s">
        <v>626</v>
      </c>
      <c r="AR202" s="1091"/>
      <c r="AS202" s="1138"/>
    </row>
    <row r="203" spans="1:45" ht="9" customHeight="1">
      <c r="A203" s="1086" t="s">
        <v>742</v>
      </c>
      <c r="B203" s="1087"/>
      <c r="C203" s="1087"/>
      <c r="D203" s="1087"/>
      <c r="E203" s="1087"/>
      <c r="F203" s="1084" t="s">
        <v>652</v>
      </c>
      <c r="G203" s="1084"/>
      <c r="H203" s="1084"/>
      <c r="I203" s="1084"/>
      <c r="J203" s="1088"/>
      <c r="K203" s="1157">
        <v>6.5</v>
      </c>
      <c r="L203" s="1083"/>
      <c r="M203" s="1083"/>
      <c r="N203" s="1083"/>
      <c r="O203" s="1076">
        <v>7.8</v>
      </c>
      <c r="P203" s="1076"/>
      <c r="Q203" s="1076"/>
      <c r="R203" s="1076"/>
      <c r="S203" s="1076"/>
      <c r="T203" s="1083">
        <v>9</v>
      </c>
      <c r="U203" s="1083"/>
      <c r="V203" s="1083"/>
      <c r="W203" s="1083"/>
      <c r="X203" s="1156"/>
      <c r="Y203" s="1158">
        <v>6.5</v>
      </c>
      <c r="Z203" s="1076"/>
      <c r="AA203" s="1076"/>
      <c r="AB203" s="1076"/>
      <c r="AC203" s="1083">
        <v>7.2</v>
      </c>
      <c r="AD203" s="1083"/>
      <c r="AE203" s="1083"/>
      <c r="AF203" s="1083"/>
      <c r="AG203" s="1083"/>
      <c r="AH203" s="1083"/>
      <c r="AI203" s="1076">
        <v>8.6999999999999993</v>
      </c>
      <c r="AJ203" s="1076"/>
      <c r="AK203" s="1077"/>
      <c r="AL203" s="1155">
        <v>8.1999999999999993</v>
      </c>
      <c r="AM203" s="1083"/>
      <c r="AN203" s="1083"/>
      <c r="AO203" s="1076">
        <v>9.1</v>
      </c>
      <c r="AP203" s="1077"/>
      <c r="AQ203" s="1154" t="s">
        <v>626</v>
      </c>
      <c r="AR203" s="1091"/>
      <c r="AS203" s="1138"/>
    </row>
    <row r="204" spans="1:45" ht="9" customHeight="1">
      <c r="A204" s="1086" t="s">
        <v>743</v>
      </c>
      <c r="B204" s="1087"/>
      <c r="C204" s="1087"/>
      <c r="D204" s="1087"/>
      <c r="E204" s="1087"/>
      <c r="F204" s="1084" t="s">
        <v>706</v>
      </c>
      <c r="G204" s="1084"/>
      <c r="H204" s="1084"/>
      <c r="I204" s="1084"/>
      <c r="J204" s="1088"/>
      <c r="K204" s="1157">
        <v>2.8</v>
      </c>
      <c r="L204" s="1083"/>
      <c r="M204" s="1083"/>
      <c r="N204" s="1083"/>
      <c r="O204" s="1076">
        <v>3.6</v>
      </c>
      <c r="P204" s="1076"/>
      <c r="Q204" s="1076"/>
      <c r="R204" s="1076"/>
      <c r="S204" s="1076"/>
      <c r="T204" s="1083">
        <v>5.6</v>
      </c>
      <c r="U204" s="1083"/>
      <c r="V204" s="1083"/>
      <c r="W204" s="1083"/>
      <c r="X204" s="1156"/>
      <c r="Y204" s="1158">
        <v>3</v>
      </c>
      <c r="Z204" s="1076"/>
      <c r="AA204" s="1076"/>
      <c r="AB204" s="1076"/>
      <c r="AC204" s="1083">
        <v>3.3</v>
      </c>
      <c r="AD204" s="1083"/>
      <c r="AE204" s="1083"/>
      <c r="AF204" s="1083"/>
      <c r="AG204" s="1083"/>
      <c r="AH204" s="1083"/>
      <c r="AI204" s="1076">
        <v>5.2</v>
      </c>
      <c r="AJ204" s="1076"/>
      <c r="AK204" s="1077"/>
      <c r="AL204" s="1155">
        <v>4.8</v>
      </c>
      <c r="AM204" s="1083"/>
      <c r="AN204" s="1083"/>
      <c r="AO204" s="1076">
        <v>5.5</v>
      </c>
      <c r="AP204" s="1077"/>
      <c r="AQ204" s="1154" t="s">
        <v>626</v>
      </c>
      <c r="AR204" s="1091"/>
      <c r="AS204" s="1138"/>
    </row>
    <row r="205" spans="1:45" ht="9" customHeight="1">
      <c r="A205" s="1086" t="s">
        <v>744</v>
      </c>
      <c r="B205" s="1087"/>
      <c r="C205" s="1087"/>
      <c r="D205" s="1087"/>
      <c r="E205" s="1087"/>
      <c r="F205" s="1084" t="s">
        <v>625</v>
      </c>
      <c r="G205" s="1084"/>
      <c r="H205" s="1084"/>
      <c r="I205" s="1084"/>
      <c r="J205" s="1088"/>
      <c r="K205" s="1157">
        <v>4</v>
      </c>
      <c r="L205" s="1083"/>
      <c r="M205" s="1083"/>
      <c r="N205" s="1083"/>
      <c r="O205" s="1076">
        <v>5.5</v>
      </c>
      <c r="P205" s="1076"/>
      <c r="Q205" s="1076"/>
      <c r="R205" s="1076"/>
      <c r="S205" s="1076"/>
      <c r="T205" s="1083">
        <v>6.5</v>
      </c>
      <c r="U205" s="1083"/>
      <c r="V205" s="1083"/>
      <c r="W205" s="1083"/>
      <c r="X205" s="1156"/>
      <c r="Y205" s="1158">
        <v>4.5</v>
      </c>
      <c r="Z205" s="1076"/>
      <c r="AA205" s="1076"/>
      <c r="AB205" s="1076"/>
      <c r="AC205" s="1083">
        <v>6.5</v>
      </c>
      <c r="AD205" s="1083"/>
      <c r="AE205" s="1083"/>
      <c r="AF205" s="1083"/>
      <c r="AG205" s="1083"/>
      <c r="AH205" s="1083"/>
      <c r="AI205" s="1076">
        <v>7</v>
      </c>
      <c r="AJ205" s="1076"/>
      <c r="AK205" s="1077"/>
      <c r="AL205" s="1155">
        <v>7.5</v>
      </c>
      <c r="AM205" s="1083"/>
      <c r="AN205" s="1083"/>
      <c r="AO205" s="1076">
        <v>8.5</v>
      </c>
      <c r="AP205" s="1077"/>
      <c r="AQ205" s="1154" t="s">
        <v>626</v>
      </c>
      <c r="AR205" s="1091"/>
      <c r="AS205" s="1138"/>
    </row>
    <row r="206" spans="1:45" ht="9" customHeight="1">
      <c r="A206" s="1086" t="s">
        <v>745</v>
      </c>
      <c r="B206" s="1087"/>
      <c r="C206" s="1087"/>
      <c r="D206" s="1087"/>
      <c r="E206" s="1087"/>
      <c r="F206" s="1084" t="s">
        <v>629</v>
      </c>
      <c r="G206" s="1084"/>
      <c r="H206" s="1084"/>
      <c r="I206" s="1084"/>
      <c r="J206" s="1088"/>
      <c r="K206" s="1157">
        <v>5.5</v>
      </c>
      <c r="L206" s="1083"/>
      <c r="M206" s="1083"/>
      <c r="N206" s="1083"/>
      <c r="O206" s="1076">
        <v>6.5</v>
      </c>
      <c r="P206" s="1076"/>
      <c r="Q206" s="1076"/>
      <c r="R206" s="1076"/>
      <c r="S206" s="1076"/>
      <c r="T206" s="1083">
        <v>8</v>
      </c>
      <c r="U206" s="1083"/>
      <c r="V206" s="1083"/>
      <c r="W206" s="1083"/>
      <c r="X206" s="1156"/>
      <c r="Y206" s="1158">
        <v>5.75</v>
      </c>
      <c r="Z206" s="1076"/>
      <c r="AA206" s="1076"/>
      <c r="AB206" s="1076"/>
      <c r="AC206" s="1083">
        <v>7</v>
      </c>
      <c r="AD206" s="1083"/>
      <c r="AE206" s="1083"/>
      <c r="AF206" s="1083"/>
      <c r="AG206" s="1083"/>
      <c r="AH206" s="1083"/>
      <c r="AI206" s="1076">
        <v>8.5</v>
      </c>
      <c r="AJ206" s="1076"/>
      <c r="AK206" s="1077"/>
      <c r="AL206" s="1155">
        <v>8</v>
      </c>
      <c r="AM206" s="1083"/>
      <c r="AN206" s="1083"/>
      <c r="AO206" s="1076">
        <v>9</v>
      </c>
      <c r="AP206" s="1077"/>
      <c r="AQ206" s="1155">
        <v>10.5</v>
      </c>
      <c r="AR206" s="1083"/>
      <c r="AS206" s="1156"/>
    </row>
    <row r="207" spans="1:45" ht="9" customHeight="1">
      <c r="A207" s="1086" t="s">
        <v>746</v>
      </c>
      <c r="B207" s="1087"/>
      <c r="C207" s="1087"/>
      <c r="D207" s="1087"/>
      <c r="E207" s="1087"/>
      <c r="F207" s="1084" t="s">
        <v>629</v>
      </c>
      <c r="G207" s="1084"/>
      <c r="H207" s="1084"/>
      <c r="I207" s="1084"/>
      <c r="J207" s="1088"/>
      <c r="K207" s="1157">
        <v>4.0999999999999996</v>
      </c>
      <c r="L207" s="1083"/>
      <c r="M207" s="1083"/>
      <c r="N207" s="1083"/>
      <c r="O207" s="1076">
        <v>5</v>
      </c>
      <c r="P207" s="1076"/>
      <c r="Q207" s="1076"/>
      <c r="R207" s="1076"/>
      <c r="S207" s="1076"/>
      <c r="T207" s="1083">
        <v>5.5</v>
      </c>
      <c r="U207" s="1083"/>
      <c r="V207" s="1083"/>
      <c r="W207" s="1083"/>
      <c r="X207" s="1156"/>
      <c r="Y207" s="1158">
        <v>4.5</v>
      </c>
      <c r="Z207" s="1076"/>
      <c r="AA207" s="1076"/>
      <c r="AB207" s="1076"/>
      <c r="AC207" s="1083">
        <v>5.5</v>
      </c>
      <c r="AD207" s="1083"/>
      <c r="AE207" s="1083"/>
      <c r="AF207" s="1083"/>
      <c r="AG207" s="1083"/>
      <c r="AH207" s="1083"/>
      <c r="AI207" s="1076">
        <v>6</v>
      </c>
      <c r="AJ207" s="1076"/>
      <c r="AK207" s="1077"/>
      <c r="AL207" s="1155">
        <v>7</v>
      </c>
      <c r="AM207" s="1083"/>
      <c r="AN207" s="1083"/>
      <c r="AO207" s="1076">
        <v>7.5</v>
      </c>
      <c r="AP207" s="1077"/>
      <c r="AQ207" s="1155">
        <v>8.1999999999999993</v>
      </c>
      <c r="AR207" s="1083"/>
      <c r="AS207" s="1156"/>
    </row>
    <row r="208" spans="1:45" ht="9" customHeight="1">
      <c r="A208" s="1086" t="s">
        <v>747</v>
      </c>
      <c r="B208" s="1087"/>
      <c r="C208" s="1087"/>
      <c r="D208" s="1087"/>
      <c r="E208" s="1087"/>
      <c r="F208" s="1084" t="s">
        <v>625</v>
      </c>
      <c r="G208" s="1084"/>
      <c r="H208" s="1084"/>
      <c r="I208" s="1084"/>
      <c r="J208" s="1088"/>
      <c r="K208" s="1157">
        <v>3.5</v>
      </c>
      <c r="L208" s="1083"/>
      <c r="M208" s="1083"/>
      <c r="N208" s="1083"/>
      <c r="O208" s="1076">
        <v>4</v>
      </c>
      <c r="P208" s="1076"/>
      <c r="Q208" s="1076"/>
      <c r="R208" s="1076"/>
      <c r="S208" s="1076"/>
      <c r="T208" s="1083">
        <v>4.3</v>
      </c>
      <c r="U208" s="1083"/>
      <c r="V208" s="1083"/>
      <c r="W208" s="1083"/>
      <c r="X208" s="1156"/>
      <c r="Y208" s="1158">
        <v>3.5</v>
      </c>
      <c r="Z208" s="1076"/>
      <c r="AA208" s="1076"/>
      <c r="AB208" s="1076"/>
      <c r="AC208" s="1083">
        <v>4.2</v>
      </c>
      <c r="AD208" s="1083"/>
      <c r="AE208" s="1083"/>
      <c r="AF208" s="1083"/>
      <c r="AG208" s="1083"/>
      <c r="AH208" s="1083"/>
      <c r="AI208" s="1076">
        <v>4.7</v>
      </c>
      <c r="AJ208" s="1076"/>
      <c r="AK208" s="1077"/>
      <c r="AL208" s="1155">
        <v>4.7</v>
      </c>
      <c r="AM208" s="1083"/>
      <c r="AN208" s="1083"/>
      <c r="AO208" s="1076">
        <v>5</v>
      </c>
      <c r="AP208" s="1077"/>
      <c r="AQ208" s="1154" t="s">
        <v>626</v>
      </c>
      <c r="AR208" s="1091"/>
      <c r="AS208" s="1138"/>
    </row>
    <row r="209" spans="1:45" ht="9" customHeight="1">
      <c r="A209" s="1086" t="s">
        <v>748</v>
      </c>
      <c r="B209" s="1087"/>
      <c r="C209" s="1087"/>
      <c r="D209" s="1087"/>
      <c r="E209" s="1087"/>
      <c r="F209" s="1084" t="s">
        <v>640</v>
      </c>
      <c r="G209" s="1084"/>
      <c r="H209" s="1084"/>
      <c r="I209" s="1084"/>
      <c r="J209" s="1088"/>
      <c r="K209" s="1157">
        <v>3.38</v>
      </c>
      <c r="L209" s="1083"/>
      <c r="M209" s="1083"/>
      <c r="N209" s="1083"/>
      <c r="O209" s="1076">
        <v>5.38</v>
      </c>
      <c r="P209" s="1076"/>
      <c r="Q209" s="1076"/>
      <c r="R209" s="1076"/>
      <c r="S209" s="1076"/>
      <c r="T209" s="1083">
        <v>6.5</v>
      </c>
      <c r="U209" s="1083"/>
      <c r="V209" s="1083"/>
      <c r="W209" s="1083"/>
      <c r="X209" s="1156"/>
      <c r="Y209" s="1158">
        <v>4.25</v>
      </c>
      <c r="Z209" s="1076"/>
      <c r="AA209" s="1076"/>
      <c r="AB209" s="1076"/>
      <c r="AC209" s="1083">
        <v>5.9</v>
      </c>
      <c r="AD209" s="1083"/>
      <c r="AE209" s="1083"/>
      <c r="AF209" s="1083"/>
      <c r="AG209" s="1083"/>
      <c r="AH209" s="1083"/>
      <c r="AI209" s="1076">
        <v>6.6</v>
      </c>
      <c r="AJ209" s="1076"/>
      <c r="AK209" s="1077"/>
      <c r="AL209" s="1155">
        <v>6.38</v>
      </c>
      <c r="AM209" s="1083"/>
      <c r="AN209" s="1083"/>
      <c r="AO209" s="1076">
        <v>7.13</v>
      </c>
      <c r="AP209" s="1077"/>
      <c r="AQ209" s="1154" t="s">
        <v>626</v>
      </c>
      <c r="AR209" s="1091"/>
      <c r="AS209" s="1138"/>
    </row>
    <row r="210" spans="1:45" ht="9" customHeight="1">
      <c r="A210" s="1086" t="s">
        <v>749</v>
      </c>
      <c r="B210" s="1087"/>
      <c r="C210" s="1087"/>
      <c r="D210" s="1087"/>
      <c r="E210" s="1087"/>
      <c r="F210" s="1084" t="s">
        <v>646</v>
      </c>
      <c r="G210" s="1084"/>
      <c r="H210" s="1084"/>
      <c r="I210" s="1084"/>
      <c r="J210" s="1088"/>
      <c r="K210" s="1157">
        <v>3.5</v>
      </c>
      <c r="L210" s="1083"/>
      <c r="M210" s="1083"/>
      <c r="N210" s="1083"/>
      <c r="O210" s="1076">
        <v>4.5</v>
      </c>
      <c r="P210" s="1076"/>
      <c r="Q210" s="1076"/>
      <c r="R210" s="1076"/>
      <c r="S210" s="1076"/>
      <c r="T210" s="1083">
        <v>5.5</v>
      </c>
      <c r="U210" s="1083"/>
      <c r="V210" s="1083"/>
      <c r="W210" s="1083"/>
      <c r="X210" s="1156"/>
      <c r="Y210" s="1158">
        <v>3.5</v>
      </c>
      <c r="Z210" s="1076"/>
      <c r="AA210" s="1076"/>
      <c r="AB210" s="1076"/>
      <c r="AC210" s="1083">
        <v>4.5</v>
      </c>
      <c r="AD210" s="1083"/>
      <c r="AE210" s="1083"/>
      <c r="AF210" s="1083"/>
      <c r="AG210" s="1083"/>
      <c r="AH210" s="1083"/>
      <c r="AI210" s="1076">
        <v>5.5</v>
      </c>
      <c r="AJ210" s="1076"/>
      <c r="AK210" s="1077"/>
      <c r="AL210" s="1154" t="s">
        <v>626</v>
      </c>
      <c r="AM210" s="1091"/>
      <c r="AN210" s="1091"/>
      <c r="AO210" s="1084" t="s">
        <v>626</v>
      </c>
      <c r="AP210" s="1085"/>
      <c r="AQ210" s="1154" t="s">
        <v>626</v>
      </c>
      <c r="AR210" s="1091"/>
      <c r="AS210" s="1138"/>
    </row>
    <row r="211" spans="1:45" ht="9" customHeight="1">
      <c r="A211" s="1086" t="s">
        <v>750</v>
      </c>
      <c r="B211" s="1087"/>
      <c r="C211" s="1087"/>
      <c r="D211" s="1087"/>
      <c r="E211" s="1087"/>
      <c r="F211" s="1084" t="s">
        <v>740</v>
      </c>
      <c r="G211" s="1084"/>
      <c r="H211" s="1084"/>
      <c r="I211" s="1084"/>
      <c r="J211" s="1088"/>
      <c r="K211" s="1096" t="s">
        <v>626</v>
      </c>
      <c r="L211" s="1091"/>
      <c r="M211" s="1091"/>
      <c r="N211" s="1091"/>
      <c r="O211" s="1076">
        <v>4.5</v>
      </c>
      <c r="P211" s="1076"/>
      <c r="Q211" s="1076"/>
      <c r="R211" s="1076"/>
      <c r="S211" s="1076"/>
      <c r="T211" s="1083">
        <v>5</v>
      </c>
      <c r="U211" s="1083"/>
      <c r="V211" s="1083"/>
      <c r="W211" s="1083"/>
      <c r="X211" s="1156"/>
      <c r="Y211" s="1139" t="s">
        <v>626</v>
      </c>
      <c r="Z211" s="1084"/>
      <c r="AA211" s="1084"/>
      <c r="AB211" s="1084"/>
      <c r="AC211" s="1083">
        <v>5.5</v>
      </c>
      <c r="AD211" s="1083"/>
      <c r="AE211" s="1083"/>
      <c r="AF211" s="1083"/>
      <c r="AG211" s="1083"/>
      <c r="AH211" s="1083"/>
      <c r="AI211" s="1076">
        <v>6.5</v>
      </c>
      <c r="AJ211" s="1076"/>
      <c r="AK211" s="1077"/>
      <c r="AL211" s="1155">
        <v>6.5</v>
      </c>
      <c r="AM211" s="1083"/>
      <c r="AN211" s="1083"/>
      <c r="AO211" s="1076">
        <v>7.7</v>
      </c>
      <c r="AP211" s="1077"/>
      <c r="AQ211" s="1155">
        <v>8</v>
      </c>
      <c r="AR211" s="1083"/>
      <c r="AS211" s="1156"/>
    </row>
    <row r="212" spans="1:45" ht="9" customHeight="1">
      <c r="A212" s="1086" t="s">
        <v>751</v>
      </c>
      <c r="B212" s="1087"/>
      <c r="C212" s="1087"/>
      <c r="D212" s="1087"/>
      <c r="E212" s="1087"/>
      <c r="F212" s="1084" t="s">
        <v>625</v>
      </c>
      <c r="G212" s="1084"/>
      <c r="H212" s="1084"/>
      <c r="I212" s="1084"/>
      <c r="J212" s="1088"/>
      <c r="K212" s="1096" t="s">
        <v>626</v>
      </c>
      <c r="L212" s="1091"/>
      <c r="M212" s="1091"/>
      <c r="N212" s="1091"/>
      <c r="O212" s="1084" t="s">
        <v>626</v>
      </c>
      <c r="P212" s="1084"/>
      <c r="Q212" s="1084"/>
      <c r="R212" s="1084"/>
      <c r="S212" s="1084"/>
      <c r="T212" s="1091" t="s">
        <v>626</v>
      </c>
      <c r="U212" s="1091"/>
      <c r="V212" s="1091"/>
      <c r="W212" s="1091"/>
      <c r="X212" s="1138"/>
      <c r="Y212" s="1158">
        <v>4.0999999999999996</v>
      </c>
      <c r="Z212" s="1076"/>
      <c r="AA212" s="1076"/>
      <c r="AB212" s="1076"/>
      <c r="AC212" s="1083">
        <v>4.5</v>
      </c>
      <c r="AD212" s="1083"/>
      <c r="AE212" s="1083"/>
      <c r="AF212" s="1083"/>
      <c r="AG212" s="1083"/>
      <c r="AH212" s="1083"/>
      <c r="AI212" s="1076">
        <v>4.9000000000000004</v>
      </c>
      <c r="AJ212" s="1076"/>
      <c r="AK212" s="1077"/>
      <c r="AL212" s="1155">
        <v>5.2</v>
      </c>
      <c r="AM212" s="1083"/>
      <c r="AN212" s="1083"/>
      <c r="AO212" s="1076">
        <v>5.5</v>
      </c>
      <c r="AP212" s="1077"/>
      <c r="AQ212" s="1154" t="s">
        <v>626</v>
      </c>
      <c r="AR212" s="1091"/>
      <c r="AS212" s="1138"/>
    </row>
    <row r="213" spans="1:45" ht="9" customHeight="1">
      <c r="A213" s="1086" t="s">
        <v>752</v>
      </c>
      <c r="B213" s="1087"/>
      <c r="C213" s="1087"/>
      <c r="D213" s="1087"/>
      <c r="E213" s="1087"/>
      <c r="F213" s="1084" t="s">
        <v>625</v>
      </c>
      <c r="G213" s="1084"/>
      <c r="H213" s="1084"/>
      <c r="I213" s="1084"/>
      <c r="J213" s="1088"/>
      <c r="K213" s="1157">
        <v>2.8</v>
      </c>
      <c r="L213" s="1083"/>
      <c r="M213" s="1083"/>
      <c r="N213" s="1083"/>
      <c r="O213" s="1076">
        <v>3</v>
      </c>
      <c r="P213" s="1076"/>
      <c r="Q213" s="1076"/>
      <c r="R213" s="1076"/>
      <c r="S213" s="1076"/>
      <c r="T213" s="1083">
        <v>3.7</v>
      </c>
      <c r="U213" s="1083"/>
      <c r="V213" s="1083"/>
      <c r="W213" s="1083"/>
      <c r="X213" s="1156"/>
      <c r="Y213" s="1158">
        <v>2.8</v>
      </c>
      <c r="Z213" s="1076"/>
      <c r="AA213" s="1076"/>
      <c r="AB213" s="1076"/>
      <c r="AC213" s="1083">
        <v>3.5</v>
      </c>
      <c r="AD213" s="1083"/>
      <c r="AE213" s="1083"/>
      <c r="AF213" s="1083"/>
      <c r="AG213" s="1083"/>
      <c r="AH213" s="1083"/>
      <c r="AI213" s="1076">
        <v>4.5</v>
      </c>
      <c r="AJ213" s="1076"/>
      <c r="AK213" s="1077"/>
      <c r="AL213" s="1155">
        <v>5</v>
      </c>
      <c r="AM213" s="1083"/>
      <c r="AN213" s="1083"/>
      <c r="AO213" s="1076">
        <v>6</v>
      </c>
      <c r="AP213" s="1077"/>
      <c r="AQ213" s="1154" t="s">
        <v>626</v>
      </c>
      <c r="AR213" s="1091"/>
      <c r="AS213" s="1138"/>
    </row>
    <row r="214" spans="1:45" ht="9" customHeight="1">
      <c r="A214" s="1086" t="s">
        <v>753</v>
      </c>
      <c r="B214" s="1087"/>
      <c r="C214" s="1087"/>
      <c r="D214" s="1087"/>
      <c r="E214" s="1087"/>
      <c r="F214" s="1084" t="s">
        <v>632</v>
      </c>
      <c r="G214" s="1084"/>
      <c r="H214" s="1084"/>
      <c r="I214" s="1084"/>
      <c r="J214" s="1088"/>
      <c r="K214" s="1157">
        <v>3.5</v>
      </c>
      <c r="L214" s="1083"/>
      <c r="M214" s="1083"/>
      <c r="N214" s="1083"/>
      <c r="O214" s="1076">
        <v>5</v>
      </c>
      <c r="P214" s="1076"/>
      <c r="Q214" s="1076"/>
      <c r="R214" s="1076"/>
      <c r="S214" s="1076"/>
      <c r="T214" s="1083">
        <v>6</v>
      </c>
      <c r="U214" s="1083"/>
      <c r="V214" s="1083"/>
      <c r="W214" s="1083"/>
      <c r="X214" s="1156"/>
      <c r="Y214" s="1158">
        <v>3.5</v>
      </c>
      <c r="Z214" s="1076"/>
      <c r="AA214" s="1076"/>
      <c r="AB214" s="1076"/>
      <c r="AC214" s="1083">
        <v>5</v>
      </c>
      <c r="AD214" s="1083"/>
      <c r="AE214" s="1083"/>
      <c r="AF214" s="1083"/>
      <c r="AG214" s="1083"/>
      <c r="AH214" s="1083"/>
      <c r="AI214" s="1076">
        <v>6.5</v>
      </c>
      <c r="AJ214" s="1076"/>
      <c r="AK214" s="1077"/>
      <c r="AL214" s="1155">
        <v>5.5</v>
      </c>
      <c r="AM214" s="1083"/>
      <c r="AN214" s="1083"/>
      <c r="AO214" s="1076">
        <v>6</v>
      </c>
      <c r="AP214" s="1077"/>
      <c r="AQ214" s="1155">
        <v>7</v>
      </c>
      <c r="AR214" s="1083"/>
      <c r="AS214" s="1156"/>
    </row>
    <row r="215" spans="1:45" ht="9" customHeight="1">
      <c r="A215" s="1086" t="s">
        <v>754</v>
      </c>
      <c r="B215" s="1087"/>
      <c r="C215" s="1087"/>
      <c r="D215" s="1087"/>
      <c r="E215" s="1087"/>
      <c r="F215" s="1084" t="s">
        <v>634</v>
      </c>
      <c r="G215" s="1084"/>
      <c r="H215" s="1084"/>
      <c r="I215" s="1084"/>
      <c r="J215" s="1088"/>
      <c r="K215" s="1157">
        <v>3</v>
      </c>
      <c r="L215" s="1083"/>
      <c r="M215" s="1083"/>
      <c r="N215" s="1083"/>
      <c r="O215" s="1076">
        <v>3.5</v>
      </c>
      <c r="P215" s="1076"/>
      <c r="Q215" s="1076"/>
      <c r="R215" s="1076"/>
      <c r="S215" s="1076"/>
      <c r="T215" s="1083">
        <v>4</v>
      </c>
      <c r="U215" s="1083"/>
      <c r="V215" s="1083"/>
      <c r="W215" s="1083"/>
      <c r="X215" s="1156"/>
      <c r="Y215" s="1158">
        <v>4</v>
      </c>
      <c r="Z215" s="1076"/>
      <c r="AA215" s="1076"/>
      <c r="AB215" s="1076"/>
      <c r="AC215" s="1083">
        <v>4.5</v>
      </c>
      <c r="AD215" s="1083"/>
      <c r="AE215" s="1083"/>
      <c r="AF215" s="1083"/>
      <c r="AG215" s="1083"/>
      <c r="AH215" s="1083"/>
      <c r="AI215" s="1084" t="s">
        <v>626</v>
      </c>
      <c r="AJ215" s="1084"/>
      <c r="AK215" s="1085"/>
      <c r="AL215" s="1155">
        <v>5</v>
      </c>
      <c r="AM215" s="1083"/>
      <c r="AN215" s="1083"/>
      <c r="AO215" s="1076">
        <v>5.5</v>
      </c>
      <c r="AP215" s="1077"/>
      <c r="AQ215" s="1154" t="s">
        <v>626</v>
      </c>
      <c r="AR215" s="1091"/>
      <c r="AS215" s="1138"/>
    </row>
    <row r="216" spans="1:45" ht="9" customHeight="1">
      <c r="A216" s="1086" t="s">
        <v>755</v>
      </c>
      <c r="B216" s="1087"/>
      <c r="C216" s="1087"/>
      <c r="D216" s="1087"/>
      <c r="E216" s="1087"/>
      <c r="F216" s="1084" t="s">
        <v>652</v>
      </c>
      <c r="G216" s="1084"/>
      <c r="H216" s="1084"/>
      <c r="I216" s="1084"/>
      <c r="J216" s="1088"/>
      <c r="K216" s="1157">
        <v>5.0999999999999996</v>
      </c>
      <c r="L216" s="1083"/>
      <c r="M216" s="1083"/>
      <c r="N216" s="1083"/>
      <c r="O216" s="1076">
        <v>6</v>
      </c>
      <c r="P216" s="1076"/>
      <c r="Q216" s="1076"/>
      <c r="R216" s="1076"/>
      <c r="S216" s="1076"/>
      <c r="T216" s="1083">
        <v>6.5</v>
      </c>
      <c r="U216" s="1083"/>
      <c r="V216" s="1083"/>
      <c r="W216" s="1083"/>
      <c r="X216" s="1156"/>
      <c r="Y216" s="1158">
        <v>5.2</v>
      </c>
      <c r="Z216" s="1076"/>
      <c r="AA216" s="1076"/>
      <c r="AB216" s="1076"/>
      <c r="AC216" s="1083">
        <v>6</v>
      </c>
      <c r="AD216" s="1083"/>
      <c r="AE216" s="1083"/>
      <c r="AF216" s="1083"/>
      <c r="AG216" s="1083"/>
      <c r="AH216" s="1083"/>
      <c r="AI216" s="1076">
        <v>6.5</v>
      </c>
      <c r="AJ216" s="1076"/>
      <c r="AK216" s="1077"/>
      <c r="AL216" s="1155">
        <v>7.5</v>
      </c>
      <c r="AM216" s="1083"/>
      <c r="AN216" s="1083"/>
      <c r="AO216" s="1076">
        <v>8.5</v>
      </c>
      <c r="AP216" s="1077"/>
      <c r="AQ216" s="1154" t="s">
        <v>626</v>
      </c>
      <c r="AR216" s="1091"/>
      <c r="AS216" s="1138"/>
    </row>
    <row r="217" spans="1:45" ht="9" customHeight="1">
      <c r="A217" s="1086" t="s">
        <v>756</v>
      </c>
      <c r="B217" s="1087"/>
      <c r="C217" s="1087"/>
      <c r="D217" s="1087"/>
      <c r="E217" s="1087"/>
      <c r="F217" s="1084" t="s">
        <v>646</v>
      </c>
      <c r="G217" s="1084"/>
      <c r="H217" s="1084"/>
      <c r="I217" s="1084"/>
      <c r="J217" s="1088"/>
      <c r="K217" s="1157">
        <v>4</v>
      </c>
      <c r="L217" s="1083"/>
      <c r="M217" s="1083"/>
      <c r="N217" s="1083"/>
      <c r="O217" s="1076">
        <v>5.4</v>
      </c>
      <c r="P217" s="1076"/>
      <c r="Q217" s="1076"/>
      <c r="R217" s="1076"/>
      <c r="S217" s="1076"/>
      <c r="T217" s="1083">
        <v>6.25</v>
      </c>
      <c r="U217" s="1083"/>
      <c r="V217" s="1083"/>
      <c r="W217" s="1083"/>
      <c r="X217" s="1156"/>
      <c r="Y217" s="1158">
        <v>4</v>
      </c>
      <c r="Z217" s="1076"/>
      <c r="AA217" s="1076"/>
      <c r="AB217" s="1076"/>
      <c r="AC217" s="1083">
        <v>5.4</v>
      </c>
      <c r="AD217" s="1083"/>
      <c r="AE217" s="1083"/>
      <c r="AF217" s="1083"/>
      <c r="AG217" s="1083"/>
      <c r="AH217" s="1083"/>
      <c r="AI217" s="1076">
        <v>6.25</v>
      </c>
      <c r="AJ217" s="1076"/>
      <c r="AK217" s="1077"/>
      <c r="AL217" s="1155">
        <v>6.25</v>
      </c>
      <c r="AM217" s="1083"/>
      <c r="AN217" s="1083"/>
      <c r="AO217" s="1076">
        <v>6.6</v>
      </c>
      <c r="AP217" s="1077"/>
      <c r="AQ217" s="1154" t="s">
        <v>626</v>
      </c>
      <c r="AR217" s="1091"/>
      <c r="AS217" s="1138"/>
    </row>
    <row r="218" spans="1:45" ht="9" customHeight="1">
      <c r="A218" s="1086" t="s">
        <v>757</v>
      </c>
      <c r="B218" s="1087"/>
      <c r="C218" s="1087"/>
      <c r="D218" s="1087"/>
      <c r="E218" s="1087"/>
      <c r="F218" s="1084" t="s">
        <v>625</v>
      </c>
      <c r="G218" s="1084"/>
      <c r="H218" s="1084"/>
      <c r="I218" s="1084"/>
      <c r="J218" s="1088"/>
      <c r="K218" s="1157">
        <v>3.9</v>
      </c>
      <c r="L218" s="1083"/>
      <c r="M218" s="1083"/>
      <c r="N218" s="1083"/>
      <c r="O218" s="1076">
        <v>4.5999999999999996</v>
      </c>
      <c r="P218" s="1076"/>
      <c r="Q218" s="1076"/>
      <c r="R218" s="1076"/>
      <c r="S218" s="1076"/>
      <c r="T218" s="1083">
        <v>5.4</v>
      </c>
      <c r="U218" s="1083"/>
      <c r="V218" s="1083"/>
      <c r="W218" s="1083"/>
      <c r="X218" s="1156"/>
      <c r="Y218" s="1158">
        <v>4.3</v>
      </c>
      <c r="Z218" s="1076"/>
      <c r="AA218" s="1076"/>
      <c r="AB218" s="1076"/>
      <c r="AC218" s="1083">
        <v>5.3</v>
      </c>
      <c r="AD218" s="1083"/>
      <c r="AE218" s="1083"/>
      <c r="AF218" s="1083"/>
      <c r="AG218" s="1083"/>
      <c r="AH218" s="1083"/>
      <c r="AI218" s="1076">
        <v>6.2</v>
      </c>
      <c r="AJ218" s="1076"/>
      <c r="AK218" s="1077"/>
      <c r="AL218" s="1155">
        <v>6.2</v>
      </c>
      <c r="AM218" s="1083"/>
      <c r="AN218" s="1083"/>
      <c r="AO218" s="1076">
        <v>6.7</v>
      </c>
      <c r="AP218" s="1077"/>
      <c r="AQ218" s="1154" t="s">
        <v>626</v>
      </c>
      <c r="AR218" s="1091"/>
      <c r="AS218" s="1138"/>
    </row>
    <row r="219" spans="1:45" ht="9" customHeight="1">
      <c r="A219" s="1086" t="s">
        <v>758</v>
      </c>
      <c r="B219" s="1087"/>
      <c r="C219" s="1087"/>
      <c r="D219" s="1087"/>
      <c r="E219" s="1087"/>
      <c r="F219" s="1084" t="s">
        <v>625</v>
      </c>
      <c r="G219" s="1084"/>
      <c r="H219" s="1084"/>
      <c r="I219" s="1084"/>
      <c r="J219" s="1088"/>
      <c r="K219" s="1096" t="s">
        <v>626</v>
      </c>
      <c r="L219" s="1091"/>
      <c r="M219" s="1091"/>
      <c r="N219" s="1091"/>
      <c r="O219" s="1076">
        <v>3.75</v>
      </c>
      <c r="P219" s="1076"/>
      <c r="Q219" s="1076"/>
      <c r="R219" s="1076"/>
      <c r="S219" s="1076"/>
      <c r="T219" s="1083">
        <v>3.9</v>
      </c>
      <c r="U219" s="1083"/>
      <c r="V219" s="1083"/>
      <c r="W219" s="1083"/>
      <c r="X219" s="1156"/>
      <c r="Y219" s="1139" t="s">
        <v>626</v>
      </c>
      <c r="Z219" s="1084"/>
      <c r="AA219" s="1084"/>
      <c r="AB219" s="1084"/>
      <c r="AC219" s="1083">
        <v>4</v>
      </c>
      <c r="AD219" s="1083"/>
      <c r="AE219" s="1083"/>
      <c r="AF219" s="1083"/>
      <c r="AG219" s="1083"/>
      <c r="AH219" s="1083"/>
      <c r="AI219" s="1076">
        <v>4.4000000000000004</v>
      </c>
      <c r="AJ219" s="1076"/>
      <c r="AK219" s="1077"/>
      <c r="AL219" s="1155">
        <v>5</v>
      </c>
      <c r="AM219" s="1083"/>
      <c r="AN219" s="1083"/>
      <c r="AO219" s="1076">
        <v>5.3</v>
      </c>
      <c r="AP219" s="1077"/>
      <c r="AQ219" s="1154" t="s">
        <v>626</v>
      </c>
      <c r="AR219" s="1091"/>
      <c r="AS219" s="1138"/>
    </row>
    <row r="220" spans="1:45" ht="9.9499999999999993" customHeight="1">
      <c r="A220" s="1086" t="s">
        <v>759</v>
      </c>
      <c r="B220" s="1087"/>
      <c r="C220" s="1087"/>
      <c r="D220" s="1087"/>
      <c r="E220" s="1087"/>
      <c r="F220" s="1084" t="s">
        <v>643</v>
      </c>
      <c r="G220" s="1084"/>
      <c r="H220" s="1084"/>
      <c r="I220" s="1084"/>
      <c r="J220" s="1088"/>
      <c r="K220" s="1157">
        <v>3</v>
      </c>
      <c r="L220" s="1083"/>
      <c r="M220" s="1083"/>
      <c r="N220" s="1083"/>
      <c r="O220" s="1076">
        <v>4</v>
      </c>
      <c r="P220" s="1076"/>
      <c r="Q220" s="1076"/>
      <c r="R220" s="1076"/>
      <c r="S220" s="1076"/>
      <c r="T220" s="1083">
        <v>5</v>
      </c>
      <c r="U220" s="1083"/>
      <c r="V220" s="1083"/>
      <c r="W220" s="1083"/>
      <c r="X220" s="1156"/>
      <c r="Y220" s="1158">
        <v>4</v>
      </c>
      <c r="Z220" s="1076"/>
      <c r="AA220" s="1076"/>
      <c r="AB220" s="1076"/>
      <c r="AC220" s="1083">
        <v>4.5</v>
      </c>
      <c r="AD220" s="1083"/>
      <c r="AE220" s="1083"/>
      <c r="AF220" s="1083"/>
      <c r="AG220" s="1083"/>
      <c r="AH220" s="1083"/>
      <c r="AI220" s="1076">
        <v>5</v>
      </c>
      <c r="AJ220" s="1076"/>
      <c r="AK220" s="1077"/>
      <c r="AL220" s="1155">
        <v>4</v>
      </c>
      <c r="AM220" s="1083"/>
      <c r="AN220" s="1083"/>
      <c r="AO220" s="1076">
        <v>5.0999999999999996</v>
      </c>
      <c r="AP220" s="1077"/>
      <c r="AQ220" s="1155">
        <v>6</v>
      </c>
      <c r="AR220" s="1083"/>
      <c r="AS220" s="1156"/>
    </row>
    <row r="221" spans="1:45" ht="9.9499999999999993" customHeight="1">
      <c r="A221" s="1086" t="s">
        <v>760</v>
      </c>
      <c r="B221" s="1087"/>
      <c r="C221" s="1087"/>
      <c r="D221" s="1087"/>
      <c r="E221" s="1087"/>
      <c r="F221" s="1084" t="s">
        <v>646</v>
      </c>
      <c r="G221" s="1084"/>
      <c r="H221" s="1084"/>
      <c r="I221" s="1084"/>
      <c r="J221" s="1088"/>
      <c r="K221" s="1096" t="s">
        <v>626</v>
      </c>
      <c r="L221" s="1091"/>
      <c r="M221" s="1091"/>
      <c r="N221" s="1091"/>
      <c r="O221" s="1076">
        <v>4</v>
      </c>
      <c r="P221" s="1076"/>
      <c r="Q221" s="1076"/>
      <c r="R221" s="1076"/>
      <c r="S221" s="1076"/>
      <c r="T221" s="1083">
        <v>5</v>
      </c>
      <c r="U221" s="1083"/>
      <c r="V221" s="1083"/>
      <c r="W221" s="1083"/>
      <c r="X221" s="1156"/>
      <c r="Y221" s="1139" t="s">
        <v>626</v>
      </c>
      <c r="Z221" s="1084"/>
      <c r="AA221" s="1084"/>
      <c r="AB221" s="1084"/>
      <c r="AC221" s="1083">
        <v>4</v>
      </c>
      <c r="AD221" s="1083"/>
      <c r="AE221" s="1083"/>
      <c r="AF221" s="1083"/>
      <c r="AG221" s="1083"/>
      <c r="AH221" s="1083"/>
      <c r="AI221" s="1076">
        <v>5</v>
      </c>
      <c r="AJ221" s="1076"/>
      <c r="AK221" s="1077"/>
      <c r="AL221" s="1155">
        <v>5</v>
      </c>
      <c r="AM221" s="1083"/>
      <c r="AN221" s="1083"/>
      <c r="AO221" s="1076">
        <v>5.5</v>
      </c>
      <c r="AP221" s="1077"/>
      <c r="AQ221" s="1154" t="s">
        <v>626</v>
      </c>
      <c r="AR221" s="1091"/>
      <c r="AS221" s="1138"/>
    </row>
    <row r="222" spans="1:45" ht="9" customHeight="1">
      <c r="A222" s="1086" t="s">
        <v>761</v>
      </c>
      <c r="B222" s="1087"/>
      <c r="C222" s="1087"/>
      <c r="D222" s="1087"/>
      <c r="E222" s="1087"/>
      <c r="F222" s="1084" t="s">
        <v>632</v>
      </c>
      <c r="G222" s="1084"/>
      <c r="H222" s="1084"/>
      <c r="I222" s="1084"/>
      <c r="J222" s="1088"/>
      <c r="K222" s="1157">
        <v>3.5</v>
      </c>
      <c r="L222" s="1083"/>
      <c r="M222" s="1083"/>
      <c r="N222" s="1083"/>
      <c r="O222" s="1076">
        <v>4</v>
      </c>
      <c r="P222" s="1076"/>
      <c r="Q222" s="1076"/>
      <c r="R222" s="1076"/>
      <c r="S222" s="1076"/>
      <c r="T222" s="1083">
        <v>4.5</v>
      </c>
      <c r="U222" s="1083"/>
      <c r="V222" s="1083"/>
      <c r="W222" s="1083"/>
      <c r="X222" s="1156"/>
      <c r="Y222" s="1158">
        <v>4.0999999999999996</v>
      </c>
      <c r="Z222" s="1076"/>
      <c r="AA222" s="1076"/>
      <c r="AB222" s="1076"/>
      <c r="AC222" s="1083">
        <v>4.5999999999999996</v>
      </c>
      <c r="AD222" s="1083"/>
      <c r="AE222" s="1083"/>
      <c r="AF222" s="1083"/>
      <c r="AG222" s="1083"/>
      <c r="AH222" s="1083"/>
      <c r="AI222" s="1076">
        <v>5</v>
      </c>
      <c r="AJ222" s="1076"/>
      <c r="AK222" s="1077"/>
      <c r="AL222" s="1155">
        <v>5</v>
      </c>
      <c r="AM222" s="1083"/>
      <c r="AN222" s="1083"/>
      <c r="AO222" s="1076">
        <v>5.5</v>
      </c>
      <c r="AP222" s="1077"/>
      <c r="AQ222" s="1155">
        <v>6.6</v>
      </c>
      <c r="AR222" s="1083"/>
      <c r="AS222" s="1156"/>
    </row>
    <row r="223" spans="1:45" ht="9" customHeight="1">
      <c r="A223" s="1086" t="s">
        <v>762</v>
      </c>
      <c r="B223" s="1087"/>
      <c r="C223" s="1087"/>
      <c r="D223" s="1087"/>
      <c r="E223" s="1087"/>
      <c r="F223" s="1084" t="s">
        <v>632</v>
      </c>
      <c r="G223" s="1084"/>
      <c r="H223" s="1084"/>
      <c r="I223" s="1084"/>
      <c r="J223" s="1088"/>
      <c r="K223" s="1157">
        <v>3.2</v>
      </c>
      <c r="L223" s="1083"/>
      <c r="M223" s="1083"/>
      <c r="N223" s="1083"/>
      <c r="O223" s="1076">
        <v>3.6</v>
      </c>
      <c r="P223" s="1076"/>
      <c r="Q223" s="1076"/>
      <c r="R223" s="1076"/>
      <c r="S223" s="1076"/>
      <c r="T223" s="1083">
        <v>4</v>
      </c>
      <c r="U223" s="1083"/>
      <c r="V223" s="1083"/>
      <c r="W223" s="1083"/>
      <c r="X223" s="1156"/>
      <c r="Y223" s="1158">
        <v>3.2</v>
      </c>
      <c r="Z223" s="1076"/>
      <c r="AA223" s="1076"/>
      <c r="AB223" s="1076"/>
      <c r="AC223" s="1083">
        <v>4.4000000000000004</v>
      </c>
      <c r="AD223" s="1083"/>
      <c r="AE223" s="1083"/>
      <c r="AF223" s="1083"/>
      <c r="AG223" s="1083"/>
      <c r="AH223" s="1083"/>
      <c r="AI223" s="1076">
        <v>5</v>
      </c>
      <c r="AJ223" s="1076"/>
      <c r="AK223" s="1077"/>
      <c r="AL223" s="1155">
        <v>5</v>
      </c>
      <c r="AM223" s="1083"/>
      <c r="AN223" s="1083"/>
      <c r="AO223" s="1076">
        <v>5.2</v>
      </c>
      <c r="AP223" s="1077"/>
      <c r="AQ223" s="1155">
        <v>6</v>
      </c>
      <c r="AR223" s="1083"/>
      <c r="AS223" s="1156"/>
    </row>
    <row r="224" spans="1:45" ht="9" customHeight="1">
      <c r="A224" s="1086" t="s">
        <v>763</v>
      </c>
      <c r="B224" s="1087"/>
      <c r="C224" s="1087"/>
      <c r="D224" s="1087"/>
      <c r="E224" s="1087"/>
      <c r="F224" s="1084" t="s">
        <v>652</v>
      </c>
      <c r="G224" s="1084"/>
      <c r="H224" s="1084"/>
      <c r="I224" s="1084"/>
      <c r="J224" s="1088"/>
      <c r="K224" s="1157">
        <v>5.5</v>
      </c>
      <c r="L224" s="1083"/>
      <c r="M224" s="1083"/>
      <c r="N224" s="1083"/>
      <c r="O224" s="1076">
        <v>5.5</v>
      </c>
      <c r="P224" s="1076"/>
      <c r="Q224" s="1076"/>
      <c r="R224" s="1076"/>
      <c r="S224" s="1076"/>
      <c r="T224" s="1083">
        <v>6.5</v>
      </c>
      <c r="U224" s="1083"/>
      <c r="V224" s="1083"/>
      <c r="W224" s="1083"/>
      <c r="X224" s="1156"/>
      <c r="Y224" s="1158">
        <v>5.5</v>
      </c>
      <c r="Z224" s="1076"/>
      <c r="AA224" s="1076"/>
      <c r="AB224" s="1076"/>
      <c r="AC224" s="1083">
        <v>6.5</v>
      </c>
      <c r="AD224" s="1083"/>
      <c r="AE224" s="1083"/>
      <c r="AF224" s="1083"/>
      <c r="AG224" s="1083"/>
      <c r="AH224" s="1083"/>
      <c r="AI224" s="1076">
        <v>7.75</v>
      </c>
      <c r="AJ224" s="1076"/>
      <c r="AK224" s="1077"/>
      <c r="AL224" s="1155">
        <v>7.5</v>
      </c>
      <c r="AM224" s="1083"/>
      <c r="AN224" s="1083"/>
      <c r="AO224" s="1076">
        <v>8.25</v>
      </c>
      <c r="AP224" s="1077"/>
      <c r="AQ224" s="1154" t="s">
        <v>626</v>
      </c>
      <c r="AR224" s="1091"/>
      <c r="AS224" s="1138"/>
    </row>
    <row r="225" spans="1:45" ht="9" customHeight="1">
      <c r="A225" s="1086" t="s">
        <v>764</v>
      </c>
      <c r="B225" s="1087"/>
      <c r="C225" s="1087"/>
      <c r="D225" s="1087"/>
      <c r="E225" s="1087"/>
      <c r="F225" s="1084" t="s">
        <v>643</v>
      </c>
      <c r="G225" s="1084"/>
      <c r="H225" s="1084"/>
      <c r="I225" s="1084"/>
      <c r="J225" s="1088"/>
      <c r="K225" s="1157">
        <v>4.0999999999999996</v>
      </c>
      <c r="L225" s="1083"/>
      <c r="M225" s="1083"/>
      <c r="N225" s="1083"/>
      <c r="O225" s="1076">
        <v>4.3</v>
      </c>
      <c r="P225" s="1076"/>
      <c r="Q225" s="1076"/>
      <c r="R225" s="1076"/>
      <c r="S225" s="1076"/>
      <c r="T225" s="1083">
        <v>4.8</v>
      </c>
      <c r="U225" s="1083"/>
      <c r="V225" s="1083"/>
      <c r="W225" s="1083"/>
      <c r="X225" s="1156"/>
      <c r="Y225" s="1158">
        <v>3.9</v>
      </c>
      <c r="Z225" s="1076"/>
      <c r="AA225" s="1076"/>
      <c r="AB225" s="1076"/>
      <c r="AC225" s="1083">
        <v>4</v>
      </c>
      <c r="AD225" s="1083"/>
      <c r="AE225" s="1083"/>
      <c r="AF225" s="1083"/>
      <c r="AG225" s="1083"/>
      <c r="AH225" s="1083"/>
      <c r="AI225" s="1076">
        <v>4.2</v>
      </c>
      <c r="AJ225" s="1076"/>
      <c r="AK225" s="1077"/>
      <c r="AL225" s="1155">
        <v>4.2</v>
      </c>
      <c r="AM225" s="1083"/>
      <c r="AN225" s="1083"/>
      <c r="AO225" s="1076">
        <v>5.6</v>
      </c>
      <c r="AP225" s="1077"/>
      <c r="AQ225" s="1155">
        <v>7.5</v>
      </c>
      <c r="AR225" s="1083"/>
      <c r="AS225" s="1156"/>
    </row>
    <row r="226" spans="1:45" ht="9" customHeight="1">
      <c r="A226" s="1086" t="s">
        <v>765</v>
      </c>
      <c r="B226" s="1087"/>
      <c r="C226" s="1087"/>
      <c r="D226" s="1087"/>
      <c r="E226" s="1087"/>
      <c r="F226" s="1084" t="s">
        <v>646</v>
      </c>
      <c r="G226" s="1084"/>
      <c r="H226" s="1084"/>
      <c r="I226" s="1084"/>
      <c r="J226" s="1088"/>
      <c r="K226" s="1157">
        <v>3</v>
      </c>
      <c r="L226" s="1083"/>
      <c r="M226" s="1083"/>
      <c r="N226" s="1083"/>
      <c r="O226" s="1076">
        <v>3.5</v>
      </c>
      <c r="P226" s="1076"/>
      <c r="Q226" s="1076"/>
      <c r="R226" s="1076"/>
      <c r="S226" s="1076"/>
      <c r="T226" s="1083">
        <v>4</v>
      </c>
      <c r="U226" s="1083"/>
      <c r="V226" s="1083"/>
      <c r="W226" s="1083"/>
      <c r="X226" s="1156"/>
      <c r="Y226" s="1158">
        <v>3</v>
      </c>
      <c r="Z226" s="1076"/>
      <c r="AA226" s="1076"/>
      <c r="AB226" s="1076"/>
      <c r="AC226" s="1083">
        <v>3.5</v>
      </c>
      <c r="AD226" s="1083"/>
      <c r="AE226" s="1083"/>
      <c r="AF226" s="1083"/>
      <c r="AG226" s="1083"/>
      <c r="AH226" s="1083"/>
      <c r="AI226" s="1076">
        <v>4</v>
      </c>
      <c r="AJ226" s="1076"/>
      <c r="AK226" s="1077"/>
      <c r="AL226" s="1155">
        <v>4</v>
      </c>
      <c r="AM226" s="1083"/>
      <c r="AN226" s="1083"/>
      <c r="AO226" s="1076">
        <v>5</v>
      </c>
      <c r="AP226" s="1077"/>
      <c r="AQ226" s="1154" t="s">
        <v>626</v>
      </c>
      <c r="AR226" s="1091"/>
      <c r="AS226" s="1138"/>
    </row>
    <row r="227" spans="1:45" ht="9" customHeight="1">
      <c r="A227" s="1086" t="s">
        <v>766</v>
      </c>
      <c r="B227" s="1087"/>
      <c r="C227" s="1087"/>
      <c r="D227" s="1087"/>
      <c r="E227" s="1087"/>
      <c r="F227" s="1084" t="s">
        <v>634</v>
      </c>
      <c r="G227" s="1084"/>
      <c r="H227" s="1084"/>
      <c r="I227" s="1084"/>
      <c r="J227" s="1088"/>
      <c r="K227" s="1157">
        <v>5</v>
      </c>
      <c r="L227" s="1083"/>
      <c r="M227" s="1083"/>
      <c r="N227" s="1083"/>
      <c r="O227" s="1076">
        <v>6</v>
      </c>
      <c r="P227" s="1076"/>
      <c r="Q227" s="1076"/>
      <c r="R227" s="1076"/>
      <c r="S227" s="1076"/>
      <c r="T227" s="1083">
        <v>7</v>
      </c>
      <c r="U227" s="1083"/>
      <c r="V227" s="1083"/>
      <c r="W227" s="1083"/>
      <c r="X227" s="1156"/>
      <c r="Y227" s="1158">
        <v>4</v>
      </c>
      <c r="Z227" s="1076"/>
      <c r="AA227" s="1076"/>
      <c r="AB227" s="1076"/>
      <c r="AC227" s="1083">
        <v>6</v>
      </c>
      <c r="AD227" s="1083"/>
      <c r="AE227" s="1083"/>
      <c r="AF227" s="1083"/>
      <c r="AG227" s="1083"/>
      <c r="AH227" s="1083"/>
      <c r="AI227" s="1084" t="s">
        <v>626</v>
      </c>
      <c r="AJ227" s="1084"/>
      <c r="AK227" s="1085"/>
      <c r="AL227" s="1155">
        <v>6</v>
      </c>
      <c r="AM227" s="1083"/>
      <c r="AN227" s="1083"/>
      <c r="AO227" s="1084" t="s">
        <v>626</v>
      </c>
      <c r="AP227" s="1085"/>
      <c r="AQ227" s="1154" t="s">
        <v>626</v>
      </c>
      <c r="AR227" s="1091"/>
      <c r="AS227" s="1138"/>
    </row>
    <row r="228" spans="1:45" ht="9" customHeight="1">
      <c r="A228" s="1086" t="s">
        <v>767</v>
      </c>
      <c r="B228" s="1087"/>
      <c r="C228" s="1087"/>
      <c r="D228" s="1087"/>
      <c r="E228" s="1087"/>
      <c r="F228" s="1084" t="s">
        <v>625</v>
      </c>
      <c r="G228" s="1084"/>
      <c r="H228" s="1084"/>
      <c r="I228" s="1084"/>
      <c r="J228" s="1088"/>
      <c r="K228" s="1157">
        <v>4</v>
      </c>
      <c r="L228" s="1083"/>
      <c r="M228" s="1083"/>
      <c r="N228" s="1083"/>
      <c r="O228" s="1076">
        <v>5</v>
      </c>
      <c r="P228" s="1076"/>
      <c r="Q228" s="1076"/>
      <c r="R228" s="1076"/>
      <c r="S228" s="1076"/>
      <c r="T228" s="1083">
        <v>5.5</v>
      </c>
      <c r="U228" s="1083"/>
      <c r="V228" s="1083"/>
      <c r="W228" s="1083"/>
      <c r="X228" s="1156"/>
      <c r="Y228" s="1158">
        <v>4.5</v>
      </c>
      <c r="Z228" s="1076"/>
      <c r="AA228" s="1076"/>
      <c r="AB228" s="1076"/>
      <c r="AC228" s="1083">
        <v>5.2</v>
      </c>
      <c r="AD228" s="1083"/>
      <c r="AE228" s="1083"/>
      <c r="AF228" s="1083"/>
      <c r="AG228" s="1083"/>
      <c r="AH228" s="1083"/>
      <c r="AI228" s="1076">
        <v>5.5</v>
      </c>
      <c r="AJ228" s="1076"/>
      <c r="AK228" s="1077"/>
      <c r="AL228" s="1155">
        <v>5.5</v>
      </c>
      <c r="AM228" s="1083"/>
      <c r="AN228" s="1083"/>
      <c r="AO228" s="1076">
        <v>6.5</v>
      </c>
      <c r="AP228" s="1077"/>
      <c r="AQ228" s="1154" t="s">
        <v>626</v>
      </c>
      <c r="AR228" s="1091"/>
      <c r="AS228" s="1138"/>
    </row>
    <row r="229" spans="1:45" ht="9" customHeight="1">
      <c r="A229" s="1086" t="s">
        <v>768</v>
      </c>
      <c r="B229" s="1087"/>
      <c r="C229" s="1087"/>
      <c r="D229" s="1087"/>
      <c r="E229" s="1087"/>
      <c r="F229" s="1084" t="s">
        <v>625</v>
      </c>
      <c r="G229" s="1084"/>
      <c r="H229" s="1084"/>
      <c r="I229" s="1084"/>
      <c r="J229" s="1088"/>
      <c r="K229" s="1157">
        <v>3.5</v>
      </c>
      <c r="L229" s="1083"/>
      <c r="M229" s="1083"/>
      <c r="N229" s="1083"/>
      <c r="O229" s="1076">
        <v>4</v>
      </c>
      <c r="P229" s="1076"/>
      <c r="Q229" s="1076"/>
      <c r="R229" s="1076"/>
      <c r="S229" s="1076"/>
      <c r="T229" s="1083">
        <v>4.5</v>
      </c>
      <c r="U229" s="1083"/>
      <c r="V229" s="1083"/>
      <c r="W229" s="1083"/>
      <c r="X229" s="1156"/>
      <c r="Y229" s="1158">
        <v>4.2</v>
      </c>
      <c r="Z229" s="1076"/>
      <c r="AA229" s="1076"/>
      <c r="AB229" s="1076"/>
      <c r="AC229" s="1083">
        <v>4.5</v>
      </c>
      <c r="AD229" s="1083"/>
      <c r="AE229" s="1083"/>
      <c r="AF229" s="1083"/>
      <c r="AG229" s="1083"/>
      <c r="AH229" s="1083"/>
      <c r="AI229" s="1076">
        <v>5</v>
      </c>
      <c r="AJ229" s="1076"/>
      <c r="AK229" s="1077"/>
      <c r="AL229" s="1155">
        <v>5.6</v>
      </c>
      <c r="AM229" s="1083"/>
      <c r="AN229" s="1083"/>
      <c r="AO229" s="1076">
        <v>5.9</v>
      </c>
      <c r="AP229" s="1077"/>
      <c r="AQ229" s="1154" t="s">
        <v>626</v>
      </c>
      <c r="AR229" s="1091"/>
      <c r="AS229" s="1138"/>
    </row>
    <row r="230" spans="1:45" ht="9" customHeight="1">
      <c r="A230" s="1086" t="s">
        <v>769</v>
      </c>
      <c r="B230" s="1087"/>
      <c r="C230" s="1087"/>
      <c r="D230" s="1087"/>
      <c r="E230" s="1087"/>
      <c r="F230" s="1084" t="s">
        <v>625</v>
      </c>
      <c r="G230" s="1084"/>
      <c r="H230" s="1084"/>
      <c r="I230" s="1084"/>
      <c r="J230" s="1088"/>
      <c r="K230" s="1157">
        <v>3.7</v>
      </c>
      <c r="L230" s="1083"/>
      <c r="M230" s="1083"/>
      <c r="N230" s="1083"/>
      <c r="O230" s="1076">
        <v>4.0999999999999996</v>
      </c>
      <c r="P230" s="1076"/>
      <c r="Q230" s="1076"/>
      <c r="R230" s="1076"/>
      <c r="S230" s="1076"/>
      <c r="T230" s="1083">
        <v>4.3</v>
      </c>
      <c r="U230" s="1083"/>
      <c r="V230" s="1083"/>
      <c r="W230" s="1083"/>
      <c r="X230" s="1156"/>
      <c r="Y230" s="1158">
        <v>4.55</v>
      </c>
      <c r="Z230" s="1076"/>
      <c r="AA230" s="1076"/>
      <c r="AB230" s="1076"/>
      <c r="AC230" s="1083">
        <v>4.8499999999999996</v>
      </c>
      <c r="AD230" s="1083"/>
      <c r="AE230" s="1083"/>
      <c r="AF230" s="1083"/>
      <c r="AG230" s="1083"/>
      <c r="AH230" s="1083"/>
      <c r="AI230" s="1076">
        <v>5.0999999999999996</v>
      </c>
      <c r="AJ230" s="1076"/>
      <c r="AK230" s="1077"/>
      <c r="AL230" s="1155">
        <v>6</v>
      </c>
      <c r="AM230" s="1083"/>
      <c r="AN230" s="1083"/>
      <c r="AO230" s="1076">
        <v>6.4</v>
      </c>
      <c r="AP230" s="1077"/>
      <c r="AQ230" s="1154" t="s">
        <v>626</v>
      </c>
      <c r="AR230" s="1091"/>
      <c r="AS230" s="1138"/>
    </row>
    <row r="231" spans="1:45" ht="9" customHeight="1">
      <c r="A231" s="1086" t="s">
        <v>770</v>
      </c>
      <c r="B231" s="1087"/>
      <c r="C231" s="1087"/>
      <c r="D231" s="1087"/>
      <c r="E231" s="1087"/>
      <c r="F231" s="1084" t="s">
        <v>685</v>
      </c>
      <c r="G231" s="1084"/>
      <c r="H231" s="1084"/>
      <c r="I231" s="1084"/>
      <c r="J231" s="1088"/>
      <c r="K231" s="1157">
        <v>3</v>
      </c>
      <c r="L231" s="1083"/>
      <c r="M231" s="1083"/>
      <c r="N231" s="1083"/>
      <c r="O231" s="1076">
        <v>4.8</v>
      </c>
      <c r="P231" s="1076"/>
      <c r="Q231" s="1076"/>
      <c r="R231" s="1076"/>
      <c r="S231" s="1076"/>
      <c r="T231" s="1083">
        <v>6.2</v>
      </c>
      <c r="U231" s="1083"/>
      <c r="V231" s="1083"/>
      <c r="W231" s="1083"/>
      <c r="X231" s="1156"/>
      <c r="Y231" s="1158">
        <v>3</v>
      </c>
      <c r="Z231" s="1076"/>
      <c r="AA231" s="1076"/>
      <c r="AB231" s="1076"/>
      <c r="AC231" s="1083">
        <v>4.8</v>
      </c>
      <c r="AD231" s="1083"/>
      <c r="AE231" s="1083"/>
      <c r="AF231" s="1083"/>
      <c r="AG231" s="1083"/>
      <c r="AH231" s="1083"/>
      <c r="AI231" s="1076">
        <v>6.2</v>
      </c>
      <c r="AJ231" s="1076"/>
      <c r="AK231" s="1077"/>
      <c r="AL231" s="1155">
        <v>5.5</v>
      </c>
      <c r="AM231" s="1083"/>
      <c r="AN231" s="1083"/>
      <c r="AO231" s="1076">
        <v>6.5</v>
      </c>
      <c r="AP231" s="1077"/>
      <c r="AQ231" s="1155">
        <v>7</v>
      </c>
      <c r="AR231" s="1083"/>
      <c r="AS231" s="1156"/>
    </row>
    <row r="232" spans="1:45" ht="9" customHeight="1">
      <c r="A232" s="1086" t="s">
        <v>597</v>
      </c>
      <c r="B232" s="1087"/>
      <c r="C232" s="1087"/>
      <c r="D232" s="1087"/>
      <c r="E232" s="1087"/>
      <c r="F232" s="1084" t="s">
        <v>597</v>
      </c>
      <c r="G232" s="1084"/>
      <c r="H232" s="1084"/>
      <c r="I232" s="1084"/>
      <c r="J232" s="1088"/>
      <c r="K232" s="1157">
        <v>5.6</v>
      </c>
      <c r="L232" s="1083"/>
      <c r="M232" s="1083"/>
      <c r="N232" s="1083"/>
      <c r="O232" s="1076">
        <v>7.15</v>
      </c>
      <c r="P232" s="1076"/>
      <c r="Q232" s="1076"/>
      <c r="R232" s="1076"/>
      <c r="S232" s="1076"/>
      <c r="T232" s="1083">
        <v>8.9499999999999993</v>
      </c>
      <c r="U232" s="1083"/>
      <c r="V232" s="1083"/>
      <c r="W232" s="1083"/>
      <c r="X232" s="1156"/>
      <c r="Y232" s="1158">
        <v>5.65</v>
      </c>
      <c r="Z232" s="1076"/>
      <c r="AA232" s="1076"/>
      <c r="AB232" s="1076"/>
      <c r="AC232" s="1083">
        <v>7</v>
      </c>
      <c r="AD232" s="1083"/>
      <c r="AE232" s="1083"/>
      <c r="AF232" s="1083"/>
      <c r="AG232" s="1083"/>
      <c r="AH232" s="1083"/>
      <c r="AI232" s="1076">
        <v>9.1999999999999993</v>
      </c>
      <c r="AJ232" s="1076"/>
      <c r="AK232" s="1077"/>
      <c r="AL232" s="1155">
        <v>9</v>
      </c>
      <c r="AM232" s="1083"/>
      <c r="AN232" s="1083"/>
      <c r="AO232" s="1076">
        <v>11.5</v>
      </c>
      <c r="AP232" s="1077"/>
      <c r="AQ232" s="1155">
        <v>15</v>
      </c>
      <c r="AR232" s="1083"/>
      <c r="AS232" s="1156"/>
    </row>
    <row r="233" spans="1:45" ht="9" customHeight="1">
      <c r="A233" s="1086" t="s">
        <v>771</v>
      </c>
      <c r="B233" s="1087"/>
      <c r="C233" s="1087"/>
      <c r="D233" s="1087"/>
      <c r="E233" s="1087"/>
      <c r="F233" s="1084" t="s">
        <v>646</v>
      </c>
      <c r="G233" s="1084"/>
      <c r="H233" s="1084"/>
      <c r="I233" s="1084"/>
      <c r="J233" s="1088"/>
      <c r="K233" s="1157">
        <v>4</v>
      </c>
      <c r="L233" s="1083"/>
      <c r="M233" s="1083"/>
      <c r="N233" s="1083"/>
      <c r="O233" s="1076">
        <v>4.5</v>
      </c>
      <c r="P233" s="1076"/>
      <c r="Q233" s="1076"/>
      <c r="R233" s="1076"/>
      <c r="S233" s="1076"/>
      <c r="T233" s="1083">
        <v>4.8499999999999996</v>
      </c>
      <c r="U233" s="1083"/>
      <c r="V233" s="1083"/>
      <c r="W233" s="1083"/>
      <c r="X233" s="1156"/>
      <c r="Y233" s="1158">
        <v>4</v>
      </c>
      <c r="Z233" s="1076"/>
      <c r="AA233" s="1076"/>
      <c r="AB233" s="1076"/>
      <c r="AC233" s="1083">
        <v>4.5</v>
      </c>
      <c r="AD233" s="1083"/>
      <c r="AE233" s="1083"/>
      <c r="AF233" s="1083"/>
      <c r="AG233" s="1083"/>
      <c r="AH233" s="1083"/>
      <c r="AI233" s="1076">
        <v>4.8499999999999996</v>
      </c>
      <c r="AJ233" s="1076"/>
      <c r="AK233" s="1077"/>
      <c r="AL233" s="1154" t="s">
        <v>626</v>
      </c>
      <c r="AM233" s="1091"/>
      <c r="AN233" s="1091"/>
      <c r="AO233" s="1084" t="s">
        <v>626</v>
      </c>
      <c r="AP233" s="1085"/>
      <c r="AQ233" s="1154" t="s">
        <v>626</v>
      </c>
      <c r="AR233" s="1091"/>
      <c r="AS233" s="1138"/>
    </row>
    <row r="234" spans="1:45" ht="9" customHeight="1">
      <c r="A234" s="1086" t="s">
        <v>772</v>
      </c>
      <c r="B234" s="1087"/>
      <c r="C234" s="1087"/>
      <c r="D234" s="1087"/>
      <c r="E234" s="1087"/>
      <c r="F234" s="1084" t="s">
        <v>625</v>
      </c>
      <c r="G234" s="1084"/>
      <c r="H234" s="1084"/>
      <c r="I234" s="1084"/>
      <c r="J234" s="1088"/>
      <c r="K234" s="1157">
        <v>3</v>
      </c>
      <c r="L234" s="1083"/>
      <c r="M234" s="1083"/>
      <c r="N234" s="1083"/>
      <c r="O234" s="1076">
        <v>4</v>
      </c>
      <c r="P234" s="1076"/>
      <c r="Q234" s="1076"/>
      <c r="R234" s="1076"/>
      <c r="S234" s="1076"/>
      <c r="T234" s="1083">
        <v>4.5</v>
      </c>
      <c r="U234" s="1083"/>
      <c r="V234" s="1083"/>
      <c r="W234" s="1083"/>
      <c r="X234" s="1156"/>
      <c r="Y234" s="1158">
        <v>3.5</v>
      </c>
      <c r="Z234" s="1076"/>
      <c r="AA234" s="1076"/>
      <c r="AB234" s="1076"/>
      <c r="AC234" s="1083">
        <v>4.2</v>
      </c>
      <c r="AD234" s="1083"/>
      <c r="AE234" s="1083"/>
      <c r="AF234" s="1083"/>
      <c r="AG234" s="1083"/>
      <c r="AH234" s="1083"/>
      <c r="AI234" s="1076">
        <v>5</v>
      </c>
      <c r="AJ234" s="1076"/>
      <c r="AK234" s="1077"/>
      <c r="AL234" s="1155">
        <v>6</v>
      </c>
      <c r="AM234" s="1083"/>
      <c r="AN234" s="1083"/>
      <c r="AO234" s="1076">
        <v>7</v>
      </c>
      <c r="AP234" s="1077"/>
      <c r="AQ234" s="1154" t="s">
        <v>626</v>
      </c>
      <c r="AR234" s="1091"/>
      <c r="AS234" s="1138"/>
    </row>
    <row r="235" spans="1:45" ht="9" customHeight="1">
      <c r="A235" s="1086" t="s">
        <v>773</v>
      </c>
      <c r="B235" s="1087"/>
      <c r="C235" s="1087"/>
      <c r="D235" s="1087"/>
      <c r="E235" s="1087"/>
      <c r="F235" s="1084" t="s">
        <v>652</v>
      </c>
      <c r="G235" s="1084"/>
      <c r="H235" s="1084"/>
      <c r="I235" s="1084"/>
      <c r="J235" s="1088"/>
      <c r="K235" s="1157">
        <v>4.5</v>
      </c>
      <c r="L235" s="1083"/>
      <c r="M235" s="1083"/>
      <c r="N235" s="1083"/>
      <c r="O235" s="1076">
        <v>4.75</v>
      </c>
      <c r="P235" s="1076"/>
      <c r="Q235" s="1076"/>
      <c r="R235" s="1076"/>
      <c r="S235" s="1076"/>
      <c r="T235" s="1083">
        <v>6.5</v>
      </c>
      <c r="U235" s="1083"/>
      <c r="V235" s="1083"/>
      <c r="W235" s="1083"/>
      <c r="X235" s="1156"/>
      <c r="Y235" s="1158">
        <v>5</v>
      </c>
      <c r="Z235" s="1076"/>
      <c r="AA235" s="1076"/>
      <c r="AB235" s="1076"/>
      <c r="AC235" s="1083">
        <v>6.6</v>
      </c>
      <c r="AD235" s="1083"/>
      <c r="AE235" s="1083"/>
      <c r="AF235" s="1083"/>
      <c r="AG235" s="1083"/>
      <c r="AH235" s="1083"/>
      <c r="AI235" s="1076">
        <v>7.8</v>
      </c>
      <c r="AJ235" s="1076"/>
      <c r="AK235" s="1077"/>
      <c r="AL235" s="1155">
        <v>8</v>
      </c>
      <c r="AM235" s="1083"/>
      <c r="AN235" s="1083"/>
      <c r="AO235" s="1076">
        <v>8.5</v>
      </c>
      <c r="AP235" s="1077"/>
      <c r="AQ235" s="1154" t="s">
        <v>626</v>
      </c>
      <c r="AR235" s="1091"/>
      <c r="AS235" s="1138"/>
    </row>
    <row r="236" spans="1:45" ht="9" customHeight="1">
      <c r="A236" s="1086" t="s">
        <v>774</v>
      </c>
      <c r="B236" s="1087"/>
      <c r="C236" s="1087"/>
      <c r="D236" s="1087"/>
      <c r="E236" s="1087"/>
      <c r="F236" s="1084" t="s">
        <v>646</v>
      </c>
      <c r="G236" s="1084"/>
      <c r="H236" s="1084"/>
      <c r="I236" s="1084"/>
      <c r="J236" s="1088"/>
      <c r="K236" s="1157">
        <v>3.75</v>
      </c>
      <c r="L236" s="1083"/>
      <c r="M236" s="1083"/>
      <c r="N236" s="1083"/>
      <c r="O236" s="1076">
        <v>4.8499999999999996</v>
      </c>
      <c r="P236" s="1076"/>
      <c r="Q236" s="1076"/>
      <c r="R236" s="1076"/>
      <c r="S236" s="1076"/>
      <c r="T236" s="1083">
        <v>5.75</v>
      </c>
      <c r="U236" s="1083"/>
      <c r="V236" s="1083"/>
      <c r="W236" s="1083"/>
      <c r="X236" s="1156"/>
      <c r="Y236" s="1158">
        <v>3.75</v>
      </c>
      <c r="Z236" s="1076"/>
      <c r="AA236" s="1076"/>
      <c r="AB236" s="1076"/>
      <c r="AC236" s="1083">
        <v>4.8499999999999996</v>
      </c>
      <c r="AD236" s="1083"/>
      <c r="AE236" s="1083"/>
      <c r="AF236" s="1083"/>
      <c r="AG236" s="1083"/>
      <c r="AH236" s="1083"/>
      <c r="AI236" s="1076">
        <v>5.75</v>
      </c>
      <c r="AJ236" s="1076"/>
      <c r="AK236" s="1077"/>
      <c r="AL236" s="1155">
        <v>6.25</v>
      </c>
      <c r="AM236" s="1083"/>
      <c r="AN236" s="1083"/>
      <c r="AO236" s="1076">
        <v>7</v>
      </c>
      <c r="AP236" s="1077"/>
      <c r="AQ236" s="1154" t="s">
        <v>626</v>
      </c>
      <c r="AR236" s="1091"/>
      <c r="AS236" s="1138"/>
    </row>
    <row r="237" spans="1:45" ht="9" customHeight="1">
      <c r="A237" s="1086" t="s">
        <v>775</v>
      </c>
      <c r="B237" s="1087"/>
      <c r="C237" s="1087"/>
      <c r="D237" s="1087"/>
      <c r="E237" s="1087"/>
      <c r="F237" s="1084" t="s">
        <v>634</v>
      </c>
      <c r="G237" s="1084"/>
      <c r="H237" s="1084"/>
      <c r="I237" s="1084"/>
      <c r="J237" s="1088"/>
      <c r="K237" s="1157">
        <v>4</v>
      </c>
      <c r="L237" s="1083"/>
      <c r="M237" s="1083"/>
      <c r="N237" s="1083"/>
      <c r="O237" s="1076">
        <v>4.2</v>
      </c>
      <c r="P237" s="1076"/>
      <c r="Q237" s="1076"/>
      <c r="R237" s="1076"/>
      <c r="S237" s="1076"/>
      <c r="T237" s="1083">
        <v>4.5</v>
      </c>
      <c r="U237" s="1083"/>
      <c r="V237" s="1083"/>
      <c r="W237" s="1083"/>
      <c r="X237" s="1156"/>
      <c r="Y237" s="1158">
        <v>4.5</v>
      </c>
      <c r="Z237" s="1076"/>
      <c r="AA237" s="1076"/>
      <c r="AB237" s="1076"/>
      <c r="AC237" s="1083">
        <v>5</v>
      </c>
      <c r="AD237" s="1083"/>
      <c r="AE237" s="1083"/>
      <c r="AF237" s="1083"/>
      <c r="AG237" s="1083"/>
      <c r="AH237" s="1083"/>
      <c r="AI237" s="1076">
        <v>5.5</v>
      </c>
      <c r="AJ237" s="1076"/>
      <c r="AK237" s="1077"/>
      <c r="AL237" s="1155">
        <v>6</v>
      </c>
      <c r="AM237" s="1083"/>
      <c r="AN237" s="1083"/>
      <c r="AO237" s="1076">
        <v>6.5</v>
      </c>
      <c r="AP237" s="1077"/>
      <c r="AQ237" s="1154" t="s">
        <v>626</v>
      </c>
      <c r="AR237" s="1091"/>
      <c r="AS237" s="1138"/>
    </row>
    <row r="238" spans="1:45" ht="9" customHeight="1">
      <c r="A238" s="1086" t="s">
        <v>776</v>
      </c>
      <c r="B238" s="1087"/>
      <c r="C238" s="1087"/>
      <c r="D238" s="1087"/>
      <c r="E238" s="1087"/>
      <c r="F238" s="1084" t="s">
        <v>625</v>
      </c>
      <c r="G238" s="1084"/>
      <c r="H238" s="1084"/>
      <c r="I238" s="1084"/>
      <c r="J238" s="1088"/>
      <c r="K238" s="1157">
        <v>4</v>
      </c>
      <c r="L238" s="1083"/>
      <c r="M238" s="1083"/>
      <c r="N238" s="1083"/>
      <c r="O238" s="1076">
        <v>5</v>
      </c>
      <c r="P238" s="1076"/>
      <c r="Q238" s="1076"/>
      <c r="R238" s="1076"/>
      <c r="S238" s="1076"/>
      <c r="T238" s="1083">
        <v>6</v>
      </c>
      <c r="U238" s="1083"/>
      <c r="V238" s="1083"/>
      <c r="W238" s="1083"/>
      <c r="X238" s="1156"/>
      <c r="Y238" s="1158">
        <v>4.5</v>
      </c>
      <c r="Z238" s="1076"/>
      <c r="AA238" s="1076"/>
      <c r="AB238" s="1076"/>
      <c r="AC238" s="1083">
        <v>5</v>
      </c>
      <c r="AD238" s="1083"/>
      <c r="AE238" s="1083"/>
      <c r="AF238" s="1083"/>
      <c r="AG238" s="1083"/>
      <c r="AH238" s="1083"/>
      <c r="AI238" s="1076">
        <v>6</v>
      </c>
      <c r="AJ238" s="1076"/>
      <c r="AK238" s="1077"/>
      <c r="AL238" s="1155">
        <v>6</v>
      </c>
      <c r="AM238" s="1083"/>
      <c r="AN238" s="1083"/>
      <c r="AO238" s="1076">
        <v>7</v>
      </c>
      <c r="AP238" s="1077"/>
      <c r="AQ238" s="1154" t="s">
        <v>626</v>
      </c>
      <c r="AR238" s="1091"/>
      <c r="AS238" s="1138"/>
    </row>
    <row r="239" spans="1:45" ht="9" customHeight="1">
      <c r="A239" s="1086" t="s">
        <v>777</v>
      </c>
      <c r="B239" s="1087"/>
      <c r="C239" s="1087"/>
      <c r="D239" s="1087"/>
      <c r="E239" s="1087"/>
      <c r="F239" s="1084" t="s">
        <v>629</v>
      </c>
      <c r="G239" s="1084"/>
      <c r="H239" s="1084"/>
      <c r="I239" s="1084"/>
      <c r="J239" s="1088"/>
      <c r="K239" s="1157">
        <v>5</v>
      </c>
      <c r="L239" s="1083"/>
      <c r="M239" s="1083"/>
      <c r="N239" s="1083"/>
      <c r="O239" s="1076">
        <v>6.7</v>
      </c>
      <c r="P239" s="1076"/>
      <c r="Q239" s="1076"/>
      <c r="R239" s="1076"/>
      <c r="S239" s="1076"/>
      <c r="T239" s="1083">
        <v>8.6999999999999993</v>
      </c>
      <c r="U239" s="1083"/>
      <c r="V239" s="1083"/>
      <c r="W239" s="1083"/>
      <c r="X239" s="1156"/>
      <c r="Y239" s="1158">
        <v>5.8</v>
      </c>
      <c r="Z239" s="1076"/>
      <c r="AA239" s="1076"/>
      <c r="AB239" s="1076"/>
      <c r="AC239" s="1083">
        <v>7.6</v>
      </c>
      <c r="AD239" s="1083"/>
      <c r="AE239" s="1083"/>
      <c r="AF239" s="1083"/>
      <c r="AG239" s="1083"/>
      <c r="AH239" s="1083"/>
      <c r="AI239" s="1076">
        <v>9</v>
      </c>
      <c r="AJ239" s="1076"/>
      <c r="AK239" s="1077"/>
      <c r="AL239" s="1155">
        <v>9.5</v>
      </c>
      <c r="AM239" s="1083"/>
      <c r="AN239" s="1083"/>
      <c r="AO239" s="1076">
        <v>10.5</v>
      </c>
      <c r="AP239" s="1077"/>
      <c r="AQ239" s="1155">
        <v>12</v>
      </c>
      <c r="AR239" s="1083"/>
      <c r="AS239" s="1156"/>
    </row>
    <row r="240" spans="1:45" ht="9" customHeight="1">
      <c r="A240" s="1086" t="s">
        <v>778</v>
      </c>
      <c r="B240" s="1087"/>
      <c r="C240" s="1087"/>
      <c r="D240" s="1087"/>
      <c r="E240" s="1087"/>
      <c r="F240" s="1084" t="s">
        <v>629</v>
      </c>
      <c r="G240" s="1084"/>
      <c r="H240" s="1084"/>
      <c r="I240" s="1084"/>
      <c r="J240" s="1088"/>
      <c r="K240" s="1157">
        <v>4</v>
      </c>
      <c r="L240" s="1083"/>
      <c r="M240" s="1083"/>
      <c r="N240" s="1083"/>
      <c r="O240" s="1076">
        <v>4.5</v>
      </c>
      <c r="P240" s="1076"/>
      <c r="Q240" s="1076"/>
      <c r="R240" s="1076"/>
      <c r="S240" s="1076"/>
      <c r="T240" s="1083">
        <v>5.5</v>
      </c>
      <c r="U240" s="1083"/>
      <c r="V240" s="1083"/>
      <c r="W240" s="1083"/>
      <c r="X240" s="1156"/>
      <c r="Y240" s="1158">
        <v>4.5</v>
      </c>
      <c r="Z240" s="1076"/>
      <c r="AA240" s="1076"/>
      <c r="AB240" s="1076"/>
      <c r="AC240" s="1083">
        <v>5</v>
      </c>
      <c r="AD240" s="1083"/>
      <c r="AE240" s="1083"/>
      <c r="AF240" s="1083"/>
      <c r="AG240" s="1083"/>
      <c r="AH240" s="1083"/>
      <c r="AI240" s="1076">
        <v>6</v>
      </c>
      <c r="AJ240" s="1076"/>
      <c r="AK240" s="1077"/>
      <c r="AL240" s="1155">
        <v>6.5</v>
      </c>
      <c r="AM240" s="1083"/>
      <c r="AN240" s="1083"/>
      <c r="AO240" s="1076">
        <v>7.5</v>
      </c>
      <c r="AP240" s="1077"/>
      <c r="AQ240" s="1155">
        <v>8</v>
      </c>
      <c r="AR240" s="1083"/>
      <c r="AS240" s="1156"/>
    </row>
    <row r="241" spans="1:45" ht="9" customHeight="1">
      <c r="A241" s="1086" t="s">
        <v>779</v>
      </c>
      <c r="B241" s="1087"/>
      <c r="C241" s="1087"/>
      <c r="D241" s="1087"/>
      <c r="E241" s="1087"/>
      <c r="F241" s="1084" t="s">
        <v>632</v>
      </c>
      <c r="G241" s="1084"/>
      <c r="H241" s="1084"/>
      <c r="I241" s="1084"/>
      <c r="J241" s="1088"/>
      <c r="K241" s="1157">
        <v>3</v>
      </c>
      <c r="L241" s="1083"/>
      <c r="M241" s="1083"/>
      <c r="N241" s="1083"/>
      <c r="O241" s="1076">
        <v>4</v>
      </c>
      <c r="P241" s="1076"/>
      <c r="Q241" s="1076"/>
      <c r="R241" s="1076"/>
      <c r="S241" s="1076"/>
      <c r="T241" s="1083">
        <v>5</v>
      </c>
      <c r="U241" s="1083"/>
      <c r="V241" s="1083"/>
      <c r="W241" s="1083"/>
      <c r="X241" s="1156"/>
      <c r="Y241" s="1158">
        <v>3.5</v>
      </c>
      <c r="Z241" s="1076"/>
      <c r="AA241" s="1076"/>
      <c r="AB241" s="1076"/>
      <c r="AC241" s="1083">
        <v>4</v>
      </c>
      <c r="AD241" s="1083"/>
      <c r="AE241" s="1083"/>
      <c r="AF241" s="1083"/>
      <c r="AG241" s="1083"/>
      <c r="AH241" s="1083"/>
      <c r="AI241" s="1076">
        <v>5</v>
      </c>
      <c r="AJ241" s="1076"/>
      <c r="AK241" s="1077"/>
      <c r="AL241" s="1155">
        <v>4.9000000000000004</v>
      </c>
      <c r="AM241" s="1083"/>
      <c r="AN241" s="1083"/>
      <c r="AO241" s="1076">
        <v>5</v>
      </c>
      <c r="AP241" s="1077"/>
      <c r="AQ241" s="1155">
        <v>6</v>
      </c>
      <c r="AR241" s="1083"/>
      <c r="AS241" s="1156"/>
    </row>
    <row r="242" spans="1:45" ht="9" customHeight="1">
      <c r="A242" s="1086" t="s">
        <v>780</v>
      </c>
      <c r="B242" s="1087"/>
      <c r="C242" s="1087"/>
      <c r="D242" s="1087"/>
      <c r="E242" s="1087"/>
      <c r="F242" s="1084" t="s">
        <v>646</v>
      </c>
      <c r="G242" s="1084"/>
      <c r="H242" s="1084"/>
      <c r="I242" s="1084"/>
      <c r="J242" s="1088"/>
      <c r="K242" s="1157">
        <v>3</v>
      </c>
      <c r="L242" s="1083"/>
      <c r="M242" s="1083"/>
      <c r="N242" s="1083"/>
      <c r="O242" s="1076">
        <v>4.5</v>
      </c>
      <c r="P242" s="1076"/>
      <c r="Q242" s="1076"/>
      <c r="R242" s="1076"/>
      <c r="S242" s="1076"/>
      <c r="T242" s="1083">
        <v>5</v>
      </c>
      <c r="U242" s="1083"/>
      <c r="V242" s="1083"/>
      <c r="W242" s="1083"/>
      <c r="X242" s="1156"/>
      <c r="Y242" s="1158">
        <v>3</v>
      </c>
      <c r="Z242" s="1076"/>
      <c r="AA242" s="1076"/>
      <c r="AB242" s="1076"/>
      <c r="AC242" s="1083">
        <v>4.5</v>
      </c>
      <c r="AD242" s="1083"/>
      <c r="AE242" s="1083"/>
      <c r="AF242" s="1083"/>
      <c r="AG242" s="1083"/>
      <c r="AH242" s="1083"/>
      <c r="AI242" s="1076">
        <v>5</v>
      </c>
      <c r="AJ242" s="1076"/>
      <c r="AK242" s="1077"/>
      <c r="AL242" s="1154" t="s">
        <v>626</v>
      </c>
      <c r="AM242" s="1091"/>
      <c r="AN242" s="1091"/>
      <c r="AO242" s="1084" t="s">
        <v>626</v>
      </c>
      <c r="AP242" s="1085"/>
      <c r="AQ242" s="1154" t="s">
        <v>626</v>
      </c>
      <c r="AR242" s="1091"/>
      <c r="AS242" s="1138"/>
    </row>
    <row r="243" spans="1:45" ht="9" customHeight="1">
      <c r="A243" s="1086" t="s">
        <v>781</v>
      </c>
      <c r="B243" s="1087"/>
      <c r="C243" s="1087"/>
      <c r="D243" s="1087"/>
      <c r="E243" s="1087"/>
      <c r="F243" s="1084" t="s">
        <v>625</v>
      </c>
      <c r="G243" s="1084"/>
      <c r="H243" s="1084"/>
      <c r="I243" s="1084"/>
      <c r="J243" s="1088"/>
      <c r="K243" s="1157">
        <v>3.1</v>
      </c>
      <c r="L243" s="1083"/>
      <c r="M243" s="1083"/>
      <c r="N243" s="1083"/>
      <c r="O243" s="1076">
        <v>3.6</v>
      </c>
      <c r="P243" s="1076"/>
      <c r="Q243" s="1076"/>
      <c r="R243" s="1076"/>
      <c r="S243" s="1076"/>
      <c r="T243" s="1083">
        <v>4.25</v>
      </c>
      <c r="U243" s="1083"/>
      <c r="V243" s="1083"/>
      <c r="W243" s="1083"/>
      <c r="X243" s="1156"/>
      <c r="Y243" s="1158">
        <v>4</v>
      </c>
      <c r="Z243" s="1076"/>
      <c r="AA243" s="1076"/>
      <c r="AB243" s="1076"/>
      <c r="AC243" s="1083">
        <v>4.5999999999999996</v>
      </c>
      <c r="AD243" s="1083"/>
      <c r="AE243" s="1083"/>
      <c r="AF243" s="1083"/>
      <c r="AG243" s="1083"/>
      <c r="AH243" s="1083"/>
      <c r="AI243" s="1076">
        <v>5.0999999999999996</v>
      </c>
      <c r="AJ243" s="1076"/>
      <c r="AK243" s="1077"/>
      <c r="AL243" s="1155">
        <v>6.15</v>
      </c>
      <c r="AM243" s="1083"/>
      <c r="AN243" s="1083"/>
      <c r="AO243" s="1076">
        <v>6.3</v>
      </c>
      <c r="AP243" s="1077"/>
      <c r="AQ243" s="1154" t="s">
        <v>626</v>
      </c>
      <c r="AR243" s="1091"/>
      <c r="AS243" s="1138"/>
    </row>
    <row r="244" spans="1:45" ht="9" customHeight="1">
      <c r="A244" s="1086" t="s">
        <v>782</v>
      </c>
      <c r="B244" s="1087"/>
      <c r="C244" s="1087"/>
      <c r="D244" s="1087"/>
      <c r="E244" s="1087"/>
      <c r="F244" s="1084" t="s">
        <v>625</v>
      </c>
      <c r="G244" s="1084"/>
      <c r="H244" s="1084"/>
      <c r="I244" s="1084"/>
      <c r="J244" s="1088"/>
      <c r="K244" s="1157">
        <v>3.1</v>
      </c>
      <c r="L244" s="1083"/>
      <c r="M244" s="1083"/>
      <c r="N244" s="1083"/>
      <c r="O244" s="1076">
        <v>3.65</v>
      </c>
      <c r="P244" s="1076"/>
      <c r="Q244" s="1076"/>
      <c r="R244" s="1076"/>
      <c r="S244" s="1076"/>
      <c r="T244" s="1083">
        <v>4.4000000000000004</v>
      </c>
      <c r="U244" s="1083"/>
      <c r="V244" s="1083"/>
      <c r="W244" s="1083"/>
      <c r="X244" s="1156"/>
      <c r="Y244" s="1158">
        <v>3.5</v>
      </c>
      <c r="Z244" s="1076"/>
      <c r="AA244" s="1076"/>
      <c r="AB244" s="1076"/>
      <c r="AC244" s="1083">
        <v>4.5999999999999996</v>
      </c>
      <c r="AD244" s="1083"/>
      <c r="AE244" s="1083"/>
      <c r="AF244" s="1083"/>
      <c r="AG244" s="1083"/>
      <c r="AH244" s="1083"/>
      <c r="AI244" s="1076">
        <v>5</v>
      </c>
      <c r="AJ244" s="1076"/>
      <c r="AK244" s="1077"/>
      <c r="AL244" s="1155">
        <v>5.5</v>
      </c>
      <c r="AM244" s="1083"/>
      <c r="AN244" s="1083"/>
      <c r="AO244" s="1076">
        <v>6</v>
      </c>
      <c r="AP244" s="1077"/>
      <c r="AQ244" s="1154" t="s">
        <v>626</v>
      </c>
      <c r="AR244" s="1091"/>
      <c r="AS244" s="1138"/>
    </row>
    <row r="245" spans="1:45" ht="9" customHeight="1">
      <c r="A245" s="1086" t="s">
        <v>783</v>
      </c>
      <c r="B245" s="1087"/>
      <c r="C245" s="1087"/>
      <c r="D245" s="1087"/>
      <c r="E245" s="1087"/>
      <c r="F245" s="1084" t="s">
        <v>632</v>
      </c>
      <c r="G245" s="1084"/>
      <c r="H245" s="1084"/>
      <c r="I245" s="1084"/>
      <c r="J245" s="1088"/>
      <c r="K245" s="1157">
        <v>3.2</v>
      </c>
      <c r="L245" s="1083"/>
      <c r="M245" s="1083"/>
      <c r="N245" s="1083"/>
      <c r="O245" s="1076">
        <v>3.6</v>
      </c>
      <c r="P245" s="1076"/>
      <c r="Q245" s="1076"/>
      <c r="R245" s="1076"/>
      <c r="S245" s="1076"/>
      <c r="T245" s="1083">
        <v>4.2</v>
      </c>
      <c r="U245" s="1083"/>
      <c r="V245" s="1083"/>
      <c r="W245" s="1083"/>
      <c r="X245" s="1156"/>
      <c r="Y245" s="1158">
        <v>3.6</v>
      </c>
      <c r="Z245" s="1076"/>
      <c r="AA245" s="1076"/>
      <c r="AB245" s="1076"/>
      <c r="AC245" s="1083">
        <v>4</v>
      </c>
      <c r="AD245" s="1083"/>
      <c r="AE245" s="1083"/>
      <c r="AF245" s="1083"/>
      <c r="AG245" s="1083"/>
      <c r="AH245" s="1083"/>
      <c r="AI245" s="1076">
        <v>4.8</v>
      </c>
      <c r="AJ245" s="1076"/>
      <c r="AK245" s="1077"/>
      <c r="AL245" s="1155">
        <v>4.5999999999999996</v>
      </c>
      <c r="AM245" s="1083"/>
      <c r="AN245" s="1083"/>
      <c r="AO245" s="1076">
        <v>5.0999999999999996</v>
      </c>
      <c r="AP245" s="1077"/>
      <c r="AQ245" s="1155">
        <v>6</v>
      </c>
      <c r="AR245" s="1083"/>
      <c r="AS245" s="1156"/>
    </row>
    <row r="246" spans="1:45" ht="9" customHeight="1">
      <c r="A246" s="1086" t="s">
        <v>784</v>
      </c>
      <c r="B246" s="1087"/>
      <c r="C246" s="1087"/>
      <c r="D246" s="1087"/>
      <c r="E246" s="1087"/>
      <c r="F246" s="1084" t="s">
        <v>646</v>
      </c>
      <c r="G246" s="1084"/>
      <c r="H246" s="1084"/>
      <c r="I246" s="1084"/>
      <c r="J246" s="1088"/>
      <c r="K246" s="1157">
        <v>4</v>
      </c>
      <c r="L246" s="1083"/>
      <c r="M246" s="1083"/>
      <c r="N246" s="1083"/>
      <c r="O246" s="1076">
        <v>4.5</v>
      </c>
      <c r="P246" s="1076"/>
      <c r="Q246" s="1076"/>
      <c r="R246" s="1076"/>
      <c r="S246" s="1076"/>
      <c r="T246" s="1083">
        <v>5.25</v>
      </c>
      <c r="U246" s="1083"/>
      <c r="V246" s="1083"/>
      <c r="W246" s="1083"/>
      <c r="X246" s="1156"/>
      <c r="Y246" s="1158">
        <v>4</v>
      </c>
      <c r="Z246" s="1076"/>
      <c r="AA246" s="1076"/>
      <c r="AB246" s="1076"/>
      <c r="AC246" s="1083">
        <v>4.5</v>
      </c>
      <c r="AD246" s="1083"/>
      <c r="AE246" s="1083"/>
      <c r="AF246" s="1083"/>
      <c r="AG246" s="1083"/>
      <c r="AH246" s="1083"/>
      <c r="AI246" s="1076">
        <v>5.25</v>
      </c>
      <c r="AJ246" s="1076"/>
      <c r="AK246" s="1077"/>
      <c r="AL246" s="1155">
        <v>5.2</v>
      </c>
      <c r="AM246" s="1083"/>
      <c r="AN246" s="1083"/>
      <c r="AO246" s="1076">
        <v>5.9</v>
      </c>
      <c r="AP246" s="1077"/>
      <c r="AQ246" s="1154" t="s">
        <v>626</v>
      </c>
      <c r="AR246" s="1091"/>
      <c r="AS246" s="1138"/>
    </row>
    <row r="247" spans="1:45" ht="9" customHeight="1">
      <c r="A247" s="1086" t="s">
        <v>785</v>
      </c>
      <c r="B247" s="1087"/>
      <c r="C247" s="1087"/>
      <c r="D247" s="1087"/>
      <c r="E247" s="1087"/>
      <c r="F247" s="1084" t="s">
        <v>640</v>
      </c>
      <c r="G247" s="1084"/>
      <c r="H247" s="1084"/>
      <c r="I247" s="1084"/>
      <c r="J247" s="1088"/>
      <c r="K247" s="1157">
        <v>2.2000000000000002</v>
      </c>
      <c r="L247" s="1083"/>
      <c r="M247" s="1083"/>
      <c r="N247" s="1083"/>
      <c r="O247" s="1076">
        <v>3.7</v>
      </c>
      <c r="P247" s="1076"/>
      <c r="Q247" s="1076"/>
      <c r="R247" s="1076"/>
      <c r="S247" s="1076"/>
      <c r="T247" s="1083">
        <v>4.5999999999999996</v>
      </c>
      <c r="U247" s="1083"/>
      <c r="V247" s="1083"/>
      <c r="W247" s="1083"/>
      <c r="X247" s="1156"/>
      <c r="Y247" s="1158">
        <v>2.4</v>
      </c>
      <c r="Z247" s="1076"/>
      <c r="AA247" s="1076"/>
      <c r="AB247" s="1076"/>
      <c r="AC247" s="1083">
        <v>3.6</v>
      </c>
      <c r="AD247" s="1083"/>
      <c r="AE247" s="1083"/>
      <c r="AF247" s="1083"/>
      <c r="AG247" s="1083"/>
      <c r="AH247" s="1083"/>
      <c r="AI247" s="1076">
        <v>4.3</v>
      </c>
      <c r="AJ247" s="1076"/>
      <c r="AK247" s="1077"/>
      <c r="AL247" s="1155">
        <v>4.7</v>
      </c>
      <c r="AM247" s="1083"/>
      <c r="AN247" s="1083"/>
      <c r="AO247" s="1076">
        <v>4.9000000000000004</v>
      </c>
      <c r="AP247" s="1077"/>
      <c r="AQ247" s="1154" t="s">
        <v>626</v>
      </c>
      <c r="AR247" s="1091"/>
      <c r="AS247" s="1138"/>
    </row>
    <row r="248" spans="1:45" ht="9" customHeight="1">
      <c r="A248" s="1086" t="s">
        <v>786</v>
      </c>
      <c r="B248" s="1087"/>
      <c r="C248" s="1087"/>
      <c r="D248" s="1087"/>
      <c r="E248" s="1087"/>
      <c r="F248" s="1084" t="s">
        <v>634</v>
      </c>
      <c r="G248" s="1084"/>
      <c r="H248" s="1084"/>
      <c r="I248" s="1084"/>
      <c r="J248" s="1088"/>
      <c r="K248" s="1096" t="s">
        <v>626</v>
      </c>
      <c r="L248" s="1091"/>
      <c r="M248" s="1091"/>
      <c r="N248" s="1091"/>
      <c r="O248" s="1084" t="s">
        <v>626</v>
      </c>
      <c r="P248" s="1084"/>
      <c r="Q248" s="1084"/>
      <c r="R248" s="1084"/>
      <c r="S248" s="1084"/>
      <c r="T248" s="1091" t="s">
        <v>626</v>
      </c>
      <c r="U248" s="1091"/>
      <c r="V248" s="1091"/>
      <c r="W248" s="1091"/>
      <c r="X248" s="1138"/>
      <c r="Y248" s="1139" t="s">
        <v>626</v>
      </c>
      <c r="Z248" s="1084"/>
      <c r="AA248" s="1084"/>
      <c r="AB248" s="1084"/>
      <c r="AC248" s="1091" t="s">
        <v>626</v>
      </c>
      <c r="AD248" s="1091"/>
      <c r="AE248" s="1091"/>
      <c r="AF248" s="1091"/>
      <c r="AG248" s="1091"/>
      <c r="AH248" s="1091"/>
      <c r="AI248" s="1084" t="s">
        <v>626</v>
      </c>
      <c r="AJ248" s="1084"/>
      <c r="AK248" s="1085"/>
      <c r="AL248" s="1154" t="s">
        <v>626</v>
      </c>
      <c r="AM248" s="1091"/>
      <c r="AN248" s="1091"/>
      <c r="AO248" s="1084" t="s">
        <v>626</v>
      </c>
      <c r="AP248" s="1085"/>
      <c r="AQ248" s="1154" t="s">
        <v>626</v>
      </c>
      <c r="AR248" s="1091"/>
      <c r="AS248" s="1138"/>
    </row>
    <row r="249" spans="1:45" ht="9" customHeight="1">
      <c r="A249" s="1086" t="s">
        <v>787</v>
      </c>
      <c r="B249" s="1087"/>
      <c r="C249" s="1087"/>
      <c r="D249" s="1087"/>
      <c r="E249" s="1087"/>
      <c r="F249" s="1084" t="s">
        <v>646</v>
      </c>
      <c r="G249" s="1084"/>
      <c r="H249" s="1084"/>
      <c r="I249" s="1084"/>
      <c r="J249" s="1088"/>
      <c r="K249" s="1157">
        <v>3.55</v>
      </c>
      <c r="L249" s="1083"/>
      <c r="M249" s="1083"/>
      <c r="N249" s="1083"/>
      <c r="O249" s="1076">
        <v>4.0999999999999996</v>
      </c>
      <c r="P249" s="1076"/>
      <c r="Q249" s="1076"/>
      <c r="R249" s="1076"/>
      <c r="S249" s="1076"/>
      <c r="T249" s="1083">
        <v>4.5</v>
      </c>
      <c r="U249" s="1083"/>
      <c r="V249" s="1083"/>
      <c r="W249" s="1083"/>
      <c r="X249" s="1156"/>
      <c r="Y249" s="1158">
        <v>3.55</v>
      </c>
      <c r="Z249" s="1076"/>
      <c r="AA249" s="1076"/>
      <c r="AB249" s="1076"/>
      <c r="AC249" s="1083">
        <v>4.0999999999999996</v>
      </c>
      <c r="AD249" s="1083"/>
      <c r="AE249" s="1083"/>
      <c r="AF249" s="1083"/>
      <c r="AG249" s="1083"/>
      <c r="AH249" s="1083"/>
      <c r="AI249" s="1076">
        <v>4.5</v>
      </c>
      <c r="AJ249" s="1076"/>
      <c r="AK249" s="1077"/>
      <c r="AL249" s="1155">
        <v>4.5</v>
      </c>
      <c r="AM249" s="1083"/>
      <c r="AN249" s="1083"/>
      <c r="AO249" s="1076">
        <v>5</v>
      </c>
      <c r="AP249" s="1077"/>
      <c r="AQ249" s="1154" t="s">
        <v>626</v>
      </c>
      <c r="AR249" s="1091"/>
      <c r="AS249" s="1138"/>
    </row>
    <row r="250" spans="1:45" ht="9" customHeight="1">
      <c r="A250" s="1086" t="s">
        <v>788</v>
      </c>
      <c r="B250" s="1087"/>
      <c r="C250" s="1087"/>
      <c r="D250" s="1087"/>
      <c r="E250" s="1087"/>
      <c r="F250" s="1084" t="s">
        <v>625</v>
      </c>
      <c r="G250" s="1084"/>
      <c r="H250" s="1084"/>
      <c r="I250" s="1084"/>
      <c r="J250" s="1088"/>
      <c r="K250" s="1157">
        <v>3.5</v>
      </c>
      <c r="L250" s="1083"/>
      <c r="M250" s="1083"/>
      <c r="N250" s="1083"/>
      <c r="O250" s="1076">
        <v>4</v>
      </c>
      <c r="P250" s="1076"/>
      <c r="Q250" s="1076"/>
      <c r="R250" s="1076"/>
      <c r="S250" s="1076"/>
      <c r="T250" s="1083">
        <v>4.5</v>
      </c>
      <c r="U250" s="1083"/>
      <c r="V250" s="1083"/>
      <c r="W250" s="1083"/>
      <c r="X250" s="1156"/>
      <c r="Y250" s="1158">
        <v>4</v>
      </c>
      <c r="Z250" s="1076"/>
      <c r="AA250" s="1076"/>
      <c r="AB250" s="1076"/>
      <c r="AC250" s="1083">
        <v>4.5</v>
      </c>
      <c r="AD250" s="1083"/>
      <c r="AE250" s="1083"/>
      <c r="AF250" s="1083"/>
      <c r="AG250" s="1083"/>
      <c r="AH250" s="1083"/>
      <c r="AI250" s="1076">
        <v>5</v>
      </c>
      <c r="AJ250" s="1076"/>
      <c r="AK250" s="1077"/>
      <c r="AL250" s="1155">
        <v>5.25</v>
      </c>
      <c r="AM250" s="1083"/>
      <c r="AN250" s="1083"/>
      <c r="AO250" s="1076">
        <v>5.5</v>
      </c>
      <c r="AP250" s="1077"/>
      <c r="AQ250" s="1154" t="s">
        <v>626</v>
      </c>
      <c r="AR250" s="1091"/>
      <c r="AS250" s="1138"/>
    </row>
    <row r="251" spans="1:45" ht="9" customHeight="1">
      <c r="A251" s="1086" t="s">
        <v>789</v>
      </c>
      <c r="B251" s="1087"/>
      <c r="C251" s="1087"/>
      <c r="D251" s="1087"/>
      <c r="E251" s="1087"/>
      <c r="F251" s="1084" t="s">
        <v>713</v>
      </c>
      <c r="G251" s="1084"/>
      <c r="H251" s="1084"/>
      <c r="I251" s="1084"/>
      <c r="J251" s="1088"/>
      <c r="K251" s="1157">
        <v>3.75</v>
      </c>
      <c r="L251" s="1083"/>
      <c r="M251" s="1083"/>
      <c r="N251" s="1083"/>
      <c r="O251" s="1076">
        <v>4.5</v>
      </c>
      <c r="P251" s="1076"/>
      <c r="Q251" s="1076"/>
      <c r="R251" s="1076"/>
      <c r="S251" s="1076"/>
      <c r="T251" s="1083">
        <v>5.75</v>
      </c>
      <c r="U251" s="1083"/>
      <c r="V251" s="1083"/>
      <c r="W251" s="1083"/>
      <c r="X251" s="1156"/>
      <c r="Y251" s="1158">
        <v>3.75</v>
      </c>
      <c r="Z251" s="1076"/>
      <c r="AA251" s="1076"/>
      <c r="AB251" s="1076"/>
      <c r="AC251" s="1083">
        <v>4.5</v>
      </c>
      <c r="AD251" s="1083"/>
      <c r="AE251" s="1083"/>
      <c r="AF251" s="1083"/>
      <c r="AG251" s="1083"/>
      <c r="AH251" s="1083"/>
      <c r="AI251" s="1076">
        <v>5.75</v>
      </c>
      <c r="AJ251" s="1076"/>
      <c r="AK251" s="1077"/>
      <c r="AL251" s="1154" t="s">
        <v>626</v>
      </c>
      <c r="AM251" s="1091"/>
      <c r="AN251" s="1091"/>
      <c r="AO251" s="1084" t="s">
        <v>626</v>
      </c>
      <c r="AP251" s="1085"/>
      <c r="AQ251" s="1154" t="s">
        <v>626</v>
      </c>
      <c r="AR251" s="1091"/>
      <c r="AS251" s="1138"/>
    </row>
    <row r="252" spans="1:45" ht="9" customHeight="1">
      <c r="A252" s="1086" t="s">
        <v>790</v>
      </c>
      <c r="B252" s="1087"/>
      <c r="C252" s="1087"/>
      <c r="D252" s="1087"/>
      <c r="E252" s="1087"/>
      <c r="F252" s="1084" t="s">
        <v>625</v>
      </c>
      <c r="G252" s="1084"/>
      <c r="H252" s="1084"/>
      <c r="I252" s="1084"/>
      <c r="J252" s="1088"/>
      <c r="K252" s="1157">
        <v>4</v>
      </c>
      <c r="L252" s="1083"/>
      <c r="M252" s="1083"/>
      <c r="N252" s="1083"/>
      <c r="O252" s="1076">
        <v>5.5</v>
      </c>
      <c r="P252" s="1076"/>
      <c r="Q252" s="1076"/>
      <c r="R252" s="1076"/>
      <c r="S252" s="1076"/>
      <c r="T252" s="1083">
        <v>6.5</v>
      </c>
      <c r="U252" s="1083"/>
      <c r="V252" s="1083"/>
      <c r="W252" s="1083"/>
      <c r="X252" s="1156"/>
      <c r="Y252" s="1158">
        <v>4.5</v>
      </c>
      <c r="Z252" s="1076"/>
      <c r="AA252" s="1076"/>
      <c r="AB252" s="1076"/>
      <c r="AC252" s="1083">
        <v>5.5</v>
      </c>
      <c r="AD252" s="1083"/>
      <c r="AE252" s="1083"/>
      <c r="AF252" s="1083"/>
      <c r="AG252" s="1083"/>
      <c r="AH252" s="1083"/>
      <c r="AI252" s="1076">
        <v>6.5</v>
      </c>
      <c r="AJ252" s="1076"/>
      <c r="AK252" s="1077"/>
      <c r="AL252" s="1155">
        <v>7.5</v>
      </c>
      <c r="AM252" s="1083"/>
      <c r="AN252" s="1083"/>
      <c r="AO252" s="1076">
        <v>8.5</v>
      </c>
      <c r="AP252" s="1077"/>
      <c r="AQ252" s="1154" t="s">
        <v>626</v>
      </c>
      <c r="AR252" s="1091"/>
      <c r="AS252" s="1138"/>
    </row>
    <row r="253" spans="1:45" ht="9" customHeight="1">
      <c r="A253" s="1086" t="s">
        <v>791</v>
      </c>
      <c r="B253" s="1087"/>
      <c r="C253" s="1087"/>
      <c r="D253" s="1087"/>
      <c r="E253" s="1087"/>
      <c r="F253" s="1084" t="s">
        <v>634</v>
      </c>
      <c r="G253" s="1084"/>
      <c r="H253" s="1084"/>
      <c r="I253" s="1084"/>
      <c r="J253" s="1088"/>
      <c r="K253" s="1157">
        <v>3</v>
      </c>
      <c r="L253" s="1083"/>
      <c r="M253" s="1083"/>
      <c r="N253" s="1083"/>
      <c r="O253" s="1076">
        <v>4</v>
      </c>
      <c r="P253" s="1076"/>
      <c r="Q253" s="1076"/>
      <c r="R253" s="1076"/>
      <c r="S253" s="1076"/>
      <c r="T253" s="1083">
        <v>4.8</v>
      </c>
      <c r="U253" s="1083"/>
      <c r="V253" s="1083"/>
      <c r="W253" s="1083"/>
      <c r="X253" s="1156"/>
      <c r="Y253" s="1158">
        <v>3.5</v>
      </c>
      <c r="Z253" s="1076"/>
      <c r="AA253" s="1076"/>
      <c r="AB253" s="1076"/>
      <c r="AC253" s="1083">
        <v>4.2</v>
      </c>
      <c r="AD253" s="1083"/>
      <c r="AE253" s="1083"/>
      <c r="AF253" s="1083"/>
      <c r="AG253" s="1083"/>
      <c r="AH253" s="1083"/>
      <c r="AI253" s="1076">
        <v>4.8</v>
      </c>
      <c r="AJ253" s="1076"/>
      <c r="AK253" s="1077"/>
      <c r="AL253" s="1155">
        <v>4.5999999999999996</v>
      </c>
      <c r="AM253" s="1083"/>
      <c r="AN253" s="1083"/>
      <c r="AO253" s="1076">
        <v>5.2</v>
      </c>
      <c r="AP253" s="1077"/>
      <c r="AQ253" s="1154" t="s">
        <v>626</v>
      </c>
      <c r="AR253" s="1091"/>
      <c r="AS253" s="1138"/>
    </row>
    <row r="254" spans="1:45" ht="9" customHeight="1">
      <c r="A254" s="1086" t="s">
        <v>792</v>
      </c>
      <c r="B254" s="1087"/>
      <c r="C254" s="1087"/>
      <c r="D254" s="1087"/>
      <c r="E254" s="1087"/>
      <c r="F254" s="1084" t="s">
        <v>632</v>
      </c>
      <c r="G254" s="1084"/>
      <c r="H254" s="1084"/>
      <c r="I254" s="1084"/>
      <c r="J254" s="1088"/>
      <c r="K254" s="1157">
        <v>4</v>
      </c>
      <c r="L254" s="1083"/>
      <c r="M254" s="1083"/>
      <c r="N254" s="1083"/>
      <c r="O254" s="1076">
        <v>4.8</v>
      </c>
      <c r="P254" s="1076"/>
      <c r="Q254" s="1076"/>
      <c r="R254" s="1076"/>
      <c r="S254" s="1076"/>
      <c r="T254" s="1083">
        <v>5.5</v>
      </c>
      <c r="U254" s="1083"/>
      <c r="V254" s="1083"/>
      <c r="W254" s="1083"/>
      <c r="X254" s="1156"/>
      <c r="Y254" s="1158">
        <v>4.5999999999999996</v>
      </c>
      <c r="Z254" s="1076"/>
      <c r="AA254" s="1076"/>
      <c r="AB254" s="1076"/>
      <c r="AC254" s="1083">
        <v>5</v>
      </c>
      <c r="AD254" s="1083"/>
      <c r="AE254" s="1083"/>
      <c r="AF254" s="1083"/>
      <c r="AG254" s="1083"/>
      <c r="AH254" s="1083"/>
      <c r="AI254" s="1076">
        <v>5.4</v>
      </c>
      <c r="AJ254" s="1076"/>
      <c r="AK254" s="1077"/>
      <c r="AL254" s="1155">
        <v>5</v>
      </c>
      <c r="AM254" s="1083"/>
      <c r="AN254" s="1083"/>
      <c r="AO254" s="1076">
        <v>5.5</v>
      </c>
      <c r="AP254" s="1077"/>
      <c r="AQ254" s="1155">
        <v>6.8</v>
      </c>
      <c r="AR254" s="1083"/>
      <c r="AS254" s="1156"/>
    </row>
    <row r="255" spans="1:45" ht="9" customHeight="1">
      <c r="A255" s="1086" t="s">
        <v>793</v>
      </c>
      <c r="B255" s="1087"/>
      <c r="C255" s="1087"/>
      <c r="D255" s="1087"/>
      <c r="E255" s="1087"/>
      <c r="F255" s="1084" t="s">
        <v>634</v>
      </c>
      <c r="G255" s="1084"/>
      <c r="H255" s="1084"/>
      <c r="I255" s="1084"/>
      <c r="J255" s="1088"/>
      <c r="K255" s="1157">
        <v>4</v>
      </c>
      <c r="L255" s="1083"/>
      <c r="M255" s="1083"/>
      <c r="N255" s="1083"/>
      <c r="O255" s="1076">
        <v>6</v>
      </c>
      <c r="P255" s="1076"/>
      <c r="Q255" s="1076"/>
      <c r="R255" s="1076"/>
      <c r="S255" s="1076"/>
      <c r="T255" s="1083">
        <v>6.5</v>
      </c>
      <c r="U255" s="1083"/>
      <c r="V255" s="1083"/>
      <c r="W255" s="1083"/>
      <c r="X255" s="1156"/>
      <c r="Y255" s="1158">
        <v>4.5</v>
      </c>
      <c r="Z255" s="1076"/>
      <c r="AA255" s="1076"/>
      <c r="AB255" s="1076"/>
      <c r="AC255" s="1083">
        <v>7</v>
      </c>
      <c r="AD255" s="1083"/>
      <c r="AE255" s="1083"/>
      <c r="AF255" s="1083"/>
      <c r="AG255" s="1083"/>
      <c r="AH255" s="1083"/>
      <c r="AI255" s="1076">
        <v>7.5</v>
      </c>
      <c r="AJ255" s="1076"/>
      <c r="AK255" s="1077"/>
      <c r="AL255" s="1155">
        <v>7.5</v>
      </c>
      <c r="AM255" s="1083"/>
      <c r="AN255" s="1083"/>
      <c r="AO255" s="1076">
        <v>8</v>
      </c>
      <c r="AP255" s="1077"/>
      <c r="AQ255" s="1154" t="s">
        <v>626</v>
      </c>
      <c r="AR255" s="1091"/>
      <c r="AS255" s="1138"/>
    </row>
    <row r="256" spans="1:45" ht="9" customHeight="1">
      <c r="A256" s="1086" t="s">
        <v>794</v>
      </c>
      <c r="B256" s="1087"/>
      <c r="C256" s="1087"/>
      <c r="D256" s="1087"/>
      <c r="E256" s="1087"/>
      <c r="F256" s="1084" t="s">
        <v>640</v>
      </c>
      <c r="G256" s="1084"/>
      <c r="H256" s="1084"/>
      <c r="I256" s="1084"/>
      <c r="J256" s="1088"/>
      <c r="K256" s="1157">
        <v>4.9000000000000004</v>
      </c>
      <c r="L256" s="1083"/>
      <c r="M256" s="1083"/>
      <c r="N256" s="1083"/>
      <c r="O256" s="1076">
        <v>5.7</v>
      </c>
      <c r="P256" s="1076"/>
      <c r="Q256" s="1076"/>
      <c r="R256" s="1076"/>
      <c r="S256" s="1076"/>
      <c r="T256" s="1083">
        <v>6.5</v>
      </c>
      <c r="U256" s="1083"/>
      <c r="V256" s="1083"/>
      <c r="W256" s="1083"/>
      <c r="X256" s="1156"/>
      <c r="Y256" s="1158">
        <v>5.05</v>
      </c>
      <c r="Z256" s="1076"/>
      <c r="AA256" s="1076"/>
      <c r="AB256" s="1076"/>
      <c r="AC256" s="1083">
        <v>6.6</v>
      </c>
      <c r="AD256" s="1083"/>
      <c r="AE256" s="1083"/>
      <c r="AF256" s="1083"/>
      <c r="AG256" s="1083"/>
      <c r="AH256" s="1083"/>
      <c r="AI256" s="1076">
        <v>7.35</v>
      </c>
      <c r="AJ256" s="1076"/>
      <c r="AK256" s="1077"/>
      <c r="AL256" s="1155">
        <v>7.25</v>
      </c>
      <c r="AM256" s="1083"/>
      <c r="AN256" s="1083"/>
      <c r="AO256" s="1076">
        <v>7.75</v>
      </c>
      <c r="AP256" s="1077"/>
      <c r="AQ256" s="1154" t="s">
        <v>626</v>
      </c>
      <c r="AR256" s="1091"/>
      <c r="AS256" s="1138"/>
    </row>
    <row r="257" spans="1:45" ht="9" customHeight="1">
      <c r="A257" s="1086" t="s">
        <v>795</v>
      </c>
      <c r="B257" s="1087"/>
      <c r="C257" s="1087"/>
      <c r="D257" s="1087"/>
      <c r="E257" s="1087"/>
      <c r="F257" s="1084" t="s">
        <v>625</v>
      </c>
      <c r="G257" s="1084"/>
      <c r="H257" s="1084"/>
      <c r="I257" s="1084"/>
      <c r="J257" s="1088"/>
      <c r="K257" s="1157">
        <v>3.2</v>
      </c>
      <c r="L257" s="1083"/>
      <c r="M257" s="1083"/>
      <c r="N257" s="1083"/>
      <c r="O257" s="1076">
        <v>3.9</v>
      </c>
      <c r="P257" s="1076"/>
      <c r="Q257" s="1076"/>
      <c r="R257" s="1076"/>
      <c r="S257" s="1076"/>
      <c r="T257" s="1083">
        <v>4.5</v>
      </c>
      <c r="U257" s="1083"/>
      <c r="V257" s="1083"/>
      <c r="W257" s="1083"/>
      <c r="X257" s="1156"/>
      <c r="Y257" s="1158">
        <v>3.5</v>
      </c>
      <c r="Z257" s="1076"/>
      <c r="AA257" s="1076"/>
      <c r="AB257" s="1076"/>
      <c r="AC257" s="1083">
        <v>4.2</v>
      </c>
      <c r="AD257" s="1083"/>
      <c r="AE257" s="1083"/>
      <c r="AF257" s="1083"/>
      <c r="AG257" s="1083"/>
      <c r="AH257" s="1083"/>
      <c r="AI257" s="1076">
        <v>5</v>
      </c>
      <c r="AJ257" s="1076"/>
      <c r="AK257" s="1077"/>
      <c r="AL257" s="1155">
        <v>5</v>
      </c>
      <c r="AM257" s="1083"/>
      <c r="AN257" s="1083"/>
      <c r="AO257" s="1076">
        <v>5.7</v>
      </c>
      <c r="AP257" s="1077"/>
      <c r="AQ257" s="1154" t="s">
        <v>626</v>
      </c>
      <c r="AR257" s="1091"/>
      <c r="AS257" s="1138"/>
    </row>
    <row r="258" spans="1:45" ht="9" customHeight="1">
      <c r="A258" s="1086" t="s">
        <v>796</v>
      </c>
      <c r="B258" s="1087"/>
      <c r="C258" s="1087"/>
      <c r="D258" s="1087"/>
      <c r="E258" s="1087"/>
      <c r="F258" s="1084" t="s">
        <v>740</v>
      </c>
      <c r="G258" s="1084"/>
      <c r="H258" s="1084"/>
      <c r="I258" s="1084"/>
      <c r="J258" s="1088"/>
      <c r="K258" s="1157">
        <v>3.5</v>
      </c>
      <c r="L258" s="1083"/>
      <c r="M258" s="1083"/>
      <c r="N258" s="1083"/>
      <c r="O258" s="1076">
        <v>5</v>
      </c>
      <c r="P258" s="1076"/>
      <c r="Q258" s="1076"/>
      <c r="R258" s="1076"/>
      <c r="S258" s="1076"/>
      <c r="T258" s="1083">
        <v>6</v>
      </c>
      <c r="U258" s="1083"/>
      <c r="V258" s="1083"/>
      <c r="W258" s="1083"/>
      <c r="X258" s="1156"/>
      <c r="Y258" s="1158">
        <v>4</v>
      </c>
      <c r="Z258" s="1076"/>
      <c r="AA258" s="1076"/>
      <c r="AB258" s="1076"/>
      <c r="AC258" s="1083">
        <v>5.5</v>
      </c>
      <c r="AD258" s="1083"/>
      <c r="AE258" s="1083"/>
      <c r="AF258" s="1083"/>
      <c r="AG258" s="1083"/>
      <c r="AH258" s="1083"/>
      <c r="AI258" s="1076">
        <v>6.5</v>
      </c>
      <c r="AJ258" s="1076"/>
      <c r="AK258" s="1077"/>
      <c r="AL258" s="1155">
        <v>6</v>
      </c>
      <c r="AM258" s="1083"/>
      <c r="AN258" s="1083"/>
      <c r="AO258" s="1076">
        <v>7</v>
      </c>
      <c r="AP258" s="1077"/>
      <c r="AQ258" s="1154" t="s">
        <v>626</v>
      </c>
      <c r="AR258" s="1091"/>
      <c r="AS258" s="1138"/>
    </row>
    <row r="259" spans="1:45" ht="9" customHeight="1">
      <c r="A259" s="1086" t="s">
        <v>797</v>
      </c>
      <c r="B259" s="1087"/>
      <c r="C259" s="1087"/>
      <c r="D259" s="1087"/>
      <c r="E259" s="1087"/>
      <c r="F259" s="1084" t="s">
        <v>632</v>
      </c>
      <c r="G259" s="1084"/>
      <c r="H259" s="1084"/>
      <c r="I259" s="1084"/>
      <c r="J259" s="1088"/>
      <c r="K259" s="1157">
        <v>4.5999999999999996</v>
      </c>
      <c r="L259" s="1083"/>
      <c r="M259" s="1083"/>
      <c r="N259" s="1083"/>
      <c r="O259" s="1076">
        <v>6.7</v>
      </c>
      <c r="P259" s="1076"/>
      <c r="Q259" s="1076"/>
      <c r="R259" s="1076"/>
      <c r="S259" s="1076"/>
      <c r="T259" s="1083">
        <v>6.9</v>
      </c>
      <c r="U259" s="1083"/>
      <c r="V259" s="1083"/>
      <c r="W259" s="1083"/>
      <c r="X259" s="1156"/>
      <c r="Y259" s="1158">
        <v>4.7</v>
      </c>
      <c r="Z259" s="1076"/>
      <c r="AA259" s="1076"/>
      <c r="AB259" s="1076"/>
      <c r="AC259" s="1083">
        <v>6.4</v>
      </c>
      <c r="AD259" s="1083"/>
      <c r="AE259" s="1083"/>
      <c r="AF259" s="1083"/>
      <c r="AG259" s="1083"/>
      <c r="AH259" s="1083"/>
      <c r="AI259" s="1076">
        <v>7</v>
      </c>
      <c r="AJ259" s="1076"/>
      <c r="AK259" s="1077"/>
      <c r="AL259" s="1155">
        <v>6.6</v>
      </c>
      <c r="AM259" s="1083"/>
      <c r="AN259" s="1083"/>
      <c r="AO259" s="1076">
        <v>7.4</v>
      </c>
      <c r="AP259" s="1077"/>
      <c r="AQ259" s="1155">
        <v>7.9</v>
      </c>
      <c r="AR259" s="1083"/>
      <c r="AS259" s="1156"/>
    </row>
    <row r="260" spans="1:45" ht="9" customHeight="1">
      <c r="A260" s="1086" t="s">
        <v>798</v>
      </c>
      <c r="B260" s="1087"/>
      <c r="C260" s="1087"/>
      <c r="D260" s="1087"/>
      <c r="E260" s="1087"/>
      <c r="F260" s="1084" t="s">
        <v>646</v>
      </c>
      <c r="G260" s="1084"/>
      <c r="H260" s="1084"/>
      <c r="I260" s="1084"/>
      <c r="J260" s="1088"/>
      <c r="K260" s="1157">
        <v>3.8</v>
      </c>
      <c r="L260" s="1083"/>
      <c r="M260" s="1083"/>
      <c r="N260" s="1083"/>
      <c r="O260" s="1076">
        <v>4.5</v>
      </c>
      <c r="P260" s="1076"/>
      <c r="Q260" s="1076"/>
      <c r="R260" s="1076"/>
      <c r="S260" s="1076"/>
      <c r="T260" s="1083">
        <v>5</v>
      </c>
      <c r="U260" s="1083"/>
      <c r="V260" s="1083"/>
      <c r="W260" s="1083"/>
      <c r="X260" s="1156"/>
      <c r="Y260" s="1158">
        <v>3.8</v>
      </c>
      <c r="Z260" s="1076"/>
      <c r="AA260" s="1076"/>
      <c r="AB260" s="1076"/>
      <c r="AC260" s="1083">
        <v>4.5</v>
      </c>
      <c r="AD260" s="1083"/>
      <c r="AE260" s="1083"/>
      <c r="AF260" s="1083"/>
      <c r="AG260" s="1083"/>
      <c r="AH260" s="1083"/>
      <c r="AI260" s="1076">
        <v>5</v>
      </c>
      <c r="AJ260" s="1076"/>
      <c r="AK260" s="1077"/>
      <c r="AL260" s="1155">
        <v>5.2</v>
      </c>
      <c r="AM260" s="1083"/>
      <c r="AN260" s="1083"/>
      <c r="AO260" s="1076">
        <v>5.5</v>
      </c>
      <c r="AP260" s="1077"/>
      <c r="AQ260" s="1154" t="s">
        <v>626</v>
      </c>
      <c r="AR260" s="1091"/>
      <c r="AS260" s="1138"/>
    </row>
    <row r="261" spans="1:45" ht="9" customHeight="1">
      <c r="A261" s="1086" t="s">
        <v>799</v>
      </c>
      <c r="B261" s="1087"/>
      <c r="C261" s="1087"/>
      <c r="D261" s="1087"/>
      <c r="E261" s="1087"/>
      <c r="F261" s="1084" t="s">
        <v>625</v>
      </c>
      <c r="G261" s="1084"/>
      <c r="H261" s="1084"/>
      <c r="I261" s="1084"/>
      <c r="J261" s="1088"/>
      <c r="K261" s="1157">
        <v>3.1</v>
      </c>
      <c r="L261" s="1083"/>
      <c r="M261" s="1083"/>
      <c r="N261" s="1083"/>
      <c r="O261" s="1076">
        <v>3.8</v>
      </c>
      <c r="P261" s="1076"/>
      <c r="Q261" s="1076"/>
      <c r="R261" s="1076"/>
      <c r="S261" s="1076"/>
      <c r="T261" s="1083">
        <v>4.2</v>
      </c>
      <c r="U261" s="1083"/>
      <c r="V261" s="1083"/>
      <c r="W261" s="1083"/>
      <c r="X261" s="1156"/>
      <c r="Y261" s="1158">
        <v>3.3</v>
      </c>
      <c r="Z261" s="1076"/>
      <c r="AA261" s="1076"/>
      <c r="AB261" s="1076"/>
      <c r="AC261" s="1083">
        <v>4</v>
      </c>
      <c r="AD261" s="1083"/>
      <c r="AE261" s="1083"/>
      <c r="AF261" s="1083"/>
      <c r="AG261" s="1083"/>
      <c r="AH261" s="1083"/>
      <c r="AI261" s="1076">
        <v>4.4000000000000004</v>
      </c>
      <c r="AJ261" s="1076"/>
      <c r="AK261" s="1077"/>
      <c r="AL261" s="1155">
        <v>5</v>
      </c>
      <c r="AM261" s="1083"/>
      <c r="AN261" s="1083"/>
      <c r="AO261" s="1076">
        <v>5.5</v>
      </c>
      <c r="AP261" s="1077"/>
      <c r="AQ261" s="1154" t="s">
        <v>626</v>
      </c>
      <c r="AR261" s="1091"/>
      <c r="AS261" s="1138"/>
    </row>
    <row r="262" spans="1:45" ht="9" customHeight="1">
      <c r="A262" s="1086" t="s">
        <v>800</v>
      </c>
      <c r="B262" s="1087"/>
      <c r="C262" s="1087"/>
      <c r="D262" s="1087"/>
      <c r="E262" s="1087"/>
      <c r="F262" s="1084" t="s">
        <v>625</v>
      </c>
      <c r="G262" s="1084"/>
      <c r="H262" s="1084"/>
      <c r="I262" s="1084"/>
      <c r="J262" s="1088"/>
      <c r="K262" s="1157">
        <v>3</v>
      </c>
      <c r="L262" s="1083"/>
      <c r="M262" s="1083"/>
      <c r="N262" s="1083"/>
      <c r="O262" s="1076">
        <v>4</v>
      </c>
      <c r="P262" s="1076"/>
      <c r="Q262" s="1076"/>
      <c r="R262" s="1076"/>
      <c r="S262" s="1076"/>
      <c r="T262" s="1083">
        <v>6</v>
      </c>
      <c r="U262" s="1083"/>
      <c r="V262" s="1083"/>
      <c r="W262" s="1083"/>
      <c r="X262" s="1156"/>
      <c r="Y262" s="1158">
        <v>3.5</v>
      </c>
      <c r="Z262" s="1076"/>
      <c r="AA262" s="1076"/>
      <c r="AB262" s="1076"/>
      <c r="AC262" s="1083">
        <v>4.5</v>
      </c>
      <c r="AD262" s="1083"/>
      <c r="AE262" s="1083"/>
      <c r="AF262" s="1083"/>
      <c r="AG262" s="1083"/>
      <c r="AH262" s="1083"/>
      <c r="AI262" s="1076">
        <v>6.5</v>
      </c>
      <c r="AJ262" s="1076"/>
      <c r="AK262" s="1077"/>
      <c r="AL262" s="1155">
        <v>7</v>
      </c>
      <c r="AM262" s="1083"/>
      <c r="AN262" s="1083"/>
      <c r="AO262" s="1076">
        <v>7.5</v>
      </c>
      <c r="AP262" s="1077"/>
      <c r="AQ262" s="1154" t="s">
        <v>626</v>
      </c>
      <c r="AR262" s="1091"/>
      <c r="AS262" s="1138"/>
    </row>
    <row r="263" spans="1:45" ht="9" customHeight="1">
      <c r="A263" s="1086" t="s">
        <v>801</v>
      </c>
      <c r="B263" s="1087"/>
      <c r="C263" s="1087"/>
      <c r="D263" s="1087"/>
      <c r="E263" s="1087"/>
      <c r="F263" s="1084" t="s">
        <v>634</v>
      </c>
      <c r="G263" s="1084"/>
      <c r="H263" s="1084"/>
      <c r="I263" s="1084"/>
      <c r="J263" s="1088"/>
      <c r="K263" s="1157">
        <v>3.5</v>
      </c>
      <c r="L263" s="1083"/>
      <c r="M263" s="1083"/>
      <c r="N263" s="1083"/>
      <c r="O263" s="1076">
        <v>3.8</v>
      </c>
      <c r="P263" s="1076"/>
      <c r="Q263" s="1076"/>
      <c r="R263" s="1076"/>
      <c r="S263" s="1076"/>
      <c r="T263" s="1083">
        <v>4</v>
      </c>
      <c r="U263" s="1083"/>
      <c r="V263" s="1083"/>
      <c r="W263" s="1083"/>
      <c r="X263" s="1156"/>
      <c r="Y263" s="1158">
        <v>4.0999999999999996</v>
      </c>
      <c r="Z263" s="1076"/>
      <c r="AA263" s="1076"/>
      <c r="AB263" s="1076"/>
      <c r="AC263" s="1083">
        <v>4.4000000000000004</v>
      </c>
      <c r="AD263" s="1083"/>
      <c r="AE263" s="1083"/>
      <c r="AF263" s="1083"/>
      <c r="AG263" s="1083"/>
      <c r="AH263" s="1083"/>
      <c r="AI263" s="1076">
        <v>4.5999999999999996</v>
      </c>
      <c r="AJ263" s="1076"/>
      <c r="AK263" s="1077"/>
      <c r="AL263" s="1155">
        <v>4.5999999999999996</v>
      </c>
      <c r="AM263" s="1083"/>
      <c r="AN263" s="1083"/>
      <c r="AO263" s="1076">
        <v>4.8</v>
      </c>
      <c r="AP263" s="1077"/>
      <c r="AQ263" s="1154" t="s">
        <v>626</v>
      </c>
      <c r="AR263" s="1091"/>
      <c r="AS263" s="1138"/>
    </row>
    <row r="264" spans="1:45" ht="9" customHeight="1">
      <c r="A264" s="1086" t="s">
        <v>802</v>
      </c>
      <c r="B264" s="1087"/>
      <c r="C264" s="1087"/>
      <c r="D264" s="1087"/>
      <c r="E264" s="1087"/>
      <c r="F264" s="1084" t="s">
        <v>634</v>
      </c>
      <c r="G264" s="1084"/>
      <c r="H264" s="1084"/>
      <c r="I264" s="1084"/>
      <c r="J264" s="1088"/>
      <c r="K264" s="1157">
        <v>3.3</v>
      </c>
      <c r="L264" s="1083"/>
      <c r="M264" s="1083"/>
      <c r="N264" s="1083"/>
      <c r="O264" s="1076">
        <v>4</v>
      </c>
      <c r="P264" s="1076"/>
      <c r="Q264" s="1076"/>
      <c r="R264" s="1076"/>
      <c r="S264" s="1076"/>
      <c r="T264" s="1083">
        <v>4.5999999999999996</v>
      </c>
      <c r="U264" s="1083"/>
      <c r="V264" s="1083"/>
      <c r="W264" s="1083"/>
      <c r="X264" s="1156"/>
      <c r="Y264" s="1158">
        <v>3.5</v>
      </c>
      <c r="Z264" s="1076"/>
      <c r="AA264" s="1076"/>
      <c r="AB264" s="1076"/>
      <c r="AC264" s="1083">
        <v>4.5</v>
      </c>
      <c r="AD264" s="1083"/>
      <c r="AE264" s="1083"/>
      <c r="AF264" s="1083"/>
      <c r="AG264" s="1083"/>
      <c r="AH264" s="1083"/>
      <c r="AI264" s="1076">
        <v>5.2</v>
      </c>
      <c r="AJ264" s="1076"/>
      <c r="AK264" s="1077"/>
      <c r="AL264" s="1155">
        <v>6</v>
      </c>
      <c r="AM264" s="1083"/>
      <c r="AN264" s="1083"/>
      <c r="AO264" s="1076">
        <v>6.5</v>
      </c>
      <c r="AP264" s="1077"/>
      <c r="AQ264" s="1154" t="s">
        <v>626</v>
      </c>
      <c r="AR264" s="1091"/>
      <c r="AS264" s="1138"/>
    </row>
    <row r="265" spans="1:45" ht="9" customHeight="1">
      <c r="A265" s="1086" t="s">
        <v>803</v>
      </c>
      <c r="B265" s="1087"/>
      <c r="C265" s="1087"/>
      <c r="D265" s="1087"/>
      <c r="E265" s="1087"/>
      <c r="F265" s="1084" t="s">
        <v>629</v>
      </c>
      <c r="G265" s="1084"/>
      <c r="H265" s="1084"/>
      <c r="I265" s="1084"/>
      <c r="J265" s="1088"/>
      <c r="K265" s="1157">
        <v>4.5</v>
      </c>
      <c r="L265" s="1083"/>
      <c r="M265" s="1083"/>
      <c r="N265" s="1083"/>
      <c r="O265" s="1076">
        <v>5.5</v>
      </c>
      <c r="P265" s="1076"/>
      <c r="Q265" s="1076"/>
      <c r="R265" s="1076"/>
      <c r="S265" s="1076"/>
      <c r="T265" s="1083">
        <v>6.5</v>
      </c>
      <c r="U265" s="1083"/>
      <c r="V265" s="1083"/>
      <c r="W265" s="1083"/>
      <c r="X265" s="1156"/>
      <c r="Y265" s="1158">
        <v>5</v>
      </c>
      <c r="Z265" s="1076"/>
      <c r="AA265" s="1076"/>
      <c r="AB265" s="1076"/>
      <c r="AC265" s="1083">
        <v>5.5</v>
      </c>
      <c r="AD265" s="1083"/>
      <c r="AE265" s="1083"/>
      <c r="AF265" s="1083"/>
      <c r="AG265" s="1083"/>
      <c r="AH265" s="1083"/>
      <c r="AI265" s="1076">
        <v>6.5</v>
      </c>
      <c r="AJ265" s="1076"/>
      <c r="AK265" s="1077"/>
      <c r="AL265" s="1155">
        <v>7</v>
      </c>
      <c r="AM265" s="1083"/>
      <c r="AN265" s="1083"/>
      <c r="AO265" s="1076">
        <v>7.5</v>
      </c>
      <c r="AP265" s="1077"/>
      <c r="AQ265" s="1155">
        <v>8.5</v>
      </c>
      <c r="AR265" s="1083"/>
      <c r="AS265" s="1156"/>
    </row>
    <row r="266" spans="1:45" ht="9" customHeight="1">
      <c r="A266" s="1086" t="s">
        <v>804</v>
      </c>
      <c r="B266" s="1087"/>
      <c r="C266" s="1087"/>
      <c r="D266" s="1087"/>
      <c r="E266" s="1087"/>
      <c r="F266" s="1084" t="s">
        <v>652</v>
      </c>
      <c r="G266" s="1084"/>
      <c r="H266" s="1084"/>
      <c r="I266" s="1084"/>
      <c r="J266" s="1088"/>
      <c r="K266" s="1157">
        <v>3.5</v>
      </c>
      <c r="L266" s="1083"/>
      <c r="M266" s="1083"/>
      <c r="N266" s="1083"/>
      <c r="O266" s="1076">
        <v>4</v>
      </c>
      <c r="P266" s="1076"/>
      <c r="Q266" s="1076"/>
      <c r="R266" s="1076"/>
      <c r="S266" s="1076"/>
      <c r="T266" s="1083">
        <v>4.5999999999999996</v>
      </c>
      <c r="U266" s="1083"/>
      <c r="V266" s="1083"/>
      <c r="W266" s="1083"/>
      <c r="X266" s="1156"/>
      <c r="Y266" s="1158">
        <v>3.7</v>
      </c>
      <c r="Z266" s="1076"/>
      <c r="AA266" s="1076"/>
      <c r="AB266" s="1076"/>
      <c r="AC266" s="1083">
        <v>4.3</v>
      </c>
      <c r="AD266" s="1083"/>
      <c r="AE266" s="1083"/>
      <c r="AF266" s="1083"/>
      <c r="AG266" s="1083"/>
      <c r="AH266" s="1083"/>
      <c r="AI266" s="1076">
        <v>5.3</v>
      </c>
      <c r="AJ266" s="1076"/>
      <c r="AK266" s="1077"/>
      <c r="AL266" s="1155">
        <v>5.0999999999999996</v>
      </c>
      <c r="AM266" s="1083"/>
      <c r="AN266" s="1083"/>
      <c r="AO266" s="1076">
        <v>6.3</v>
      </c>
      <c r="AP266" s="1077"/>
      <c r="AQ266" s="1154" t="s">
        <v>626</v>
      </c>
      <c r="AR266" s="1091"/>
      <c r="AS266" s="1138"/>
    </row>
    <row r="267" spans="1:45" ht="9" customHeight="1">
      <c r="A267" s="1086" t="s">
        <v>805</v>
      </c>
      <c r="B267" s="1087"/>
      <c r="C267" s="1087"/>
      <c r="D267" s="1087"/>
      <c r="E267" s="1087"/>
      <c r="F267" s="1084" t="s">
        <v>634</v>
      </c>
      <c r="G267" s="1084"/>
      <c r="H267" s="1084"/>
      <c r="I267" s="1084"/>
      <c r="J267" s="1088"/>
      <c r="K267" s="1157">
        <v>3</v>
      </c>
      <c r="L267" s="1083"/>
      <c r="M267" s="1083"/>
      <c r="N267" s="1083"/>
      <c r="O267" s="1076">
        <v>3.3</v>
      </c>
      <c r="P267" s="1076"/>
      <c r="Q267" s="1076"/>
      <c r="R267" s="1076"/>
      <c r="S267" s="1076"/>
      <c r="T267" s="1083">
        <v>3.5</v>
      </c>
      <c r="U267" s="1083"/>
      <c r="V267" s="1083"/>
      <c r="W267" s="1083"/>
      <c r="X267" s="1156"/>
      <c r="Y267" s="1158">
        <v>3.5</v>
      </c>
      <c r="Z267" s="1076"/>
      <c r="AA267" s="1076"/>
      <c r="AB267" s="1076"/>
      <c r="AC267" s="1083">
        <v>4</v>
      </c>
      <c r="AD267" s="1083"/>
      <c r="AE267" s="1083"/>
      <c r="AF267" s="1083"/>
      <c r="AG267" s="1083"/>
      <c r="AH267" s="1083"/>
      <c r="AI267" s="1076">
        <v>4</v>
      </c>
      <c r="AJ267" s="1076"/>
      <c r="AK267" s="1077"/>
      <c r="AL267" s="1155">
        <v>4.5</v>
      </c>
      <c r="AM267" s="1083"/>
      <c r="AN267" s="1083"/>
      <c r="AO267" s="1076">
        <v>5</v>
      </c>
      <c r="AP267" s="1077"/>
      <c r="AQ267" s="1154" t="s">
        <v>626</v>
      </c>
      <c r="AR267" s="1091"/>
      <c r="AS267" s="1138"/>
    </row>
    <row r="268" spans="1:45" ht="9" customHeight="1">
      <c r="A268" s="1086" t="s">
        <v>806</v>
      </c>
      <c r="B268" s="1087"/>
      <c r="C268" s="1087"/>
      <c r="D268" s="1087"/>
      <c r="E268" s="1087"/>
      <c r="F268" s="1084" t="s">
        <v>640</v>
      </c>
      <c r="G268" s="1084"/>
      <c r="H268" s="1084"/>
      <c r="I268" s="1084"/>
      <c r="J268" s="1088"/>
      <c r="K268" s="1157">
        <v>4.83</v>
      </c>
      <c r="L268" s="1083"/>
      <c r="M268" s="1083"/>
      <c r="N268" s="1083"/>
      <c r="O268" s="1076">
        <v>5.73</v>
      </c>
      <c r="P268" s="1076"/>
      <c r="Q268" s="1076"/>
      <c r="R268" s="1076"/>
      <c r="S268" s="1076"/>
      <c r="T268" s="1083">
        <v>6.6</v>
      </c>
      <c r="U268" s="1083"/>
      <c r="V268" s="1083"/>
      <c r="W268" s="1083"/>
      <c r="X268" s="1156"/>
      <c r="Y268" s="1158">
        <v>4.8</v>
      </c>
      <c r="Z268" s="1076"/>
      <c r="AA268" s="1076"/>
      <c r="AB268" s="1076"/>
      <c r="AC268" s="1083">
        <v>5.78</v>
      </c>
      <c r="AD268" s="1083"/>
      <c r="AE268" s="1083"/>
      <c r="AF268" s="1083"/>
      <c r="AG268" s="1083"/>
      <c r="AH268" s="1083"/>
      <c r="AI268" s="1076">
        <v>6.8</v>
      </c>
      <c r="AJ268" s="1076"/>
      <c r="AK268" s="1077"/>
      <c r="AL268" s="1155">
        <v>6.3</v>
      </c>
      <c r="AM268" s="1083"/>
      <c r="AN268" s="1083"/>
      <c r="AO268" s="1076">
        <v>7.1</v>
      </c>
      <c r="AP268" s="1077"/>
      <c r="AQ268" s="1154" t="s">
        <v>626</v>
      </c>
      <c r="AR268" s="1091"/>
      <c r="AS268" s="1138"/>
    </row>
    <row r="269" spans="1:45" ht="9" customHeight="1">
      <c r="A269" s="1086" t="s">
        <v>807</v>
      </c>
      <c r="B269" s="1087"/>
      <c r="C269" s="1087"/>
      <c r="D269" s="1087"/>
      <c r="E269" s="1087"/>
      <c r="F269" s="1084" t="s">
        <v>625</v>
      </c>
      <c r="G269" s="1084"/>
      <c r="H269" s="1084"/>
      <c r="I269" s="1084"/>
      <c r="J269" s="1088"/>
      <c r="K269" s="1157">
        <v>3.5</v>
      </c>
      <c r="L269" s="1083"/>
      <c r="M269" s="1083"/>
      <c r="N269" s="1083"/>
      <c r="O269" s="1076">
        <v>4</v>
      </c>
      <c r="P269" s="1076"/>
      <c r="Q269" s="1076"/>
      <c r="R269" s="1076"/>
      <c r="S269" s="1076"/>
      <c r="T269" s="1083">
        <v>5.5</v>
      </c>
      <c r="U269" s="1083"/>
      <c r="V269" s="1083"/>
      <c r="W269" s="1083"/>
      <c r="X269" s="1156"/>
      <c r="Y269" s="1158">
        <v>3.9</v>
      </c>
      <c r="Z269" s="1076"/>
      <c r="AA269" s="1076"/>
      <c r="AB269" s="1076"/>
      <c r="AC269" s="1083">
        <v>4.8</v>
      </c>
      <c r="AD269" s="1083"/>
      <c r="AE269" s="1083"/>
      <c r="AF269" s="1083"/>
      <c r="AG269" s="1083"/>
      <c r="AH269" s="1083"/>
      <c r="AI269" s="1076">
        <v>5.9</v>
      </c>
      <c r="AJ269" s="1076"/>
      <c r="AK269" s="1077"/>
      <c r="AL269" s="1155">
        <v>6.1</v>
      </c>
      <c r="AM269" s="1083"/>
      <c r="AN269" s="1083"/>
      <c r="AO269" s="1076">
        <v>7</v>
      </c>
      <c r="AP269" s="1077"/>
      <c r="AQ269" s="1154" t="s">
        <v>626</v>
      </c>
      <c r="AR269" s="1091"/>
      <c r="AS269" s="1138"/>
    </row>
    <row r="270" spans="1:45" ht="9" customHeight="1">
      <c r="A270" s="1086" t="s">
        <v>808</v>
      </c>
      <c r="B270" s="1087"/>
      <c r="C270" s="1087"/>
      <c r="D270" s="1087"/>
      <c r="E270" s="1087"/>
      <c r="F270" s="1084" t="s">
        <v>740</v>
      </c>
      <c r="G270" s="1084"/>
      <c r="H270" s="1084"/>
      <c r="I270" s="1084"/>
      <c r="J270" s="1088"/>
      <c r="K270" s="1157">
        <v>4.5999999999999996</v>
      </c>
      <c r="L270" s="1083"/>
      <c r="M270" s="1083"/>
      <c r="N270" s="1083"/>
      <c r="O270" s="1076">
        <v>5.6</v>
      </c>
      <c r="P270" s="1076"/>
      <c r="Q270" s="1076"/>
      <c r="R270" s="1076"/>
      <c r="S270" s="1076"/>
      <c r="T270" s="1083">
        <v>6.5</v>
      </c>
      <c r="U270" s="1083"/>
      <c r="V270" s="1083"/>
      <c r="W270" s="1083"/>
      <c r="X270" s="1156"/>
      <c r="Y270" s="1158">
        <v>4.5999999999999996</v>
      </c>
      <c r="Z270" s="1076"/>
      <c r="AA270" s="1076"/>
      <c r="AB270" s="1076"/>
      <c r="AC270" s="1083">
        <v>5.6</v>
      </c>
      <c r="AD270" s="1083"/>
      <c r="AE270" s="1083"/>
      <c r="AF270" s="1083"/>
      <c r="AG270" s="1083"/>
      <c r="AH270" s="1083"/>
      <c r="AI270" s="1076">
        <v>6.35</v>
      </c>
      <c r="AJ270" s="1076"/>
      <c r="AK270" s="1077"/>
      <c r="AL270" s="1155">
        <v>6.6</v>
      </c>
      <c r="AM270" s="1083"/>
      <c r="AN270" s="1083"/>
      <c r="AO270" s="1076">
        <v>7.6</v>
      </c>
      <c r="AP270" s="1077"/>
      <c r="AQ270" s="1155">
        <v>11</v>
      </c>
      <c r="AR270" s="1083"/>
      <c r="AS270" s="1156"/>
    </row>
    <row r="271" spans="1:45" ht="9" customHeight="1">
      <c r="A271" s="1086" t="s">
        <v>809</v>
      </c>
      <c r="B271" s="1087"/>
      <c r="C271" s="1087"/>
      <c r="D271" s="1087"/>
      <c r="E271" s="1087"/>
      <c r="F271" s="1084" t="s">
        <v>634</v>
      </c>
      <c r="G271" s="1084"/>
      <c r="H271" s="1084"/>
      <c r="I271" s="1084"/>
      <c r="J271" s="1088"/>
      <c r="K271" s="1157">
        <v>3.2</v>
      </c>
      <c r="L271" s="1083"/>
      <c r="M271" s="1083"/>
      <c r="N271" s="1083"/>
      <c r="O271" s="1076">
        <v>3.8</v>
      </c>
      <c r="P271" s="1076"/>
      <c r="Q271" s="1076"/>
      <c r="R271" s="1076"/>
      <c r="S271" s="1076"/>
      <c r="T271" s="1083">
        <v>5</v>
      </c>
      <c r="U271" s="1083"/>
      <c r="V271" s="1083"/>
      <c r="W271" s="1083"/>
      <c r="X271" s="1156"/>
      <c r="Y271" s="1158">
        <v>3.5</v>
      </c>
      <c r="Z271" s="1076"/>
      <c r="AA271" s="1076"/>
      <c r="AB271" s="1076"/>
      <c r="AC271" s="1083">
        <v>4</v>
      </c>
      <c r="AD271" s="1083"/>
      <c r="AE271" s="1083"/>
      <c r="AF271" s="1083"/>
      <c r="AG271" s="1083"/>
      <c r="AH271" s="1083"/>
      <c r="AI271" s="1076">
        <v>4.5</v>
      </c>
      <c r="AJ271" s="1076"/>
      <c r="AK271" s="1077"/>
      <c r="AL271" s="1155">
        <v>5.5</v>
      </c>
      <c r="AM271" s="1083"/>
      <c r="AN271" s="1083"/>
      <c r="AO271" s="1084" t="s">
        <v>626</v>
      </c>
      <c r="AP271" s="1085"/>
      <c r="AQ271" s="1154" t="s">
        <v>626</v>
      </c>
      <c r="AR271" s="1091"/>
      <c r="AS271" s="1138"/>
    </row>
    <row r="272" spans="1:45" ht="9" customHeight="1">
      <c r="A272" s="1086" t="s">
        <v>810</v>
      </c>
      <c r="B272" s="1087"/>
      <c r="C272" s="1087"/>
      <c r="D272" s="1087"/>
      <c r="E272" s="1087"/>
      <c r="F272" s="1084" t="s">
        <v>634</v>
      </c>
      <c r="G272" s="1084"/>
      <c r="H272" s="1084"/>
      <c r="I272" s="1084"/>
      <c r="J272" s="1088"/>
      <c r="K272" s="1157">
        <v>3</v>
      </c>
      <c r="L272" s="1083"/>
      <c r="M272" s="1083"/>
      <c r="N272" s="1083"/>
      <c r="O272" s="1076">
        <v>4</v>
      </c>
      <c r="P272" s="1076"/>
      <c r="Q272" s="1076"/>
      <c r="R272" s="1076"/>
      <c r="S272" s="1076"/>
      <c r="T272" s="1083">
        <v>4.5</v>
      </c>
      <c r="U272" s="1083"/>
      <c r="V272" s="1083"/>
      <c r="W272" s="1083"/>
      <c r="X272" s="1156"/>
      <c r="Y272" s="1158">
        <v>3</v>
      </c>
      <c r="Z272" s="1076"/>
      <c r="AA272" s="1076"/>
      <c r="AB272" s="1076"/>
      <c r="AC272" s="1083">
        <v>4</v>
      </c>
      <c r="AD272" s="1083"/>
      <c r="AE272" s="1083"/>
      <c r="AF272" s="1083"/>
      <c r="AG272" s="1083"/>
      <c r="AH272" s="1083"/>
      <c r="AI272" s="1076">
        <v>5</v>
      </c>
      <c r="AJ272" s="1076"/>
      <c r="AK272" s="1077"/>
      <c r="AL272" s="1154" t="s">
        <v>626</v>
      </c>
      <c r="AM272" s="1091"/>
      <c r="AN272" s="1091"/>
      <c r="AO272" s="1084" t="s">
        <v>626</v>
      </c>
      <c r="AP272" s="1085"/>
      <c r="AQ272" s="1154" t="s">
        <v>626</v>
      </c>
      <c r="AR272" s="1091"/>
      <c r="AS272" s="1138"/>
    </row>
    <row r="273" spans="1:45" ht="9" customHeight="1">
      <c r="A273" s="1086" t="s">
        <v>811</v>
      </c>
      <c r="B273" s="1087"/>
      <c r="C273" s="1087"/>
      <c r="D273" s="1087"/>
      <c r="E273" s="1087"/>
      <c r="F273" s="1084" t="s">
        <v>625</v>
      </c>
      <c r="G273" s="1084"/>
      <c r="H273" s="1084"/>
      <c r="I273" s="1084"/>
      <c r="J273" s="1088"/>
      <c r="K273" s="1096" t="s">
        <v>626</v>
      </c>
      <c r="L273" s="1091"/>
      <c r="M273" s="1091"/>
      <c r="N273" s="1091"/>
      <c r="O273" s="1076">
        <v>3.8</v>
      </c>
      <c r="P273" s="1076"/>
      <c r="Q273" s="1076"/>
      <c r="R273" s="1076"/>
      <c r="S273" s="1076"/>
      <c r="T273" s="1083">
        <v>4</v>
      </c>
      <c r="U273" s="1083"/>
      <c r="V273" s="1083"/>
      <c r="W273" s="1083"/>
      <c r="X273" s="1156"/>
      <c r="Y273" s="1139" t="s">
        <v>626</v>
      </c>
      <c r="Z273" s="1084"/>
      <c r="AA273" s="1084"/>
      <c r="AB273" s="1084"/>
      <c r="AC273" s="1083">
        <v>4.0999999999999996</v>
      </c>
      <c r="AD273" s="1083"/>
      <c r="AE273" s="1083"/>
      <c r="AF273" s="1083"/>
      <c r="AG273" s="1083"/>
      <c r="AH273" s="1083"/>
      <c r="AI273" s="1076">
        <v>4.5999999999999996</v>
      </c>
      <c r="AJ273" s="1076"/>
      <c r="AK273" s="1077"/>
      <c r="AL273" s="1155">
        <v>5.3</v>
      </c>
      <c r="AM273" s="1083"/>
      <c r="AN273" s="1083"/>
      <c r="AO273" s="1076">
        <v>5.5</v>
      </c>
      <c r="AP273" s="1077"/>
      <c r="AQ273" s="1154" t="s">
        <v>626</v>
      </c>
      <c r="AR273" s="1091"/>
      <c r="AS273" s="1138"/>
    </row>
    <row r="274" spans="1:45" ht="9" customHeight="1">
      <c r="A274" s="1086" t="s">
        <v>812</v>
      </c>
      <c r="B274" s="1087"/>
      <c r="C274" s="1087"/>
      <c r="D274" s="1087"/>
      <c r="E274" s="1087"/>
      <c r="F274" s="1084" t="s">
        <v>634</v>
      </c>
      <c r="G274" s="1084"/>
      <c r="H274" s="1084"/>
      <c r="I274" s="1084"/>
      <c r="J274" s="1088"/>
      <c r="K274" s="1157">
        <v>3.5</v>
      </c>
      <c r="L274" s="1083"/>
      <c r="M274" s="1083"/>
      <c r="N274" s="1083"/>
      <c r="O274" s="1076">
        <v>4.5</v>
      </c>
      <c r="P274" s="1076"/>
      <c r="Q274" s="1076"/>
      <c r="R274" s="1076"/>
      <c r="S274" s="1076"/>
      <c r="T274" s="1083">
        <v>5.5</v>
      </c>
      <c r="U274" s="1083"/>
      <c r="V274" s="1083"/>
      <c r="W274" s="1083"/>
      <c r="X274" s="1156"/>
      <c r="Y274" s="1158">
        <v>4.5</v>
      </c>
      <c r="Z274" s="1076"/>
      <c r="AA274" s="1076"/>
      <c r="AB274" s="1076"/>
      <c r="AC274" s="1083">
        <v>5.5</v>
      </c>
      <c r="AD274" s="1083"/>
      <c r="AE274" s="1083"/>
      <c r="AF274" s="1083"/>
      <c r="AG274" s="1083"/>
      <c r="AH274" s="1083"/>
      <c r="AI274" s="1076">
        <v>6</v>
      </c>
      <c r="AJ274" s="1076"/>
      <c r="AK274" s="1077"/>
      <c r="AL274" s="1155">
        <v>6</v>
      </c>
      <c r="AM274" s="1083"/>
      <c r="AN274" s="1083"/>
      <c r="AO274" s="1076">
        <v>6.8</v>
      </c>
      <c r="AP274" s="1077"/>
      <c r="AQ274" s="1154" t="s">
        <v>626</v>
      </c>
      <c r="AR274" s="1091"/>
      <c r="AS274" s="1138"/>
    </row>
    <row r="275" spans="1:45" ht="9" customHeight="1">
      <c r="A275" s="1086" t="s">
        <v>599</v>
      </c>
      <c r="B275" s="1087"/>
      <c r="C275" s="1087"/>
      <c r="D275" s="1087"/>
      <c r="E275" s="1087"/>
      <c r="F275" s="1084" t="s">
        <v>625</v>
      </c>
      <c r="G275" s="1084"/>
      <c r="H275" s="1084"/>
      <c r="I275" s="1084"/>
      <c r="J275" s="1088"/>
      <c r="K275" s="1157">
        <v>5.0999999999999996</v>
      </c>
      <c r="L275" s="1083"/>
      <c r="M275" s="1083"/>
      <c r="N275" s="1083"/>
      <c r="O275" s="1076">
        <v>6.35</v>
      </c>
      <c r="P275" s="1076"/>
      <c r="Q275" s="1076"/>
      <c r="R275" s="1076"/>
      <c r="S275" s="1076"/>
      <c r="T275" s="1083">
        <v>7.9</v>
      </c>
      <c r="U275" s="1083"/>
      <c r="V275" s="1083"/>
      <c r="W275" s="1083"/>
      <c r="X275" s="1156"/>
      <c r="Y275" s="1158">
        <v>5.6</v>
      </c>
      <c r="Z275" s="1076"/>
      <c r="AA275" s="1076"/>
      <c r="AB275" s="1076"/>
      <c r="AC275" s="1083">
        <v>7.35</v>
      </c>
      <c r="AD275" s="1083"/>
      <c r="AE275" s="1083"/>
      <c r="AF275" s="1083"/>
      <c r="AG275" s="1083"/>
      <c r="AH275" s="1083"/>
      <c r="AI275" s="1076">
        <v>8.4</v>
      </c>
      <c r="AJ275" s="1076"/>
      <c r="AK275" s="1077"/>
      <c r="AL275" s="1155">
        <v>8.5</v>
      </c>
      <c r="AM275" s="1083"/>
      <c r="AN275" s="1083"/>
      <c r="AO275" s="1076">
        <v>10</v>
      </c>
      <c r="AP275" s="1077"/>
      <c r="AQ275" s="1154" t="s">
        <v>626</v>
      </c>
      <c r="AR275" s="1091"/>
      <c r="AS275" s="1138"/>
    </row>
    <row r="276" spans="1:45" ht="9" customHeight="1">
      <c r="A276" s="1086" t="s">
        <v>813</v>
      </c>
      <c r="B276" s="1087"/>
      <c r="C276" s="1087"/>
      <c r="D276" s="1087"/>
      <c r="E276" s="1087"/>
      <c r="F276" s="1084" t="s">
        <v>625</v>
      </c>
      <c r="G276" s="1084"/>
      <c r="H276" s="1084"/>
      <c r="I276" s="1084"/>
      <c r="J276" s="1088"/>
      <c r="K276" s="1157">
        <v>4</v>
      </c>
      <c r="L276" s="1083"/>
      <c r="M276" s="1083"/>
      <c r="N276" s="1083"/>
      <c r="O276" s="1076">
        <v>4.8</v>
      </c>
      <c r="P276" s="1076"/>
      <c r="Q276" s="1076"/>
      <c r="R276" s="1076"/>
      <c r="S276" s="1076"/>
      <c r="T276" s="1083">
        <v>5.5</v>
      </c>
      <c r="U276" s="1083"/>
      <c r="V276" s="1083"/>
      <c r="W276" s="1083"/>
      <c r="X276" s="1156"/>
      <c r="Y276" s="1158">
        <v>4.5</v>
      </c>
      <c r="Z276" s="1076"/>
      <c r="AA276" s="1076"/>
      <c r="AB276" s="1076"/>
      <c r="AC276" s="1083">
        <v>5</v>
      </c>
      <c r="AD276" s="1083"/>
      <c r="AE276" s="1083"/>
      <c r="AF276" s="1083"/>
      <c r="AG276" s="1083"/>
      <c r="AH276" s="1083"/>
      <c r="AI276" s="1076">
        <v>5.8</v>
      </c>
      <c r="AJ276" s="1076"/>
      <c r="AK276" s="1077"/>
      <c r="AL276" s="1155">
        <v>6.8</v>
      </c>
      <c r="AM276" s="1083"/>
      <c r="AN276" s="1083"/>
      <c r="AO276" s="1076">
        <v>7</v>
      </c>
      <c r="AP276" s="1077"/>
      <c r="AQ276" s="1154" t="s">
        <v>626</v>
      </c>
      <c r="AR276" s="1091"/>
      <c r="AS276" s="1138"/>
    </row>
    <row r="277" spans="1:45" ht="9" customHeight="1">
      <c r="A277" s="1086" t="s">
        <v>814</v>
      </c>
      <c r="B277" s="1087"/>
      <c r="C277" s="1087"/>
      <c r="D277" s="1087"/>
      <c r="E277" s="1087"/>
      <c r="F277" s="1084" t="s">
        <v>629</v>
      </c>
      <c r="G277" s="1084"/>
      <c r="H277" s="1084"/>
      <c r="I277" s="1084"/>
      <c r="J277" s="1088"/>
      <c r="K277" s="1157">
        <v>5.5</v>
      </c>
      <c r="L277" s="1083"/>
      <c r="M277" s="1083"/>
      <c r="N277" s="1083"/>
      <c r="O277" s="1076">
        <v>7.5</v>
      </c>
      <c r="P277" s="1076"/>
      <c r="Q277" s="1076"/>
      <c r="R277" s="1076"/>
      <c r="S277" s="1076"/>
      <c r="T277" s="1083">
        <v>8</v>
      </c>
      <c r="U277" s="1083"/>
      <c r="V277" s="1083"/>
      <c r="W277" s="1083"/>
      <c r="X277" s="1156"/>
      <c r="Y277" s="1158">
        <v>6</v>
      </c>
      <c r="Z277" s="1076"/>
      <c r="AA277" s="1076"/>
      <c r="AB277" s="1076"/>
      <c r="AC277" s="1083">
        <v>7</v>
      </c>
      <c r="AD277" s="1083"/>
      <c r="AE277" s="1083"/>
      <c r="AF277" s="1083"/>
      <c r="AG277" s="1083"/>
      <c r="AH277" s="1083"/>
      <c r="AI277" s="1076">
        <v>8.5</v>
      </c>
      <c r="AJ277" s="1076"/>
      <c r="AK277" s="1077"/>
      <c r="AL277" s="1155">
        <v>8</v>
      </c>
      <c r="AM277" s="1083"/>
      <c r="AN277" s="1083"/>
      <c r="AO277" s="1076">
        <v>10</v>
      </c>
      <c r="AP277" s="1077"/>
      <c r="AQ277" s="1155">
        <v>12</v>
      </c>
      <c r="AR277" s="1083"/>
      <c r="AS277" s="1156"/>
    </row>
    <row r="278" spans="1:45" ht="9" customHeight="1">
      <c r="A278" s="1086" t="s">
        <v>815</v>
      </c>
      <c r="B278" s="1087"/>
      <c r="C278" s="1087"/>
      <c r="D278" s="1087"/>
      <c r="E278" s="1087"/>
      <c r="F278" s="1084" t="s">
        <v>625</v>
      </c>
      <c r="G278" s="1084"/>
      <c r="H278" s="1084"/>
      <c r="I278" s="1084"/>
      <c r="J278" s="1088"/>
      <c r="K278" s="1157">
        <v>3.8</v>
      </c>
      <c r="L278" s="1083"/>
      <c r="M278" s="1083"/>
      <c r="N278" s="1083"/>
      <c r="O278" s="1076">
        <v>5</v>
      </c>
      <c r="P278" s="1076"/>
      <c r="Q278" s="1076"/>
      <c r="R278" s="1076"/>
      <c r="S278" s="1076"/>
      <c r="T278" s="1083">
        <v>5.5</v>
      </c>
      <c r="U278" s="1083"/>
      <c r="V278" s="1083"/>
      <c r="W278" s="1083"/>
      <c r="X278" s="1156"/>
      <c r="Y278" s="1158">
        <v>3.8</v>
      </c>
      <c r="Z278" s="1076"/>
      <c r="AA278" s="1076"/>
      <c r="AB278" s="1076"/>
      <c r="AC278" s="1083">
        <v>5.2</v>
      </c>
      <c r="AD278" s="1083"/>
      <c r="AE278" s="1083"/>
      <c r="AF278" s="1083"/>
      <c r="AG278" s="1083"/>
      <c r="AH278" s="1083"/>
      <c r="AI278" s="1076">
        <v>5.8</v>
      </c>
      <c r="AJ278" s="1076"/>
      <c r="AK278" s="1077"/>
      <c r="AL278" s="1155">
        <v>6</v>
      </c>
      <c r="AM278" s="1083"/>
      <c r="AN278" s="1083"/>
      <c r="AO278" s="1076">
        <v>6.5</v>
      </c>
      <c r="AP278" s="1077"/>
      <c r="AQ278" s="1154" t="s">
        <v>626</v>
      </c>
      <c r="AR278" s="1091"/>
      <c r="AS278" s="1138"/>
    </row>
    <row r="279" spans="1:45" ht="9" customHeight="1">
      <c r="A279" s="1086" t="s">
        <v>816</v>
      </c>
      <c r="B279" s="1087"/>
      <c r="C279" s="1087"/>
      <c r="D279" s="1087"/>
      <c r="E279" s="1087"/>
      <c r="F279" s="1084" t="s">
        <v>625</v>
      </c>
      <c r="G279" s="1084"/>
      <c r="H279" s="1084"/>
      <c r="I279" s="1084"/>
      <c r="J279" s="1088"/>
      <c r="K279" s="1157">
        <v>3.5</v>
      </c>
      <c r="L279" s="1083"/>
      <c r="M279" s="1083"/>
      <c r="N279" s="1083"/>
      <c r="O279" s="1076">
        <v>3.8</v>
      </c>
      <c r="P279" s="1076"/>
      <c r="Q279" s="1076"/>
      <c r="R279" s="1076"/>
      <c r="S279" s="1076"/>
      <c r="T279" s="1083">
        <v>4</v>
      </c>
      <c r="U279" s="1083"/>
      <c r="V279" s="1083"/>
      <c r="W279" s="1083"/>
      <c r="X279" s="1156"/>
      <c r="Y279" s="1158">
        <v>4</v>
      </c>
      <c r="Z279" s="1076"/>
      <c r="AA279" s="1076"/>
      <c r="AB279" s="1076"/>
      <c r="AC279" s="1083">
        <v>5</v>
      </c>
      <c r="AD279" s="1083"/>
      <c r="AE279" s="1083"/>
      <c r="AF279" s="1083"/>
      <c r="AG279" s="1083"/>
      <c r="AH279" s="1083"/>
      <c r="AI279" s="1076">
        <v>5.5</v>
      </c>
      <c r="AJ279" s="1076"/>
      <c r="AK279" s="1077"/>
      <c r="AL279" s="1155">
        <v>5.5</v>
      </c>
      <c r="AM279" s="1083"/>
      <c r="AN279" s="1083"/>
      <c r="AO279" s="1076">
        <v>6</v>
      </c>
      <c r="AP279" s="1077"/>
      <c r="AQ279" s="1154" t="s">
        <v>626</v>
      </c>
      <c r="AR279" s="1091"/>
      <c r="AS279" s="1138"/>
    </row>
    <row r="280" spans="1:45" ht="9" customHeight="1">
      <c r="A280" s="1086" t="s">
        <v>817</v>
      </c>
      <c r="B280" s="1087"/>
      <c r="C280" s="1087"/>
      <c r="D280" s="1087"/>
      <c r="E280" s="1087"/>
      <c r="F280" s="1084" t="s">
        <v>634</v>
      </c>
      <c r="G280" s="1084"/>
      <c r="H280" s="1084"/>
      <c r="I280" s="1084"/>
      <c r="J280" s="1088"/>
      <c r="K280" s="1157">
        <v>2.9</v>
      </c>
      <c r="L280" s="1083"/>
      <c r="M280" s="1083"/>
      <c r="N280" s="1083"/>
      <c r="O280" s="1076">
        <v>3.4</v>
      </c>
      <c r="P280" s="1076"/>
      <c r="Q280" s="1076"/>
      <c r="R280" s="1076"/>
      <c r="S280" s="1076"/>
      <c r="T280" s="1083">
        <v>4</v>
      </c>
      <c r="U280" s="1083"/>
      <c r="V280" s="1083"/>
      <c r="W280" s="1083"/>
      <c r="X280" s="1156"/>
      <c r="Y280" s="1158">
        <v>3</v>
      </c>
      <c r="Z280" s="1076"/>
      <c r="AA280" s="1076"/>
      <c r="AB280" s="1076"/>
      <c r="AC280" s="1083">
        <v>3.9</v>
      </c>
      <c r="AD280" s="1083"/>
      <c r="AE280" s="1083"/>
      <c r="AF280" s="1083"/>
      <c r="AG280" s="1083"/>
      <c r="AH280" s="1083"/>
      <c r="AI280" s="1076">
        <v>5</v>
      </c>
      <c r="AJ280" s="1076"/>
      <c r="AK280" s="1077"/>
      <c r="AL280" s="1155">
        <v>4.4000000000000004</v>
      </c>
      <c r="AM280" s="1083"/>
      <c r="AN280" s="1083"/>
      <c r="AO280" s="1076">
        <v>5</v>
      </c>
      <c r="AP280" s="1077"/>
      <c r="AQ280" s="1154" t="s">
        <v>626</v>
      </c>
      <c r="AR280" s="1091"/>
      <c r="AS280" s="1138"/>
    </row>
    <row r="281" spans="1:45" ht="9" customHeight="1">
      <c r="A281" s="1086" t="s">
        <v>818</v>
      </c>
      <c r="B281" s="1087"/>
      <c r="C281" s="1087"/>
      <c r="D281" s="1087"/>
      <c r="E281" s="1087"/>
      <c r="F281" s="1084" t="s">
        <v>646</v>
      </c>
      <c r="G281" s="1084"/>
      <c r="H281" s="1084"/>
      <c r="I281" s="1084"/>
      <c r="J281" s="1088"/>
      <c r="K281" s="1157">
        <v>3.5</v>
      </c>
      <c r="L281" s="1083"/>
      <c r="M281" s="1083"/>
      <c r="N281" s="1083"/>
      <c r="O281" s="1076">
        <v>4.5</v>
      </c>
      <c r="P281" s="1076"/>
      <c r="Q281" s="1076"/>
      <c r="R281" s="1076"/>
      <c r="S281" s="1076"/>
      <c r="T281" s="1083">
        <v>5.5</v>
      </c>
      <c r="U281" s="1083"/>
      <c r="V281" s="1083"/>
      <c r="W281" s="1083"/>
      <c r="X281" s="1156"/>
      <c r="Y281" s="1158">
        <v>3.5</v>
      </c>
      <c r="Z281" s="1076"/>
      <c r="AA281" s="1076"/>
      <c r="AB281" s="1076"/>
      <c r="AC281" s="1083">
        <v>4.5</v>
      </c>
      <c r="AD281" s="1083"/>
      <c r="AE281" s="1083"/>
      <c r="AF281" s="1083"/>
      <c r="AG281" s="1083"/>
      <c r="AH281" s="1083"/>
      <c r="AI281" s="1076">
        <v>5.5</v>
      </c>
      <c r="AJ281" s="1076"/>
      <c r="AK281" s="1077"/>
      <c r="AL281" s="1155">
        <v>6</v>
      </c>
      <c r="AM281" s="1083"/>
      <c r="AN281" s="1083"/>
      <c r="AO281" s="1076">
        <v>7</v>
      </c>
      <c r="AP281" s="1077"/>
      <c r="AQ281" s="1154" t="s">
        <v>626</v>
      </c>
      <c r="AR281" s="1091"/>
      <c r="AS281" s="1138"/>
    </row>
    <row r="282" spans="1:45" ht="9.9499999999999993" customHeight="1">
      <c r="A282" s="1086" t="s">
        <v>819</v>
      </c>
      <c r="B282" s="1087"/>
      <c r="C282" s="1087"/>
      <c r="D282" s="1087"/>
      <c r="E282" s="1087"/>
      <c r="F282" s="1084" t="s">
        <v>634</v>
      </c>
      <c r="G282" s="1084"/>
      <c r="H282" s="1084"/>
      <c r="I282" s="1084"/>
      <c r="J282" s="1088"/>
      <c r="K282" s="1157">
        <v>3</v>
      </c>
      <c r="L282" s="1083"/>
      <c r="M282" s="1083"/>
      <c r="N282" s="1083"/>
      <c r="O282" s="1076">
        <v>4.8</v>
      </c>
      <c r="P282" s="1076"/>
      <c r="Q282" s="1076"/>
      <c r="R282" s="1076"/>
      <c r="S282" s="1076"/>
      <c r="T282" s="1083">
        <v>5.2</v>
      </c>
      <c r="U282" s="1083"/>
      <c r="V282" s="1083"/>
      <c r="W282" s="1083"/>
      <c r="X282" s="1156"/>
      <c r="Y282" s="1158">
        <v>3</v>
      </c>
      <c r="Z282" s="1076"/>
      <c r="AA282" s="1076"/>
      <c r="AB282" s="1076"/>
      <c r="AC282" s="1083">
        <v>4.8</v>
      </c>
      <c r="AD282" s="1083"/>
      <c r="AE282" s="1083"/>
      <c r="AF282" s="1083"/>
      <c r="AG282" s="1083"/>
      <c r="AH282" s="1083"/>
      <c r="AI282" s="1076">
        <v>5.2</v>
      </c>
      <c r="AJ282" s="1076"/>
      <c r="AK282" s="1077"/>
      <c r="AL282" s="1155">
        <v>5.5</v>
      </c>
      <c r="AM282" s="1083"/>
      <c r="AN282" s="1083"/>
      <c r="AO282" s="1076">
        <v>5.8</v>
      </c>
      <c r="AP282" s="1077"/>
      <c r="AQ282" s="1154" t="s">
        <v>626</v>
      </c>
      <c r="AR282" s="1091"/>
      <c r="AS282" s="1138"/>
    </row>
    <row r="283" spans="1:45" ht="9.9499999999999993" customHeight="1">
      <c r="A283" s="1086" t="s">
        <v>820</v>
      </c>
      <c r="B283" s="1087"/>
      <c r="C283" s="1087"/>
      <c r="D283" s="1087"/>
      <c r="E283" s="1087"/>
      <c r="F283" s="1084" t="s">
        <v>634</v>
      </c>
      <c r="G283" s="1084"/>
      <c r="H283" s="1084"/>
      <c r="I283" s="1084"/>
      <c r="J283" s="1088"/>
      <c r="K283" s="1157">
        <v>3.8</v>
      </c>
      <c r="L283" s="1083"/>
      <c r="M283" s="1083"/>
      <c r="N283" s="1083"/>
      <c r="O283" s="1076">
        <v>4.7</v>
      </c>
      <c r="P283" s="1076"/>
      <c r="Q283" s="1076"/>
      <c r="R283" s="1076"/>
      <c r="S283" s="1076"/>
      <c r="T283" s="1083">
        <v>5.6</v>
      </c>
      <c r="U283" s="1083"/>
      <c r="V283" s="1083"/>
      <c r="W283" s="1083"/>
      <c r="X283" s="1156"/>
      <c r="Y283" s="1158">
        <v>4.5</v>
      </c>
      <c r="Z283" s="1076"/>
      <c r="AA283" s="1076"/>
      <c r="AB283" s="1076"/>
      <c r="AC283" s="1083">
        <v>5.4</v>
      </c>
      <c r="AD283" s="1083"/>
      <c r="AE283" s="1083"/>
      <c r="AF283" s="1083"/>
      <c r="AG283" s="1083"/>
      <c r="AH283" s="1083"/>
      <c r="AI283" s="1076">
        <v>5.9</v>
      </c>
      <c r="AJ283" s="1076"/>
      <c r="AK283" s="1077"/>
      <c r="AL283" s="1155">
        <v>6</v>
      </c>
      <c r="AM283" s="1083"/>
      <c r="AN283" s="1083"/>
      <c r="AO283" s="1076">
        <v>6.4</v>
      </c>
      <c r="AP283" s="1077"/>
      <c r="AQ283" s="1154" t="s">
        <v>626</v>
      </c>
      <c r="AR283" s="1091"/>
      <c r="AS283" s="1138"/>
    </row>
    <row r="284" spans="1:45" ht="9" customHeight="1">
      <c r="A284" s="1086" t="s">
        <v>821</v>
      </c>
      <c r="B284" s="1087"/>
      <c r="C284" s="1087"/>
      <c r="D284" s="1087"/>
      <c r="E284" s="1087"/>
      <c r="F284" s="1084" t="s">
        <v>640</v>
      </c>
      <c r="G284" s="1084"/>
      <c r="H284" s="1084"/>
      <c r="I284" s="1084"/>
      <c r="J284" s="1088"/>
      <c r="K284" s="1157">
        <v>4</v>
      </c>
      <c r="L284" s="1083"/>
      <c r="M284" s="1083"/>
      <c r="N284" s="1083"/>
      <c r="O284" s="1076">
        <v>4.5</v>
      </c>
      <c r="P284" s="1076"/>
      <c r="Q284" s="1076"/>
      <c r="R284" s="1076"/>
      <c r="S284" s="1076"/>
      <c r="T284" s="1083">
        <v>5.5</v>
      </c>
      <c r="U284" s="1083"/>
      <c r="V284" s="1083"/>
      <c r="W284" s="1083"/>
      <c r="X284" s="1156"/>
      <c r="Y284" s="1158">
        <v>4.5</v>
      </c>
      <c r="Z284" s="1076"/>
      <c r="AA284" s="1076"/>
      <c r="AB284" s="1076"/>
      <c r="AC284" s="1083">
        <v>5</v>
      </c>
      <c r="AD284" s="1083"/>
      <c r="AE284" s="1083"/>
      <c r="AF284" s="1083"/>
      <c r="AG284" s="1083"/>
      <c r="AH284" s="1083"/>
      <c r="AI284" s="1076">
        <v>6</v>
      </c>
      <c r="AJ284" s="1076"/>
      <c r="AK284" s="1077"/>
      <c r="AL284" s="1155">
        <v>6.8</v>
      </c>
      <c r="AM284" s="1083"/>
      <c r="AN284" s="1083"/>
      <c r="AO284" s="1076">
        <v>7.5</v>
      </c>
      <c r="AP284" s="1077"/>
      <c r="AQ284" s="1154" t="s">
        <v>626</v>
      </c>
      <c r="AR284" s="1091"/>
      <c r="AS284" s="1138"/>
    </row>
    <row r="285" spans="1:45" ht="9" customHeight="1">
      <c r="A285" s="1086" t="s">
        <v>822</v>
      </c>
      <c r="B285" s="1087"/>
      <c r="C285" s="1087"/>
      <c r="D285" s="1087"/>
      <c r="E285" s="1087"/>
      <c r="F285" s="1084" t="s">
        <v>634</v>
      </c>
      <c r="G285" s="1084"/>
      <c r="H285" s="1084"/>
      <c r="I285" s="1084"/>
      <c r="J285" s="1088"/>
      <c r="K285" s="1157">
        <v>4</v>
      </c>
      <c r="L285" s="1083"/>
      <c r="M285" s="1083"/>
      <c r="N285" s="1083"/>
      <c r="O285" s="1076">
        <v>4.5</v>
      </c>
      <c r="P285" s="1076"/>
      <c r="Q285" s="1076"/>
      <c r="R285" s="1076"/>
      <c r="S285" s="1076"/>
      <c r="T285" s="1083">
        <v>5</v>
      </c>
      <c r="U285" s="1083"/>
      <c r="V285" s="1083"/>
      <c r="W285" s="1083"/>
      <c r="X285" s="1156"/>
      <c r="Y285" s="1158">
        <v>5</v>
      </c>
      <c r="Z285" s="1076"/>
      <c r="AA285" s="1076"/>
      <c r="AB285" s="1076"/>
      <c r="AC285" s="1083">
        <v>5.5</v>
      </c>
      <c r="AD285" s="1083"/>
      <c r="AE285" s="1083"/>
      <c r="AF285" s="1083"/>
      <c r="AG285" s="1083"/>
      <c r="AH285" s="1083"/>
      <c r="AI285" s="1076">
        <v>6</v>
      </c>
      <c r="AJ285" s="1076"/>
      <c r="AK285" s="1077"/>
      <c r="AL285" s="1155">
        <v>6.5</v>
      </c>
      <c r="AM285" s="1083"/>
      <c r="AN285" s="1083"/>
      <c r="AO285" s="1076">
        <v>6.8</v>
      </c>
      <c r="AP285" s="1077"/>
      <c r="AQ285" s="1154" t="s">
        <v>626</v>
      </c>
      <c r="AR285" s="1091"/>
      <c r="AS285" s="1138"/>
    </row>
    <row r="286" spans="1:45" ht="9" customHeight="1">
      <c r="A286" s="1086" t="s">
        <v>823</v>
      </c>
      <c r="B286" s="1087"/>
      <c r="C286" s="1087"/>
      <c r="D286" s="1087"/>
      <c r="E286" s="1087"/>
      <c r="F286" s="1084" t="s">
        <v>646</v>
      </c>
      <c r="G286" s="1084"/>
      <c r="H286" s="1084"/>
      <c r="I286" s="1084"/>
      <c r="J286" s="1088"/>
      <c r="K286" s="1157">
        <v>3.5</v>
      </c>
      <c r="L286" s="1083"/>
      <c r="M286" s="1083"/>
      <c r="N286" s="1083"/>
      <c r="O286" s="1076">
        <v>4.5</v>
      </c>
      <c r="P286" s="1076"/>
      <c r="Q286" s="1076"/>
      <c r="R286" s="1076"/>
      <c r="S286" s="1076"/>
      <c r="T286" s="1083">
        <v>5.5</v>
      </c>
      <c r="U286" s="1083"/>
      <c r="V286" s="1083"/>
      <c r="W286" s="1083"/>
      <c r="X286" s="1156"/>
      <c r="Y286" s="1158">
        <v>3.5</v>
      </c>
      <c r="Z286" s="1076"/>
      <c r="AA286" s="1076"/>
      <c r="AB286" s="1076"/>
      <c r="AC286" s="1083">
        <v>4.5</v>
      </c>
      <c r="AD286" s="1083"/>
      <c r="AE286" s="1083"/>
      <c r="AF286" s="1083"/>
      <c r="AG286" s="1083"/>
      <c r="AH286" s="1083"/>
      <c r="AI286" s="1076">
        <v>5.5</v>
      </c>
      <c r="AJ286" s="1076"/>
      <c r="AK286" s="1077"/>
      <c r="AL286" s="1155">
        <v>6</v>
      </c>
      <c r="AM286" s="1083"/>
      <c r="AN286" s="1083"/>
      <c r="AO286" s="1076">
        <v>7</v>
      </c>
      <c r="AP286" s="1077"/>
      <c r="AQ286" s="1154" t="s">
        <v>626</v>
      </c>
      <c r="AR286" s="1091"/>
      <c r="AS286" s="1138"/>
    </row>
    <row r="287" spans="1:45" ht="9" customHeight="1">
      <c r="A287" s="1086" t="s">
        <v>824</v>
      </c>
      <c r="B287" s="1087"/>
      <c r="C287" s="1087"/>
      <c r="D287" s="1087"/>
      <c r="E287" s="1087"/>
      <c r="F287" s="1084" t="s">
        <v>634</v>
      </c>
      <c r="G287" s="1084"/>
      <c r="H287" s="1084"/>
      <c r="I287" s="1084"/>
      <c r="J287" s="1088"/>
      <c r="K287" s="1157">
        <v>4.25</v>
      </c>
      <c r="L287" s="1083"/>
      <c r="M287" s="1083"/>
      <c r="N287" s="1083"/>
      <c r="O287" s="1076">
        <v>5.1100000000000003</v>
      </c>
      <c r="P287" s="1076"/>
      <c r="Q287" s="1076"/>
      <c r="R287" s="1076"/>
      <c r="S287" s="1076"/>
      <c r="T287" s="1083">
        <v>5.5</v>
      </c>
      <c r="U287" s="1083"/>
      <c r="V287" s="1083"/>
      <c r="W287" s="1083"/>
      <c r="X287" s="1156"/>
      <c r="Y287" s="1158">
        <v>4.25</v>
      </c>
      <c r="Z287" s="1076"/>
      <c r="AA287" s="1076"/>
      <c r="AB287" s="1076"/>
      <c r="AC287" s="1083">
        <v>4.5</v>
      </c>
      <c r="AD287" s="1083"/>
      <c r="AE287" s="1083"/>
      <c r="AF287" s="1083"/>
      <c r="AG287" s="1083"/>
      <c r="AH287" s="1083"/>
      <c r="AI287" s="1076">
        <v>5.5</v>
      </c>
      <c r="AJ287" s="1076"/>
      <c r="AK287" s="1077"/>
      <c r="AL287" s="1155">
        <v>5.75</v>
      </c>
      <c r="AM287" s="1083"/>
      <c r="AN287" s="1083"/>
      <c r="AO287" s="1076">
        <v>6</v>
      </c>
      <c r="AP287" s="1077"/>
      <c r="AQ287" s="1154" t="s">
        <v>626</v>
      </c>
      <c r="AR287" s="1091"/>
      <c r="AS287" s="1138"/>
    </row>
    <row r="288" spans="1:45" ht="9" customHeight="1">
      <c r="A288" s="1086" t="s">
        <v>825</v>
      </c>
      <c r="B288" s="1087"/>
      <c r="C288" s="1087"/>
      <c r="D288" s="1087"/>
      <c r="E288" s="1087"/>
      <c r="F288" s="1084" t="s">
        <v>646</v>
      </c>
      <c r="G288" s="1084"/>
      <c r="H288" s="1084"/>
      <c r="I288" s="1084"/>
      <c r="J288" s="1088"/>
      <c r="K288" s="1157">
        <v>3.5</v>
      </c>
      <c r="L288" s="1083"/>
      <c r="M288" s="1083"/>
      <c r="N288" s="1083"/>
      <c r="O288" s="1076">
        <v>4.5</v>
      </c>
      <c r="P288" s="1076"/>
      <c r="Q288" s="1076"/>
      <c r="R288" s="1076"/>
      <c r="S288" s="1076"/>
      <c r="T288" s="1083">
        <v>5</v>
      </c>
      <c r="U288" s="1083"/>
      <c r="V288" s="1083"/>
      <c r="W288" s="1083"/>
      <c r="X288" s="1156"/>
      <c r="Y288" s="1158">
        <v>3.5</v>
      </c>
      <c r="Z288" s="1076"/>
      <c r="AA288" s="1076"/>
      <c r="AB288" s="1076"/>
      <c r="AC288" s="1083">
        <v>4.5</v>
      </c>
      <c r="AD288" s="1083"/>
      <c r="AE288" s="1083"/>
      <c r="AF288" s="1083"/>
      <c r="AG288" s="1083"/>
      <c r="AH288" s="1083"/>
      <c r="AI288" s="1076">
        <v>5</v>
      </c>
      <c r="AJ288" s="1076"/>
      <c r="AK288" s="1077"/>
      <c r="AL288" s="1155">
        <v>5</v>
      </c>
      <c r="AM288" s="1083"/>
      <c r="AN288" s="1083"/>
      <c r="AO288" s="1076">
        <v>5.5</v>
      </c>
      <c r="AP288" s="1077"/>
      <c r="AQ288" s="1154" t="s">
        <v>626</v>
      </c>
      <c r="AR288" s="1091"/>
      <c r="AS288" s="1138"/>
    </row>
    <row r="289" spans="1:45" ht="9" customHeight="1">
      <c r="A289" s="1086" t="s">
        <v>826</v>
      </c>
      <c r="B289" s="1087"/>
      <c r="C289" s="1087"/>
      <c r="D289" s="1087"/>
      <c r="E289" s="1087"/>
      <c r="F289" s="1084" t="s">
        <v>625</v>
      </c>
      <c r="G289" s="1084"/>
      <c r="H289" s="1084"/>
      <c r="I289" s="1084"/>
      <c r="J289" s="1088"/>
      <c r="K289" s="1157">
        <v>5</v>
      </c>
      <c r="L289" s="1083"/>
      <c r="M289" s="1083"/>
      <c r="N289" s="1083"/>
      <c r="O289" s="1076">
        <v>5.6</v>
      </c>
      <c r="P289" s="1076"/>
      <c r="Q289" s="1076"/>
      <c r="R289" s="1076"/>
      <c r="S289" s="1076"/>
      <c r="T289" s="1083">
        <v>6</v>
      </c>
      <c r="U289" s="1083"/>
      <c r="V289" s="1083"/>
      <c r="W289" s="1083"/>
      <c r="X289" s="1156"/>
      <c r="Y289" s="1158">
        <v>4.8</v>
      </c>
      <c r="Z289" s="1076"/>
      <c r="AA289" s="1076"/>
      <c r="AB289" s="1076"/>
      <c r="AC289" s="1083">
        <v>5.8</v>
      </c>
      <c r="AD289" s="1083"/>
      <c r="AE289" s="1083"/>
      <c r="AF289" s="1083"/>
      <c r="AG289" s="1083"/>
      <c r="AH289" s="1083"/>
      <c r="AI289" s="1076">
        <v>6.5</v>
      </c>
      <c r="AJ289" s="1076"/>
      <c r="AK289" s="1077"/>
      <c r="AL289" s="1155">
        <v>6.5</v>
      </c>
      <c r="AM289" s="1083"/>
      <c r="AN289" s="1083"/>
      <c r="AO289" s="1076">
        <v>7.5</v>
      </c>
      <c r="AP289" s="1077"/>
      <c r="AQ289" s="1154" t="s">
        <v>626</v>
      </c>
      <c r="AR289" s="1091"/>
      <c r="AS289" s="1138"/>
    </row>
    <row r="290" spans="1:45" ht="9" customHeight="1">
      <c r="A290" s="1086" t="s">
        <v>827</v>
      </c>
      <c r="B290" s="1087"/>
      <c r="C290" s="1087"/>
      <c r="D290" s="1087"/>
      <c r="E290" s="1087"/>
      <c r="F290" s="1084" t="s">
        <v>632</v>
      </c>
      <c r="G290" s="1084"/>
      <c r="H290" s="1084"/>
      <c r="I290" s="1084"/>
      <c r="J290" s="1088"/>
      <c r="K290" s="1157">
        <v>3</v>
      </c>
      <c r="L290" s="1083"/>
      <c r="M290" s="1083"/>
      <c r="N290" s="1083"/>
      <c r="O290" s="1076">
        <v>3.5</v>
      </c>
      <c r="P290" s="1076"/>
      <c r="Q290" s="1076"/>
      <c r="R290" s="1076"/>
      <c r="S290" s="1076"/>
      <c r="T290" s="1083">
        <v>4</v>
      </c>
      <c r="U290" s="1083"/>
      <c r="V290" s="1083"/>
      <c r="W290" s="1083"/>
      <c r="X290" s="1156"/>
      <c r="Y290" s="1158">
        <v>3</v>
      </c>
      <c r="Z290" s="1076"/>
      <c r="AA290" s="1076"/>
      <c r="AB290" s="1076"/>
      <c r="AC290" s="1083">
        <v>3.5</v>
      </c>
      <c r="AD290" s="1083"/>
      <c r="AE290" s="1083"/>
      <c r="AF290" s="1083"/>
      <c r="AG290" s="1083"/>
      <c r="AH290" s="1083"/>
      <c r="AI290" s="1076">
        <v>4.5</v>
      </c>
      <c r="AJ290" s="1076"/>
      <c r="AK290" s="1077"/>
      <c r="AL290" s="1155">
        <v>4.7</v>
      </c>
      <c r="AM290" s="1083"/>
      <c r="AN290" s="1083"/>
      <c r="AO290" s="1076">
        <v>5</v>
      </c>
      <c r="AP290" s="1077"/>
      <c r="AQ290" s="1155">
        <v>6</v>
      </c>
      <c r="AR290" s="1083"/>
      <c r="AS290" s="1156"/>
    </row>
    <row r="291" spans="1:45" ht="9" customHeight="1">
      <c r="A291" s="1086" t="s">
        <v>828</v>
      </c>
      <c r="B291" s="1087"/>
      <c r="C291" s="1087"/>
      <c r="D291" s="1087"/>
      <c r="E291" s="1087"/>
      <c r="F291" s="1084" t="s">
        <v>643</v>
      </c>
      <c r="G291" s="1084"/>
      <c r="H291" s="1084"/>
      <c r="I291" s="1084"/>
      <c r="J291" s="1088"/>
      <c r="K291" s="1157">
        <v>4.0999999999999996</v>
      </c>
      <c r="L291" s="1083"/>
      <c r="M291" s="1083"/>
      <c r="N291" s="1083"/>
      <c r="O291" s="1076">
        <v>4.5999999999999996</v>
      </c>
      <c r="P291" s="1076"/>
      <c r="Q291" s="1076"/>
      <c r="R291" s="1076"/>
      <c r="S291" s="1076"/>
      <c r="T291" s="1083">
        <v>5.8</v>
      </c>
      <c r="U291" s="1083"/>
      <c r="V291" s="1083"/>
      <c r="W291" s="1083"/>
      <c r="X291" s="1156"/>
      <c r="Y291" s="1158">
        <v>4.0999999999999996</v>
      </c>
      <c r="Z291" s="1076"/>
      <c r="AA291" s="1076"/>
      <c r="AB291" s="1076"/>
      <c r="AC291" s="1083">
        <v>4.8</v>
      </c>
      <c r="AD291" s="1083"/>
      <c r="AE291" s="1083"/>
      <c r="AF291" s="1083"/>
      <c r="AG291" s="1083"/>
      <c r="AH291" s="1083"/>
      <c r="AI291" s="1076">
        <v>5.5</v>
      </c>
      <c r="AJ291" s="1076"/>
      <c r="AK291" s="1077"/>
      <c r="AL291" s="1155">
        <v>5.5</v>
      </c>
      <c r="AM291" s="1083"/>
      <c r="AN291" s="1083"/>
      <c r="AO291" s="1076">
        <v>6.5</v>
      </c>
      <c r="AP291" s="1077"/>
      <c r="AQ291" s="1155">
        <v>7.5</v>
      </c>
      <c r="AR291" s="1083"/>
      <c r="AS291" s="1156"/>
    </row>
    <row r="292" spans="1:45" ht="9" customHeight="1">
      <c r="A292" s="1086" t="s">
        <v>829</v>
      </c>
      <c r="B292" s="1087"/>
      <c r="C292" s="1087"/>
      <c r="D292" s="1087"/>
      <c r="E292" s="1087"/>
      <c r="F292" s="1084" t="s">
        <v>625</v>
      </c>
      <c r="G292" s="1084"/>
      <c r="H292" s="1084"/>
      <c r="I292" s="1084"/>
      <c r="J292" s="1088"/>
      <c r="K292" s="1157">
        <v>3.7</v>
      </c>
      <c r="L292" s="1083"/>
      <c r="M292" s="1083"/>
      <c r="N292" s="1083"/>
      <c r="O292" s="1076">
        <v>4.2</v>
      </c>
      <c r="P292" s="1076"/>
      <c r="Q292" s="1076"/>
      <c r="R292" s="1076"/>
      <c r="S292" s="1076"/>
      <c r="T292" s="1083">
        <v>5.4</v>
      </c>
      <c r="U292" s="1083"/>
      <c r="V292" s="1083"/>
      <c r="W292" s="1083"/>
      <c r="X292" s="1156"/>
      <c r="Y292" s="1158">
        <v>4.4000000000000004</v>
      </c>
      <c r="Z292" s="1076"/>
      <c r="AA292" s="1076"/>
      <c r="AB292" s="1076"/>
      <c r="AC292" s="1083">
        <v>5.3</v>
      </c>
      <c r="AD292" s="1083"/>
      <c r="AE292" s="1083"/>
      <c r="AF292" s="1083"/>
      <c r="AG292" s="1083"/>
      <c r="AH292" s="1083"/>
      <c r="AI292" s="1076">
        <v>5.5</v>
      </c>
      <c r="AJ292" s="1076"/>
      <c r="AK292" s="1077"/>
      <c r="AL292" s="1155">
        <v>6.4</v>
      </c>
      <c r="AM292" s="1083"/>
      <c r="AN292" s="1083"/>
      <c r="AO292" s="1076">
        <v>7</v>
      </c>
      <c r="AP292" s="1077"/>
      <c r="AQ292" s="1154" t="s">
        <v>626</v>
      </c>
      <c r="AR292" s="1091"/>
      <c r="AS292" s="1138"/>
    </row>
    <row r="293" spans="1:45" ht="9" customHeight="1">
      <c r="A293" s="1086" t="s">
        <v>830</v>
      </c>
      <c r="B293" s="1087"/>
      <c r="C293" s="1087"/>
      <c r="D293" s="1087"/>
      <c r="E293" s="1087"/>
      <c r="F293" s="1084" t="s">
        <v>634</v>
      </c>
      <c r="G293" s="1084"/>
      <c r="H293" s="1084"/>
      <c r="I293" s="1084"/>
      <c r="J293" s="1088"/>
      <c r="K293" s="1157">
        <v>4</v>
      </c>
      <c r="L293" s="1083"/>
      <c r="M293" s="1083"/>
      <c r="N293" s="1083"/>
      <c r="O293" s="1076">
        <v>5</v>
      </c>
      <c r="P293" s="1076"/>
      <c r="Q293" s="1076"/>
      <c r="R293" s="1076"/>
      <c r="S293" s="1076"/>
      <c r="T293" s="1083">
        <v>6.2</v>
      </c>
      <c r="U293" s="1083"/>
      <c r="V293" s="1083"/>
      <c r="W293" s="1083"/>
      <c r="X293" s="1156"/>
      <c r="Y293" s="1158">
        <v>4</v>
      </c>
      <c r="Z293" s="1076"/>
      <c r="AA293" s="1076"/>
      <c r="AB293" s="1076"/>
      <c r="AC293" s="1083">
        <v>5.5</v>
      </c>
      <c r="AD293" s="1083"/>
      <c r="AE293" s="1083"/>
      <c r="AF293" s="1083"/>
      <c r="AG293" s="1083"/>
      <c r="AH293" s="1083"/>
      <c r="AI293" s="1076">
        <v>6</v>
      </c>
      <c r="AJ293" s="1076"/>
      <c r="AK293" s="1077"/>
      <c r="AL293" s="1155">
        <v>6.3</v>
      </c>
      <c r="AM293" s="1083"/>
      <c r="AN293" s="1083"/>
      <c r="AO293" s="1076">
        <v>6.8</v>
      </c>
      <c r="AP293" s="1077"/>
      <c r="AQ293" s="1154" t="s">
        <v>626</v>
      </c>
      <c r="AR293" s="1091"/>
      <c r="AS293" s="1138"/>
    </row>
    <row r="294" spans="1:45" ht="9" customHeight="1">
      <c r="A294" s="1086" t="s">
        <v>831</v>
      </c>
      <c r="B294" s="1087"/>
      <c r="C294" s="1087"/>
      <c r="D294" s="1087"/>
      <c r="E294" s="1087"/>
      <c r="F294" s="1084" t="s">
        <v>625</v>
      </c>
      <c r="G294" s="1084"/>
      <c r="H294" s="1084"/>
      <c r="I294" s="1084"/>
      <c r="J294" s="1088"/>
      <c r="K294" s="1157">
        <v>3.5</v>
      </c>
      <c r="L294" s="1083"/>
      <c r="M294" s="1083"/>
      <c r="N294" s="1083"/>
      <c r="O294" s="1076">
        <v>3.8</v>
      </c>
      <c r="P294" s="1076"/>
      <c r="Q294" s="1076"/>
      <c r="R294" s="1076"/>
      <c r="S294" s="1076"/>
      <c r="T294" s="1083">
        <v>4.5</v>
      </c>
      <c r="U294" s="1083"/>
      <c r="V294" s="1083"/>
      <c r="W294" s="1083"/>
      <c r="X294" s="1156"/>
      <c r="Y294" s="1158">
        <v>4</v>
      </c>
      <c r="Z294" s="1076"/>
      <c r="AA294" s="1076"/>
      <c r="AB294" s="1076"/>
      <c r="AC294" s="1083">
        <v>4.5</v>
      </c>
      <c r="AD294" s="1083"/>
      <c r="AE294" s="1083"/>
      <c r="AF294" s="1083"/>
      <c r="AG294" s="1083"/>
      <c r="AH294" s="1083"/>
      <c r="AI294" s="1076">
        <v>5</v>
      </c>
      <c r="AJ294" s="1076"/>
      <c r="AK294" s="1077"/>
      <c r="AL294" s="1155">
        <v>5.5</v>
      </c>
      <c r="AM294" s="1083"/>
      <c r="AN294" s="1083"/>
      <c r="AO294" s="1076">
        <v>6</v>
      </c>
      <c r="AP294" s="1077"/>
      <c r="AQ294" s="1154" t="s">
        <v>626</v>
      </c>
      <c r="AR294" s="1091"/>
      <c r="AS294" s="1138"/>
    </row>
    <row r="295" spans="1:45" ht="9" customHeight="1">
      <c r="A295" s="1086" t="s">
        <v>832</v>
      </c>
      <c r="B295" s="1087"/>
      <c r="C295" s="1087"/>
      <c r="D295" s="1087"/>
      <c r="E295" s="1087"/>
      <c r="F295" s="1084" t="s">
        <v>646</v>
      </c>
      <c r="G295" s="1084"/>
      <c r="H295" s="1084"/>
      <c r="I295" s="1084"/>
      <c r="J295" s="1088"/>
      <c r="K295" s="1157">
        <v>3</v>
      </c>
      <c r="L295" s="1083"/>
      <c r="M295" s="1083"/>
      <c r="N295" s="1083"/>
      <c r="O295" s="1076">
        <v>4</v>
      </c>
      <c r="P295" s="1076"/>
      <c r="Q295" s="1076"/>
      <c r="R295" s="1076"/>
      <c r="S295" s="1076"/>
      <c r="T295" s="1083">
        <v>5</v>
      </c>
      <c r="U295" s="1083"/>
      <c r="V295" s="1083"/>
      <c r="W295" s="1083"/>
      <c r="X295" s="1156"/>
      <c r="Y295" s="1158">
        <v>3</v>
      </c>
      <c r="Z295" s="1076"/>
      <c r="AA295" s="1076"/>
      <c r="AB295" s="1076"/>
      <c r="AC295" s="1083">
        <v>4</v>
      </c>
      <c r="AD295" s="1083"/>
      <c r="AE295" s="1083"/>
      <c r="AF295" s="1083"/>
      <c r="AG295" s="1083"/>
      <c r="AH295" s="1083"/>
      <c r="AI295" s="1076">
        <v>5</v>
      </c>
      <c r="AJ295" s="1076"/>
      <c r="AK295" s="1077"/>
      <c r="AL295" s="1155">
        <v>5</v>
      </c>
      <c r="AM295" s="1083"/>
      <c r="AN295" s="1083"/>
      <c r="AO295" s="1076">
        <v>6</v>
      </c>
      <c r="AP295" s="1077"/>
      <c r="AQ295" s="1154" t="s">
        <v>626</v>
      </c>
      <c r="AR295" s="1091"/>
      <c r="AS295" s="1138"/>
    </row>
    <row r="296" spans="1:45" ht="9" customHeight="1">
      <c r="A296" s="1086" t="s">
        <v>833</v>
      </c>
      <c r="B296" s="1087"/>
      <c r="C296" s="1087"/>
      <c r="D296" s="1087"/>
      <c r="E296" s="1087"/>
      <c r="F296" s="1084" t="s">
        <v>634</v>
      </c>
      <c r="G296" s="1084"/>
      <c r="H296" s="1084"/>
      <c r="I296" s="1084"/>
      <c r="J296" s="1088"/>
      <c r="K296" s="1157">
        <v>3.5</v>
      </c>
      <c r="L296" s="1083"/>
      <c r="M296" s="1083"/>
      <c r="N296" s="1083"/>
      <c r="O296" s="1076">
        <v>4.5</v>
      </c>
      <c r="P296" s="1076"/>
      <c r="Q296" s="1076"/>
      <c r="R296" s="1076"/>
      <c r="S296" s="1076"/>
      <c r="T296" s="1083">
        <v>5</v>
      </c>
      <c r="U296" s="1083"/>
      <c r="V296" s="1083"/>
      <c r="W296" s="1083"/>
      <c r="X296" s="1156"/>
      <c r="Y296" s="1158">
        <v>4</v>
      </c>
      <c r="Z296" s="1076"/>
      <c r="AA296" s="1076"/>
      <c r="AB296" s="1076"/>
      <c r="AC296" s="1083">
        <v>4.5</v>
      </c>
      <c r="AD296" s="1083"/>
      <c r="AE296" s="1083"/>
      <c r="AF296" s="1083"/>
      <c r="AG296" s="1083"/>
      <c r="AH296" s="1083"/>
      <c r="AI296" s="1076">
        <v>5</v>
      </c>
      <c r="AJ296" s="1076"/>
      <c r="AK296" s="1077"/>
      <c r="AL296" s="1155">
        <v>5.5</v>
      </c>
      <c r="AM296" s="1083"/>
      <c r="AN296" s="1083"/>
      <c r="AO296" s="1076">
        <v>5.5</v>
      </c>
      <c r="AP296" s="1077"/>
      <c r="AQ296" s="1154" t="s">
        <v>626</v>
      </c>
      <c r="AR296" s="1091"/>
      <c r="AS296" s="1138"/>
    </row>
    <row r="297" spans="1:45" ht="9" customHeight="1">
      <c r="A297" s="1086" t="s">
        <v>834</v>
      </c>
      <c r="B297" s="1087"/>
      <c r="C297" s="1087"/>
      <c r="D297" s="1087"/>
      <c r="E297" s="1087"/>
      <c r="F297" s="1084" t="s">
        <v>625</v>
      </c>
      <c r="G297" s="1084"/>
      <c r="H297" s="1084"/>
      <c r="I297" s="1084"/>
      <c r="J297" s="1088"/>
      <c r="K297" s="1157">
        <v>3</v>
      </c>
      <c r="L297" s="1083"/>
      <c r="M297" s="1083"/>
      <c r="N297" s="1083"/>
      <c r="O297" s="1076">
        <v>3.5</v>
      </c>
      <c r="P297" s="1076"/>
      <c r="Q297" s="1076"/>
      <c r="R297" s="1076"/>
      <c r="S297" s="1076"/>
      <c r="T297" s="1083">
        <v>4</v>
      </c>
      <c r="U297" s="1083"/>
      <c r="V297" s="1083"/>
      <c r="W297" s="1083"/>
      <c r="X297" s="1156"/>
      <c r="Y297" s="1158">
        <v>3</v>
      </c>
      <c r="Z297" s="1076"/>
      <c r="AA297" s="1076"/>
      <c r="AB297" s="1076"/>
      <c r="AC297" s="1083">
        <v>4</v>
      </c>
      <c r="AD297" s="1083"/>
      <c r="AE297" s="1083"/>
      <c r="AF297" s="1083"/>
      <c r="AG297" s="1083"/>
      <c r="AH297" s="1083"/>
      <c r="AI297" s="1076">
        <v>4.8</v>
      </c>
      <c r="AJ297" s="1076"/>
      <c r="AK297" s="1077"/>
      <c r="AL297" s="1155">
        <v>5</v>
      </c>
      <c r="AM297" s="1083"/>
      <c r="AN297" s="1083"/>
      <c r="AO297" s="1076">
        <v>5.5</v>
      </c>
      <c r="AP297" s="1077"/>
      <c r="AQ297" s="1154" t="s">
        <v>626</v>
      </c>
      <c r="AR297" s="1091"/>
      <c r="AS297" s="1138"/>
    </row>
    <row r="298" spans="1:45" ht="9" customHeight="1">
      <c r="A298" s="1086" t="s">
        <v>835</v>
      </c>
      <c r="B298" s="1087"/>
      <c r="C298" s="1087"/>
      <c r="D298" s="1087"/>
      <c r="E298" s="1087"/>
      <c r="F298" s="1084" t="s">
        <v>625</v>
      </c>
      <c r="G298" s="1084"/>
      <c r="H298" s="1084"/>
      <c r="I298" s="1084"/>
      <c r="J298" s="1088"/>
      <c r="K298" s="1096" t="s">
        <v>626</v>
      </c>
      <c r="L298" s="1091"/>
      <c r="M298" s="1091"/>
      <c r="N298" s="1091"/>
      <c r="O298" s="1076">
        <v>4</v>
      </c>
      <c r="P298" s="1076"/>
      <c r="Q298" s="1076"/>
      <c r="R298" s="1076"/>
      <c r="S298" s="1076"/>
      <c r="T298" s="1083">
        <v>4.2</v>
      </c>
      <c r="U298" s="1083"/>
      <c r="V298" s="1083"/>
      <c r="W298" s="1083"/>
      <c r="X298" s="1156"/>
      <c r="Y298" s="1158">
        <v>4</v>
      </c>
      <c r="Z298" s="1076"/>
      <c r="AA298" s="1076"/>
      <c r="AB298" s="1076"/>
      <c r="AC298" s="1083">
        <v>4.5</v>
      </c>
      <c r="AD298" s="1083"/>
      <c r="AE298" s="1083"/>
      <c r="AF298" s="1083"/>
      <c r="AG298" s="1083"/>
      <c r="AH298" s="1083"/>
      <c r="AI298" s="1076">
        <v>5</v>
      </c>
      <c r="AJ298" s="1076"/>
      <c r="AK298" s="1077"/>
      <c r="AL298" s="1155">
        <v>5</v>
      </c>
      <c r="AM298" s="1083"/>
      <c r="AN298" s="1083"/>
      <c r="AO298" s="1076">
        <v>5.2</v>
      </c>
      <c r="AP298" s="1077"/>
      <c r="AQ298" s="1154" t="s">
        <v>626</v>
      </c>
      <c r="AR298" s="1091"/>
      <c r="AS298" s="1138"/>
    </row>
    <row r="299" spans="1:45" ht="9" customHeight="1">
      <c r="A299" s="1086" t="s">
        <v>836</v>
      </c>
      <c r="B299" s="1087"/>
      <c r="C299" s="1087"/>
      <c r="D299" s="1087"/>
      <c r="E299" s="1087"/>
      <c r="F299" s="1084" t="s">
        <v>625</v>
      </c>
      <c r="G299" s="1084"/>
      <c r="H299" s="1084"/>
      <c r="I299" s="1084"/>
      <c r="J299" s="1088"/>
      <c r="K299" s="1157">
        <v>3.2</v>
      </c>
      <c r="L299" s="1083"/>
      <c r="M299" s="1083"/>
      <c r="N299" s="1083"/>
      <c r="O299" s="1076">
        <v>4.3</v>
      </c>
      <c r="P299" s="1076"/>
      <c r="Q299" s="1076"/>
      <c r="R299" s="1076"/>
      <c r="S299" s="1076"/>
      <c r="T299" s="1083">
        <v>4.5</v>
      </c>
      <c r="U299" s="1083"/>
      <c r="V299" s="1083"/>
      <c r="W299" s="1083"/>
      <c r="X299" s="1156"/>
      <c r="Y299" s="1158">
        <v>3.9</v>
      </c>
      <c r="Z299" s="1076"/>
      <c r="AA299" s="1076"/>
      <c r="AB299" s="1076"/>
      <c r="AC299" s="1083">
        <v>4.5</v>
      </c>
      <c r="AD299" s="1083"/>
      <c r="AE299" s="1083"/>
      <c r="AF299" s="1083"/>
      <c r="AG299" s="1083"/>
      <c r="AH299" s="1083"/>
      <c r="AI299" s="1076">
        <v>4.8</v>
      </c>
      <c r="AJ299" s="1076"/>
      <c r="AK299" s="1077"/>
      <c r="AL299" s="1155">
        <v>5</v>
      </c>
      <c r="AM299" s="1083"/>
      <c r="AN299" s="1083"/>
      <c r="AO299" s="1076">
        <v>5.5</v>
      </c>
      <c r="AP299" s="1077"/>
      <c r="AQ299" s="1154" t="s">
        <v>626</v>
      </c>
      <c r="AR299" s="1091"/>
      <c r="AS299" s="1138"/>
    </row>
    <row r="300" spans="1:45" ht="9" customHeight="1">
      <c r="A300" s="1086" t="s">
        <v>837</v>
      </c>
      <c r="B300" s="1087"/>
      <c r="C300" s="1087"/>
      <c r="D300" s="1087"/>
      <c r="E300" s="1087"/>
      <c r="F300" s="1084" t="s">
        <v>740</v>
      </c>
      <c r="G300" s="1084"/>
      <c r="H300" s="1084"/>
      <c r="I300" s="1084"/>
      <c r="J300" s="1088"/>
      <c r="K300" s="1157">
        <v>4</v>
      </c>
      <c r="L300" s="1083"/>
      <c r="M300" s="1083"/>
      <c r="N300" s="1083"/>
      <c r="O300" s="1076">
        <v>5</v>
      </c>
      <c r="P300" s="1076"/>
      <c r="Q300" s="1076"/>
      <c r="R300" s="1076"/>
      <c r="S300" s="1076"/>
      <c r="T300" s="1083">
        <v>6.5</v>
      </c>
      <c r="U300" s="1083"/>
      <c r="V300" s="1083"/>
      <c r="W300" s="1083"/>
      <c r="X300" s="1156"/>
      <c r="Y300" s="1158">
        <v>4</v>
      </c>
      <c r="Z300" s="1076"/>
      <c r="AA300" s="1076"/>
      <c r="AB300" s="1076"/>
      <c r="AC300" s="1083">
        <v>6</v>
      </c>
      <c r="AD300" s="1083"/>
      <c r="AE300" s="1083"/>
      <c r="AF300" s="1083"/>
      <c r="AG300" s="1083"/>
      <c r="AH300" s="1083"/>
      <c r="AI300" s="1076">
        <v>7</v>
      </c>
      <c r="AJ300" s="1076"/>
      <c r="AK300" s="1077"/>
      <c r="AL300" s="1155">
        <v>6</v>
      </c>
      <c r="AM300" s="1083"/>
      <c r="AN300" s="1083"/>
      <c r="AO300" s="1076">
        <v>7.5</v>
      </c>
      <c r="AP300" s="1077"/>
      <c r="AQ300" s="1155">
        <v>9.5</v>
      </c>
      <c r="AR300" s="1083"/>
      <c r="AS300" s="1156"/>
    </row>
    <row r="301" spans="1:45" ht="9" customHeight="1">
      <c r="A301" s="1086" t="s">
        <v>838</v>
      </c>
      <c r="B301" s="1087"/>
      <c r="C301" s="1087"/>
      <c r="D301" s="1087"/>
      <c r="E301" s="1087"/>
      <c r="F301" s="1084" t="s">
        <v>740</v>
      </c>
      <c r="G301" s="1084"/>
      <c r="H301" s="1084"/>
      <c r="I301" s="1084"/>
      <c r="J301" s="1088"/>
      <c r="K301" s="1096" t="s">
        <v>626</v>
      </c>
      <c r="L301" s="1091"/>
      <c r="M301" s="1091"/>
      <c r="N301" s="1091"/>
      <c r="O301" s="1076">
        <v>4</v>
      </c>
      <c r="P301" s="1076"/>
      <c r="Q301" s="1076"/>
      <c r="R301" s="1076"/>
      <c r="S301" s="1076"/>
      <c r="T301" s="1083">
        <v>4.5</v>
      </c>
      <c r="U301" s="1083"/>
      <c r="V301" s="1083"/>
      <c r="W301" s="1083"/>
      <c r="X301" s="1156"/>
      <c r="Y301" s="1139" t="s">
        <v>626</v>
      </c>
      <c r="Z301" s="1084"/>
      <c r="AA301" s="1084"/>
      <c r="AB301" s="1084"/>
      <c r="AC301" s="1083">
        <v>5</v>
      </c>
      <c r="AD301" s="1083"/>
      <c r="AE301" s="1083"/>
      <c r="AF301" s="1083"/>
      <c r="AG301" s="1083"/>
      <c r="AH301" s="1083"/>
      <c r="AI301" s="1076">
        <v>8</v>
      </c>
      <c r="AJ301" s="1076"/>
      <c r="AK301" s="1077"/>
      <c r="AL301" s="1155">
        <v>8.5</v>
      </c>
      <c r="AM301" s="1083"/>
      <c r="AN301" s="1083"/>
      <c r="AO301" s="1076">
        <v>9</v>
      </c>
      <c r="AP301" s="1077"/>
      <c r="AQ301" s="1155">
        <v>10</v>
      </c>
      <c r="AR301" s="1083"/>
      <c r="AS301" s="1156"/>
    </row>
    <row r="302" spans="1:45" ht="9" customHeight="1">
      <c r="A302" s="1086" t="s">
        <v>839</v>
      </c>
      <c r="B302" s="1087"/>
      <c r="C302" s="1087"/>
      <c r="D302" s="1087"/>
      <c r="E302" s="1087"/>
      <c r="F302" s="1084" t="s">
        <v>625</v>
      </c>
      <c r="G302" s="1084"/>
      <c r="H302" s="1084"/>
      <c r="I302" s="1084"/>
      <c r="J302" s="1088"/>
      <c r="K302" s="1157">
        <v>3.8</v>
      </c>
      <c r="L302" s="1083"/>
      <c r="M302" s="1083"/>
      <c r="N302" s="1083"/>
      <c r="O302" s="1076">
        <v>4.5</v>
      </c>
      <c r="P302" s="1076"/>
      <c r="Q302" s="1076"/>
      <c r="R302" s="1076"/>
      <c r="S302" s="1076"/>
      <c r="T302" s="1083">
        <v>5</v>
      </c>
      <c r="U302" s="1083"/>
      <c r="V302" s="1083"/>
      <c r="W302" s="1083"/>
      <c r="X302" s="1156"/>
      <c r="Y302" s="1158">
        <v>4.5</v>
      </c>
      <c r="Z302" s="1076"/>
      <c r="AA302" s="1076"/>
      <c r="AB302" s="1076"/>
      <c r="AC302" s="1083">
        <v>5.2</v>
      </c>
      <c r="AD302" s="1083"/>
      <c r="AE302" s="1083"/>
      <c r="AF302" s="1083"/>
      <c r="AG302" s="1083"/>
      <c r="AH302" s="1083"/>
      <c r="AI302" s="1076">
        <v>5.6</v>
      </c>
      <c r="AJ302" s="1076"/>
      <c r="AK302" s="1077"/>
      <c r="AL302" s="1155">
        <v>6.2</v>
      </c>
      <c r="AM302" s="1083"/>
      <c r="AN302" s="1083"/>
      <c r="AO302" s="1076">
        <v>6.65</v>
      </c>
      <c r="AP302" s="1077"/>
      <c r="AQ302" s="1154" t="s">
        <v>626</v>
      </c>
      <c r="AR302" s="1091"/>
      <c r="AS302" s="1138"/>
    </row>
    <row r="303" spans="1:45" ht="9" customHeight="1">
      <c r="A303" s="1086" t="s">
        <v>840</v>
      </c>
      <c r="B303" s="1087"/>
      <c r="C303" s="1087"/>
      <c r="D303" s="1087"/>
      <c r="E303" s="1087"/>
      <c r="F303" s="1084" t="s">
        <v>629</v>
      </c>
      <c r="G303" s="1084"/>
      <c r="H303" s="1084"/>
      <c r="I303" s="1084"/>
      <c r="J303" s="1088"/>
      <c r="K303" s="1157">
        <v>6.5</v>
      </c>
      <c r="L303" s="1083"/>
      <c r="M303" s="1083"/>
      <c r="N303" s="1083"/>
      <c r="O303" s="1076">
        <v>7</v>
      </c>
      <c r="P303" s="1076"/>
      <c r="Q303" s="1076"/>
      <c r="R303" s="1076"/>
      <c r="S303" s="1076"/>
      <c r="T303" s="1083">
        <v>7.5</v>
      </c>
      <c r="U303" s="1083"/>
      <c r="V303" s="1083"/>
      <c r="W303" s="1083"/>
      <c r="X303" s="1156"/>
      <c r="Y303" s="1158">
        <v>7</v>
      </c>
      <c r="Z303" s="1076"/>
      <c r="AA303" s="1076"/>
      <c r="AB303" s="1076"/>
      <c r="AC303" s="1083">
        <v>7.5</v>
      </c>
      <c r="AD303" s="1083"/>
      <c r="AE303" s="1083"/>
      <c r="AF303" s="1083"/>
      <c r="AG303" s="1083"/>
      <c r="AH303" s="1083"/>
      <c r="AI303" s="1076">
        <v>8</v>
      </c>
      <c r="AJ303" s="1076"/>
      <c r="AK303" s="1077"/>
      <c r="AL303" s="1155">
        <v>8</v>
      </c>
      <c r="AM303" s="1083"/>
      <c r="AN303" s="1083"/>
      <c r="AO303" s="1076">
        <v>9</v>
      </c>
      <c r="AP303" s="1077"/>
      <c r="AQ303" s="1155">
        <v>10</v>
      </c>
      <c r="AR303" s="1083"/>
      <c r="AS303" s="1156"/>
    </row>
    <row r="304" spans="1:45" ht="9" customHeight="1">
      <c r="A304" s="1086" t="s">
        <v>841</v>
      </c>
      <c r="B304" s="1087"/>
      <c r="C304" s="1087"/>
      <c r="D304" s="1087"/>
      <c r="E304" s="1087"/>
      <c r="F304" s="1084" t="s">
        <v>634</v>
      </c>
      <c r="G304" s="1084"/>
      <c r="H304" s="1084"/>
      <c r="I304" s="1084"/>
      <c r="J304" s="1088"/>
      <c r="K304" s="1157">
        <v>3.8</v>
      </c>
      <c r="L304" s="1083"/>
      <c r="M304" s="1083"/>
      <c r="N304" s="1083"/>
      <c r="O304" s="1076">
        <v>5</v>
      </c>
      <c r="P304" s="1076"/>
      <c r="Q304" s="1076"/>
      <c r="R304" s="1076"/>
      <c r="S304" s="1076"/>
      <c r="T304" s="1083">
        <v>6.2</v>
      </c>
      <c r="U304" s="1083"/>
      <c r="V304" s="1083"/>
      <c r="W304" s="1083"/>
      <c r="X304" s="1156"/>
      <c r="Y304" s="1158">
        <v>4</v>
      </c>
      <c r="Z304" s="1076"/>
      <c r="AA304" s="1076"/>
      <c r="AB304" s="1076"/>
      <c r="AC304" s="1083">
        <v>5.5</v>
      </c>
      <c r="AD304" s="1083"/>
      <c r="AE304" s="1083"/>
      <c r="AF304" s="1083"/>
      <c r="AG304" s="1083"/>
      <c r="AH304" s="1083"/>
      <c r="AI304" s="1076">
        <v>6</v>
      </c>
      <c r="AJ304" s="1076"/>
      <c r="AK304" s="1077"/>
      <c r="AL304" s="1155">
        <v>6.2</v>
      </c>
      <c r="AM304" s="1083"/>
      <c r="AN304" s="1083"/>
      <c r="AO304" s="1076">
        <v>6.8</v>
      </c>
      <c r="AP304" s="1077"/>
      <c r="AQ304" s="1154" t="s">
        <v>626</v>
      </c>
      <c r="AR304" s="1091"/>
      <c r="AS304" s="1138"/>
    </row>
    <row r="305" spans="1:45" ht="9" customHeight="1">
      <c r="A305" s="1086" t="s">
        <v>842</v>
      </c>
      <c r="B305" s="1087"/>
      <c r="C305" s="1087"/>
      <c r="D305" s="1087"/>
      <c r="E305" s="1087"/>
      <c r="F305" s="1084" t="s">
        <v>646</v>
      </c>
      <c r="G305" s="1084"/>
      <c r="H305" s="1084"/>
      <c r="I305" s="1084"/>
      <c r="J305" s="1088"/>
      <c r="K305" s="1157">
        <v>4.5</v>
      </c>
      <c r="L305" s="1083"/>
      <c r="M305" s="1083"/>
      <c r="N305" s="1083"/>
      <c r="O305" s="1076">
        <v>6.15</v>
      </c>
      <c r="P305" s="1076"/>
      <c r="Q305" s="1076"/>
      <c r="R305" s="1076"/>
      <c r="S305" s="1076"/>
      <c r="T305" s="1083">
        <v>7.1</v>
      </c>
      <c r="U305" s="1083"/>
      <c r="V305" s="1083"/>
      <c r="W305" s="1083"/>
      <c r="X305" s="1156"/>
      <c r="Y305" s="1158">
        <v>4.5</v>
      </c>
      <c r="Z305" s="1076"/>
      <c r="AA305" s="1076"/>
      <c r="AB305" s="1076"/>
      <c r="AC305" s="1083">
        <v>6.15</v>
      </c>
      <c r="AD305" s="1083"/>
      <c r="AE305" s="1083"/>
      <c r="AF305" s="1083"/>
      <c r="AG305" s="1083"/>
      <c r="AH305" s="1083"/>
      <c r="AI305" s="1076">
        <v>7.1</v>
      </c>
      <c r="AJ305" s="1076"/>
      <c r="AK305" s="1077"/>
      <c r="AL305" s="1155">
        <v>6.6</v>
      </c>
      <c r="AM305" s="1083"/>
      <c r="AN305" s="1083"/>
      <c r="AO305" s="1076">
        <v>7.65</v>
      </c>
      <c r="AP305" s="1077"/>
      <c r="AQ305" s="1154" t="s">
        <v>626</v>
      </c>
      <c r="AR305" s="1091"/>
      <c r="AS305" s="1138"/>
    </row>
    <row r="306" spans="1:45" ht="9" customHeight="1">
      <c r="A306" s="1086" t="s">
        <v>843</v>
      </c>
      <c r="B306" s="1087"/>
      <c r="C306" s="1087"/>
      <c r="D306" s="1087"/>
      <c r="E306" s="1087"/>
      <c r="F306" s="1084" t="s">
        <v>685</v>
      </c>
      <c r="G306" s="1084"/>
      <c r="H306" s="1084"/>
      <c r="I306" s="1084"/>
      <c r="J306" s="1088"/>
      <c r="K306" s="1157">
        <v>3.5</v>
      </c>
      <c r="L306" s="1083"/>
      <c r="M306" s="1083"/>
      <c r="N306" s="1083"/>
      <c r="O306" s="1076">
        <v>4.5999999999999996</v>
      </c>
      <c r="P306" s="1076"/>
      <c r="Q306" s="1076"/>
      <c r="R306" s="1076"/>
      <c r="S306" s="1076"/>
      <c r="T306" s="1083">
        <v>6</v>
      </c>
      <c r="U306" s="1083"/>
      <c r="V306" s="1083"/>
      <c r="W306" s="1083"/>
      <c r="X306" s="1156"/>
      <c r="Y306" s="1158">
        <v>3.5</v>
      </c>
      <c r="Z306" s="1076"/>
      <c r="AA306" s="1076"/>
      <c r="AB306" s="1076"/>
      <c r="AC306" s="1083">
        <v>5</v>
      </c>
      <c r="AD306" s="1083"/>
      <c r="AE306" s="1083"/>
      <c r="AF306" s="1083"/>
      <c r="AG306" s="1083"/>
      <c r="AH306" s="1083"/>
      <c r="AI306" s="1076">
        <v>6</v>
      </c>
      <c r="AJ306" s="1076"/>
      <c r="AK306" s="1077"/>
      <c r="AL306" s="1155">
        <v>5</v>
      </c>
      <c r="AM306" s="1083"/>
      <c r="AN306" s="1083"/>
      <c r="AO306" s="1076">
        <v>5.5</v>
      </c>
      <c r="AP306" s="1077"/>
      <c r="AQ306" s="1155">
        <v>6.5</v>
      </c>
      <c r="AR306" s="1083"/>
      <c r="AS306" s="1156"/>
    </row>
    <row r="307" spans="1:45" ht="9" customHeight="1">
      <c r="A307" s="1086" t="s">
        <v>600</v>
      </c>
      <c r="B307" s="1087"/>
      <c r="C307" s="1087"/>
      <c r="D307" s="1087"/>
      <c r="E307" s="1087"/>
      <c r="F307" s="1084" t="s">
        <v>634</v>
      </c>
      <c r="G307" s="1084"/>
      <c r="H307" s="1084"/>
      <c r="I307" s="1084"/>
      <c r="J307" s="1088"/>
      <c r="K307" s="1157">
        <v>4</v>
      </c>
      <c r="L307" s="1083"/>
      <c r="M307" s="1083"/>
      <c r="N307" s="1083"/>
      <c r="O307" s="1076">
        <v>6.7</v>
      </c>
      <c r="P307" s="1076"/>
      <c r="Q307" s="1076"/>
      <c r="R307" s="1076"/>
      <c r="S307" s="1076"/>
      <c r="T307" s="1083">
        <v>8.25</v>
      </c>
      <c r="U307" s="1083"/>
      <c r="V307" s="1083"/>
      <c r="W307" s="1083"/>
      <c r="X307" s="1156"/>
      <c r="Y307" s="1158">
        <v>6.7</v>
      </c>
      <c r="Z307" s="1076"/>
      <c r="AA307" s="1076"/>
      <c r="AB307" s="1076"/>
      <c r="AC307" s="1083">
        <v>7.7</v>
      </c>
      <c r="AD307" s="1083"/>
      <c r="AE307" s="1083"/>
      <c r="AF307" s="1083"/>
      <c r="AG307" s="1083"/>
      <c r="AH307" s="1083"/>
      <c r="AI307" s="1076">
        <v>8.75</v>
      </c>
      <c r="AJ307" s="1076"/>
      <c r="AK307" s="1077"/>
      <c r="AL307" s="1155">
        <v>8.8000000000000007</v>
      </c>
      <c r="AM307" s="1083"/>
      <c r="AN307" s="1083"/>
      <c r="AO307" s="1076">
        <v>10.5</v>
      </c>
      <c r="AP307" s="1077"/>
      <c r="AQ307" s="1154" t="s">
        <v>626</v>
      </c>
      <c r="AR307" s="1091"/>
      <c r="AS307" s="1138"/>
    </row>
    <row r="308" spans="1:45" ht="9" customHeight="1">
      <c r="A308" s="1086" t="s">
        <v>844</v>
      </c>
      <c r="B308" s="1087"/>
      <c r="C308" s="1087"/>
      <c r="D308" s="1087"/>
      <c r="E308" s="1087"/>
      <c r="F308" s="1084" t="s">
        <v>629</v>
      </c>
      <c r="G308" s="1084"/>
      <c r="H308" s="1084"/>
      <c r="I308" s="1084"/>
      <c r="J308" s="1088"/>
      <c r="K308" s="1157">
        <v>4.2</v>
      </c>
      <c r="L308" s="1083"/>
      <c r="M308" s="1083"/>
      <c r="N308" s="1083"/>
      <c r="O308" s="1076">
        <v>5.5</v>
      </c>
      <c r="P308" s="1076"/>
      <c r="Q308" s="1076"/>
      <c r="R308" s="1076"/>
      <c r="S308" s="1076"/>
      <c r="T308" s="1083">
        <v>6.7</v>
      </c>
      <c r="U308" s="1083"/>
      <c r="V308" s="1083"/>
      <c r="W308" s="1083"/>
      <c r="X308" s="1156"/>
      <c r="Y308" s="1158">
        <v>4.8</v>
      </c>
      <c r="Z308" s="1076"/>
      <c r="AA308" s="1076"/>
      <c r="AB308" s="1076"/>
      <c r="AC308" s="1083">
        <v>5.8</v>
      </c>
      <c r="AD308" s="1083"/>
      <c r="AE308" s="1083"/>
      <c r="AF308" s="1083"/>
      <c r="AG308" s="1083"/>
      <c r="AH308" s="1083"/>
      <c r="AI308" s="1076">
        <v>7.2</v>
      </c>
      <c r="AJ308" s="1076"/>
      <c r="AK308" s="1077"/>
      <c r="AL308" s="1155">
        <v>7.2</v>
      </c>
      <c r="AM308" s="1083"/>
      <c r="AN308" s="1083"/>
      <c r="AO308" s="1076">
        <v>8</v>
      </c>
      <c r="AP308" s="1077"/>
      <c r="AQ308" s="1155">
        <v>10</v>
      </c>
      <c r="AR308" s="1083"/>
      <c r="AS308" s="1156"/>
    </row>
    <row r="309" spans="1:45" ht="9" customHeight="1">
      <c r="A309" s="1086" t="s">
        <v>845</v>
      </c>
      <c r="B309" s="1087"/>
      <c r="C309" s="1087"/>
      <c r="D309" s="1087"/>
      <c r="E309" s="1087"/>
      <c r="F309" s="1084" t="s">
        <v>652</v>
      </c>
      <c r="G309" s="1084"/>
      <c r="H309" s="1084"/>
      <c r="I309" s="1084"/>
      <c r="J309" s="1088"/>
      <c r="K309" s="1157">
        <v>4.7</v>
      </c>
      <c r="L309" s="1083"/>
      <c r="M309" s="1083"/>
      <c r="N309" s="1083"/>
      <c r="O309" s="1076">
        <v>5.7</v>
      </c>
      <c r="P309" s="1076"/>
      <c r="Q309" s="1076"/>
      <c r="R309" s="1076"/>
      <c r="S309" s="1076"/>
      <c r="T309" s="1083">
        <v>7.2</v>
      </c>
      <c r="U309" s="1083"/>
      <c r="V309" s="1083"/>
      <c r="W309" s="1083"/>
      <c r="X309" s="1156"/>
      <c r="Y309" s="1158">
        <v>4.7</v>
      </c>
      <c r="Z309" s="1076"/>
      <c r="AA309" s="1076"/>
      <c r="AB309" s="1076"/>
      <c r="AC309" s="1083">
        <v>6.2</v>
      </c>
      <c r="AD309" s="1083"/>
      <c r="AE309" s="1083"/>
      <c r="AF309" s="1083"/>
      <c r="AG309" s="1083"/>
      <c r="AH309" s="1083"/>
      <c r="AI309" s="1076">
        <v>7.3</v>
      </c>
      <c r="AJ309" s="1076"/>
      <c r="AK309" s="1077"/>
      <c r="AL309" s="1155">
        <v>7</v>
      </c>
      <c r="AM309" s="1083"/>
      <c r="AN309" s="1083"/>
      <c r="AO309" s="1076">
        <v>7.8</v>
      </c>
      <c r="AP309" s="1077"/>
      <c r="AQ309" s="1154" t="s">
        <v>626</v>
      </c>
      <c r="AR309" s="1091"/>
      <c r="AS309" s="1138"/>
    </row>
    <row r="310" spans="1:45" ht="9" customHeight="1">
      <c r="A310" s="1086" t="s">
        <v>846</v>
      </c>
      <c r="B310" s="1087"/>
      <c r="C310" s="1087"/>
      <c r="D310" s="1087"/>
      <c r="E310" s="1087"/>
      <c r="F310" s="1084" t="s">
        <v>634</v>
      </c>
      <c r="G310" s="1084"/>
      <c r="H310" s="1084"/>
      <c r="I310" s="1084"/>
      <c r="J310" s="1088"/>
      <c r="K310" s="1157">
        <v>3</v>
      </c>
      <c r="L310" s="1083"/>
      <c r="M310" s="1083"/>
      <c r="N310" s="1083"/>
      <c r="O310" s="1076">
        <v>3.5</v>
      </c>
      <c r="P310" s="1076"/>
      <c r="Q310" s="1076"/>
      <c r="R310" s="1076"/>
      <c r="S310" s="1076"/>
      <c r="T310" s="1083">
        <v>4</v>
      </c>
      <c r="U310" s="1083"/>
      <c r="V310" s="1083"/>
      <c r="W310" s="1083"/>
      <c r="X310" s="1156"/>
      <c r="Y310" s="1158">
        <v>3.2</v>
      </c>
      <c r="Z310" s="1076"/>
      <c r="AA310" s="1076"/>
      <c r="AB310" s="1076"/>
      <c r="AC310" s="1083">
        <v>3.6</v>
      </c>
      <c r="AD310" s="1083"/>
      <c r="AE310" s="1083"/>
      <c r="AF310" s="1083"/>
      <c r="AG310" s="1083"/>
      <c r="AH310" s="1083"/>
      <c r="AI310" s="1084" t="s">
        <v>626</v>
      </c>
      <c r="AJ310" s="1084"/>
      <c r="AK310" s="1085"/>
      <c r="AL310" s="1155">
        <v>4.5</v>
      </c>
      <c r="AM310" s="1083"/>
      <c r="AN310" s="1083"/>
      <c r="AO310" s="1076">
        <v>4.9000000000000004</v>
      </c>
      <c r="AP310" s="1077"/>
      <c r="AQ310" s="1154" t="s">
        <v>626</v>
      </c>
      <c r="AR310" s="1091"/>
      <c r="AS310" s="1138"/>
    </row>
    <row r="311" spans="1:45" ht="9" customHeight="1">
      <c r="A311" s="1086" t="s">
        <v>847</v>
      </c>
      <c r="B311" s="1087"/>
      <c r="C311" s="1087"/>
      <c r="D311" s="1087"/>
      <c r="E311" s="1087"/>
      <c r="F311" s="1084" t="s">
        <v>625</v>
      </c>
      <c r="G311" s="1084"/>
      <c r="H311" s="1084"/>
      <c r="I311" s="1084"/>
      <c r="J311" s="1088"/>
      <c r="K311" s="1157">
        <v>3.45</v>
      </c>
      <c r="L311" s="1083"/>
      <c r="M311" s="1083"/>
      <c r="N311" s="1083"/>
      <c r="O311" s="1076">
        <v>3.7</v>
      </c>
      <c r="P311" s="1076"/>
      <c r="Q311" s="1076"/>
      <c r="R311" s="1076"/>
      <c r="S311" s="1076"/>
      <c r="T311" s="1083">
        <v>4.25</v>
      </c>
      <c r="U311" s="1083"/>
      <c r="V311" s="1083"/>
      <c r="W311" s="1083"/>
      <c r="X311" s="1156"/>
      <c r="Y311" s="1158">
        <v>4</v>
      </c>
      <c r="Z311" s="1076"/>
      <c r="AA311" s="1076"/>
      <c r="AB311" s="1076"/>
      <c r="AC311" s="1083">
        <v>4.2</v>
      </c>
      <c r="AD311" s="1083"/>
      <c r="AE311" s="1083"/>
      <c r="AF311" s="1083"/>
      <c r="AG311" s="1083"/>
      <c r="AH311" s="1083"/>
      <c r="AI311" s="1076">
        <v>4.8</v>
      </c>
      <c r="AJ311" s="1076"/>
      <c r="AK311" s="1077"/>
      <c r="AL311" s="1155">
        <v>5</v>
      </c>
      <c r="AM311" s="1083"/>
      <c r="AN311" s="1083"/>
      <c r="AO311" s="1076">
        <v>5.5</v>
      </c>
      <c r="AP311" s="1077"/>
      <c r="AQ311" s="1154" t="s">
        <v>626</v>
      </c>
      <c r="AR311" s="1091"/>
      <c r="AS311" s="1138"/>
    </row>
    <row r="312" spans="1:45" ht="9" customHeight="1">
      <c r="A312" s="1086" t="s">
        <v>848</v>
      </c>
      <c r="B312" s="1087"/>
      <c r="C312" s="1087"/>
      <c r="D312" s="1087"/>
      <c r="E312" s="1087"/>
      <c r="F312" s="1084" t="s">
        <v>625</v>
      </c>
      <c r="G312" s="1084"/>
      <c r="H312" s="1084"/>
      <c r="I312" s="1084"/>
      <c r="J312" s="1088"/>
      <c r="K312" s="1157">
        <v>4</v>
      </c>
      <c r="L312" s="1083"/>
      <c r="M312" s="1083"/>
      <c r="N312" s="1083"/>
      <c r="O312" s="1076">
        <v>4.9000000000000004</v>
      </c>
      <c r="P312" s="1076"/>
      <c r="Q312" s="1076"/>
      <c r="R312" s="1076"/>
      <c r="S312" s="1076"/>
      <c r="T312" s="1083">
        <v>5.9</v>
      </c>
      <c r="U312" s="1083"/>
      <c r="V312" s="1083"/>
      <c r="W312" s="1083"/>
      <c r="X312" s="1156"/>
      <c r="Y312" s="1158">
        <v>4.5999999999999996</v>
      </c>
      <c r="Z312" s="1076"/>
      <c r="AA312" s="1076"/>
      <c r="AB312" s="1076"/>
      <c r="AC312" s="1083">
        <v>4.7</v>
      </c>
      <c r="AD312" s="1083"/>
      <c r="AE312" s="1083"/>
      <c r="AF312" s="1083"/>
      <c r="AG312" s="1083"/>
      <c r="AH312" s="1083"/>
      <c r="AI312" s="1076">
        <v>6.4</v>
      </c>
      <c r="AJ312" s="1076"/>
      <c r="AK312" s="1077"/>
      <c r="AL312" s="1155">
        <v>6.5</v>
      </c>
      <c r="AM312" s="1083"/>
      <c r="AN312" s="1083"/>
      <c r="AO312" s="1076">
        <v>6.5</v>
      </c>
      <c r="AP312" s="1077"/>
      <c r="AQ312" s="1154" t="s">
        <v>626</v>
      </c>
      <c r="AR312" s="1091"/>
      <c r="AS312" s="1138"/>
    </row>
    <row r="313" spans="1:45" ht="9" customHeight="1">
      <c r="A313" s="1086" t="s">
        <v>849</v>
      </c>
      <c r="B313" s="1087"/>
      <c r="C313" s="1087"/>
      <c r="D313" s="1087"/>
      <c r="E313" s="1087"/>
      <c r="F313" s="1084" t="s">
        <v>625</v>
      </c>
      <c r="G313" s="1084"/>
      <c r="H313" s="1084"/>
      <c r="I313" s="1084"/>
      <c r="J313" s="1088"/>
      <c r="K313" s="1157">
        <v>4</v>
      </c>
      <c r="L313" s="1083"/>
      <c r="M313" s="1083"/>
      <c r="N313" s="1083"/>
      <c r="O313" s="1076">
        <v>5</v>
      </c>
      <c r="P313" s="1076"/>
      <c r="Q313" s="1076"/>
      <c r="R313" s="1076"/>
      <c r="S313" s="1076"/>
      <c r="T313" s="1083">
        <v>7</v>
      </c>
      <c r="U313" s="1083"/>
      <c r="V313" s="1083"/>
      <c r="W313" s="1083"/>
      <c r="X313" s="1156"/>
      <c r="Y313" s="1158">
        <v>4.5</v>
      </c>
      <c r="Z313" s="1076"/>
      <c r="AA313" s="1076"/>
      <c r="AB313" s="1076"/>
      <c r="AC313" s="1083">
        <v>6.2</v>
      </c>
      <c r="AD313" s="1083"/>
      <c r="AE313" s="1083"/>
      <c r="AF313" s="1083"/>
      <c r="AG313" s="1083"/>
      <c r="AH313" s="1083"/>
      <c r="AI313" s="1076">
        <v>7.5</v>
      </c>
      <c r="AJ313" s="1076"/>
      <c r="AK313" s="1077"/>
      <c r="AL313" s="1155">
        <v>7.5</v>
      </c>
      <c r="AM313" s="1083"/>
      <c r="AN313" s="1083"/>
      <c r="AO313" s="1076">
        <v>9</v>
      </c>
      <c r="AP313" s="1077"/>
      <c r="AQ313" s="1154" t="s">
        <v>626</v>
      </c>
      <c r="AR313" s="1091"/>
      <c r="AS313" s="1138"/>
    </row>
    <row r="314" spans="1:45" ht="9" customHeight="1">
      <c r="A314" s="1086" t="s">
        <v>850</v>
      </c>
      <c r="B314" s="1087"/>
      <c r="C314" s="1087"/>
      <c r="D314" s="1087"/>
      <c r="E314" s="1087"/>
      <c r="F314" s="1084" t="s">
        <v>632</v>
      </c>
      <c r="G314" s="1084"/>
      <c r="H314" s="1084"/>
      <c r="I314" s="1084"/>
      <c r="J314" s="1088"/>
      <c r="K314" s="1157">
        <v>4</v>
      </c>
      <c r="L314" s="1083"/>
      <c r="M314" s="1083"/>
      <c r="N314" s="1083"/>
      <c r="O314" s="1076">
        <v>4.5</v>
      </c>
      <c r="P314" s="1076"/>
      <c r="Q314" s="1076"/>
      <c r="R314" s="1076"/>
      <c r="S314" s="1076"/>
      <c r="T314" s="1083">
        <v>4.9000000000000004</v>
      </c>
      <c r="U314" s="1083"/>
      <c r="V314" s="1083"/>
      <c r="W314" s="1083"/>
      <c r="X314" s="1156"/>
      <c r="Y314" s="1158">
        <v>4.2</v>
      </c>
      <c r="Z314" s="1076"/>
      <c r="AA314" s="1076"/>
      <c r="AB314" s="1076"/>
      <c r="AC314" s="1083">
        <v>4.3</v>
      </c>
      <c r="AD314" s="1083"/>
      <c r="AE314" s="1083"/>
      <c r="AF314" s="1083"/>
      <c r="AG314" s="1083"/>
      <c r="AH314" s="1083"/>
      <c r="AI314" s="1076">
        <v>4.9000000000000004</v>
      </c>
      <c r="AJ314" s="1076"/>
      <c r="AK314" s="1077"/>
      <c r="AL314" s="1155">
        <v>4.5</v>
      </c>
      <c r="AM314" s="1083"/>
      <c r="AN314" s="1083"/>
      <c r="AO314" s="1076">
        <v>4.8</v>
      </c>
      <c r="AP314" s="1077"/>
      <c r="AQ314" s="1155">
        <v>5.0999999999999996</v>
      </c>
      <c r="AR314" s="1083"/>
      <c r="AS314" s="1156"/>
    </row>
    <row r="315" spans="1:45" ht="9" customHeight="1">
      <c r="A315" s="1086" t="s">
        <v>851</v>
      </c>
      <c r="B315" s="1087"/>
      <c r="C315" s="1087"/>
      <c r="D315" s="1087"/>
      <c r="E315" s="1087"/>
      <c r="F315" s="1084" t="s">
        <v>646</v>
      </c>
      <c r="G315" s="1084"/>
      <c r="H315" s="1084"/>
      <c r="I315" s="1084"/>
      <c r="J315" s="1088"/>
      <c r="K315" s="1157">
        <v>4</v>
      </c>
      <c r="L315" s="1083"/>
      <c r="M315" s="1083"/>
      <c r="N315" s="1083"/>
      <c r="O315" s="1076">
        <v>4.5</v>
      </c>
      <c r="P315" s="1076"/>
      <c r="Q315" s="1076"/>
      <c r="R315" s="1076"/>
      <c r="S315" s="1076"/>
      <c r="T315" s="1083">
        <v>5.6</v>
      </c>
      <c r="U315" s="1083"/>
      <c r="V315" s="1083"/>
      <c r="W315" s="1083"/>
      <c r="X315" s="1156"/>
      <c r="Y315" s="1158">
        <v>4</v>
      </c>
      <c r="Z315" s="1076"/>
      <c r="AA315" s="1076"/>
      <c r="AB315" s="1076"/>
      <c r="AC315" s="1083">
        <v>4.5</v>
      </c>
      <c r="AD315" s="1083"/>
      <c r="AE315" s="1083"/>
      <c r="AF315" s="1083"/>
      <c r="AG315" s="1083"/>
      <c r="AH315" s="1083"/>
      <c r="AI315" s="1076">
        <v>5.6</v>
      </c>
      <c r="AJ315" s="1076"/>
      <c r="AK315" s="1077"/>
      <c r="AL315" s="1155">
        <v>5.3</v>
      </c>
      <c r="AM315" s="1083"/>
      <c r="AN315" s="1083"/>
      <c r="AO315" s="1076">
        <v>5.8</v>
      </c>
      <c r="AP315" s="1077"/>
      <c r="AQ315" s="1154" t="s">
        <v>626</v>
      </c>
      <c r="AR315" s="1091"/>
      <c r="AS315" s="1138"/>
    </row>
    <row r="316" spans="1:45" ht="9" customHeight="1">
      <c r="A316" s="1086" t="s">
        <v>852</v>
      </c>
      <c r="B316" s="1087"/>
      <c r="C316" s="1087"/>
      <c r="D316" s="1087"/>
      <c r="E316" s="1087"/>
      <c r="F316" s="1084" t="s">
        <v>713</v>
      </c>
      <c r="G316" s="1084"/>
      <c r="H316" s="1084"/>
      <c r="I316" s="1084"/>
      <c r="J316" s="1088"/>
      <c r="K316" s="1157">
        <v>3.25</v>
      </c>
      <c r="L316" s="1083"/>
      <c r="M316" s="1083"/>
      <c r="N316" s="1083"/>
      <c r="O316" s="1076">
        <v>4</v>
      </c>
      <c r="P316" s="1076"/>
      <c r="Q316" s="1076"/>
      <c r="R316" s="1076"/>
      <c r="S316" s="1076"/>
      <c r="T316" s="1083">
        <v>4.75</v>
      </c>
      <c r="U316" s="1083"/>
      <c r="V316" s="1083"/>
      <c r="W316" s="1083"/>
      <c r="X316" s="1156"/>
      <c r="Y316" s="1158">
        <v>3.25</v>
      </c>
      <c r="Z316" s="1076"/>
      <c r="AA316" s="1076"/>
      <c r="AB316" s="1076"/>
      <c r="AC316" s="1083">
        <v>4</v>
      </c>
      <c r="AD316" s="1083"/>
      <c r="AE316" s="1083"/>
      <c r="AF316" s="1083"/>
      <c r="AG316" s="1083"/>
      <c r="AH316" s="1083"/>
      <c r="AI316" s="1076">
        <v>4.75</v>
      </c>
      <c r="AJ316" s="1076"/>
      <c r="AK316" s="1077"/>
      <c r="AL316" s="1154" t="s">
        <v>626</v>
      </c>
      <c r="AM316" s="1091"/>
      <c r="AN316" s="1091"/>
      <c r="AO316" s="1084" t="s">
        <v>626</v>
      </c>
      <c r="AP316" s="1085"/>
      <c r="AQ316" s="1154" t="s">
        <v>626</v>
      </c>
      <c r="AR316" s="1091"/>
      <c r="AS316" s="1138"/>
    </row>
    <row r="317" spans="1:45" ht="9" customHeight="1">
      <c r="A317" s="1086" t="s">
        <v>853</v>
      </c>
      <c r="B317" s="1087"/>
      <c r="C317" s="1087"/>
      <c r="D317" s="1087"/>
      <c r="E317" s="1087"/>
      <c r="F317" s="1084" t="s">
        <v>625</v>
      </c>
      <c r="G317" s="1084"/>
      <c r="H317" s="1084"/>
      <c r="I317" s="1084"/>
      <c r="J317" s="1088"/>
      <c r="K317" s="1157">
        <v>3.4</v>
      </c>
      <c r="L317" s="1083"/>
      <c r="M317" s="1083"/>
      <c r="N317" s="1083"/>
      <c r="O317" s="1076">
        <v>3.9</v>
      </c>
      <c r="P317" s="1076"/>
      <c r="Q317" s="1076"/>
      <c r="R317" s="1076"/>
      <c r="S317" s="1076"/>
      <c r="T317" s="1083">
        <v>5</v>
      </c>
      <c r="U317" s="1083"/>
      <c r="V317" s="1083"/>
      <c r="W317" s="1083"/>
      <c r="X317" s="1156"/>
      <c r="Y317" s="1158">
        <v>3.4</v>
      </c>
      <c r="Z317" s="1076"/>
      <c r="AA317" s="1076"/>
      <c r="AB317" s="1076"/>
      <c r="AC317" s="1083">
        <v>3.9</v>
      </c>
      <c r="AD317" s="1083"/>
      <c r="AE317" s="1083"/>
      <c r="AF317" s="1083"/>
      <c r="AG317" s="1083"/>
      <c r="AH317" s="1083"/>
      <c r="AI317" s="1076">
        <v>5.0999999999999996</v>
      </c>
      <c r="AJ317" s="1076"/>
      <c r="AK317" s="1077"/>
      <c r="AL317" s="1155">
        <v>4.5</v>
      </c>
      <c r="AM317" s="1083"/>
      <c r="AN317" s="1083"/>
      <c r="AO317" s="1076">
        <v>6</v>
      </c>
      <c r="AP317" s="1077"/>
      <c r="AQ317" s="1154" t="s">
        <v>626</v>
      </c>
      <c r="AR317" s="1091"/>
      <c r="AS317" s="1138"/>
    </row>
    <row r="318" spans="1:45" ht="9" customHeight="1">
      <c r="A318" s="1086" t="s">
        <v>854</v>
      </c>
      <c r="B318" s="1087"/>
      <c r="C318" s="1087"/>
      <c r="D318" s="1087"/>
      <c r="E318" s="1087"/>
      <c r="F318" s="1084" t="s">
        <v>625</v>
      </c>
      <c r="G318" s="1084"/>
      <c r="H318" s="1084"/>
      <c r="I318" s="1084"/>
      <c r="J318" s="1088"/>
      <c r="K318" s="1157">
        <v>3.6</v>
      </c>
      <c r="L318" s="1083"/>
      <c r="M318" s="1083"/>
      <c r="N318" s="1083"/>
      <c r="O318" s="1076">
        <v>4.4000000000000004</v>
      </c>
      <c r="P318" s="1076"/>
      <c r="Q318" s="1076"/>
      <c r="R318" s="1076"/>
      <c r="S318" s="1076"/>
      <c r="T318" s="1083">
        <v>5.3</v>
      </c>
      <c r="U318" s="1083"/>
      <c r="V318" s="1083"/>
      <c r="W318" s="1083"/>
      <c r="X318" s="1156"/>
      <c r="Y318" s="1158">
        <v>4.0999999999999996</v>
      </c>
      <c r="Z318" s="1076"/>
      <c r="AA318" s="1076"/>
      <c r="AB318" s="1076"/>
      <c r="AC318" s="1083">
        <v>5.2</v>
      </c>
      <c r="AD318" s="1083"/>
      <c r="AE318" s="1083"/>
      <c r="AF318" s="1083"/>
      <c r="AG318" s="1083"/>
      <c r="AH318" s="1083"/>
      <c r="AI318" s="1076">
        <v>6.2</v>
      </c>
      <c r="AJ318" s="1076"/>
      <c r="AK318" s="1077"/>
      <c r="AL318" s="1155">
        <v>6.5</v>
      </c>
      <c r="AM318" s="1083"/>
      <c r="AN318" s="1083"/>
      <c r="AO318" s="1076">
        <v>7.3</v>
      </c>
      <c r="AP318" s="1077"/>
      <c r="AQ318" s="1154" t="s">
        <v>626</v>
      </c>
      <c r="AR318" s="1091"/>
      <c r="AS318" s="1138"/>
    </row>
    <row r="319" spans="1:45" ht="9" customHeight="1">
      <c r="A319" s="1086" t="s">
        <v>855</v>
      </c>
      <c r="B319" s="1087"/>
      <c r="C319" s="1087"/>
      <c r="D319" s="1087"/>
      <c r="E319" s="1087"/>
      <c r="F319" s="1084" t="s">
        <v>625</v>
      </c>
      <c r="G319" s="1084"/>
      <c r="H319" s="1084"/>
      <c r="I319" s="1084"/>
      <c r="J319" s="1088"/>
      <c r="K319" s="1157">
        <v>4</v>
      </c>
      <c r="L319" s="1083"/>
      <c r="M319" s="1083"/>
      <c r="N319" s="1083"/>
      <c r="O319" s="1076">
        <v>4.5</v>
      </c>
      <c r="P319" s="1076"/>
      <c r="Q319" s="1076"/>
      <c r="R319" s="1076"/>
      <c r="S319" s="1076"/>
      <c r="T319" s="1083">
        <v>5</v>
      </c>
      <c r="U319" s="1083"/>
      <c r="V319" s="1083"/>
      <c r="W319" s="1083"/>
      <c r="X319" s="1156"/>
      <c r="Y319" s="1158">
        <v>4</v>
      </c>
      <c r="Z319" s="1076"/>
      <c r="AA319" s="1076"/>
      <c r="AB319" s="1076"/>
      <c r="AC319" s="1083">
        <v>5</v>
      </c>
      <c r="AD319" s="1083"/>
      <c r="AE319" s="1083"/>
      <c r="AF319" s="1083"/>
      <c r="AG319" s="1083"/>
      <c r="AH319" s="1083"/>
      <c r="AI319" s="1076">
        <v>5.5</v>
      </c>
      <c r="AJ319" s="1076"/>
      <c r="AK319" s="1077"/>
      <c r="AL319" s="1155">
        <v>5.5</v>
      </c>
      <c r="AM319" s="1083"/>
      <c r="AN319" s="1083"/>
      <c r="AO319" s="1076">
        <v>6</v>
      </c>
      <c r="AP319" s="1077"/>
      <c r="AQ319" s="1154" t="s">
        <v>626</v>
      </c>
      <c r="AR319" s="1091"/>
      <c r="AS319" s="1138"/>
    </row>
    <row r="320" spans="1:45" ht="9" customHeight="1">
      <c r="A320" s="1086" t="s">
        <v>856</v>
      </c>
      <c r="B320" s="1087"/>
      <c r="C320" s="1087"/>
      <c r="D320" s="1087"/>
      <c r="E320" s="1087"/>
      <c r="F320" s="1084" t="s">
        <v>625</v>
      </c>
      <c r="G320" s="1084"/>
      <c r="H320" s="1084"/>
      <c r="I320" s="1084"/>
      <c r="J320" s="1088"/>
      <c r="K320" s="1096" t="s">
        <v>626</v>
      </c>
      <c r="L320" s="1091"/>
      <c r="M320" s="1091"/>
      <c r="N320" s="1091"/>
      <c r="O320" s="1076">
        <v>4</v>
      </c>
      <c r="P320" s="1076"/>
      <c r="Q320" s="1076"/>
      <c r="R320" s="1076"/>
      <c r="S320" s="1076"/>
      <c r="T320" s="1083">
        <v>4.5</v>
      </c>
      <c r="U320" s="1083"/>
      <c r="V320" s="1083"/>
      <c r="W320" s="1083"/>
      <c r="X320" s="1156"/>
      <c r="Y320" s="1139" t="s">
        <v>626</v>
      </c>
      <c r="Z320" s="1084"/>
      <c r="AA320" s="1084"/>
      <c r="AB320" s="1084"/>
      <c r="AC320" s="1083">
        <v>5</v>
      </c>
      <c r="AD320" s="1083"/>
      <c r="AE320" s="1083"/>
      <c r="AF320" s="1083"/>
      <c r="AG320" s="1083"/>
      <c r="AH320" s="1083"/>
      <c r="AI320" s="1076">
        <v>5.5</v>
      </c>
      <c r="AJ320" s="1076"/>
      <c r="AK320" s="1077"/>
      <c r="AL320" s="1155">
        <v>6</v>
      </c>
      <c r="AM320" s="1083"/>
      <c r="AN320" s="1083"/>
      <c r="AO320" s="1076">
        <v>7</v>
      </c>
      <c r="AP320" s="1077"/>
      <c r="AQ320" s="1154" t="s">
        <v>626</v>
      </c>
      <c r="AR320" s="1091"/>
      <c r="AS320" s="1138"/>
    </row>
    <row r="321" spans="1:45" ht="9" customHeight="1">
      <c r="A321" s="1086" t="s">
        <v>857</v>
      </c>
      <c r="B321" s="1087"/>
      <c r="C321" s="1087"/>
      <c r="D321" s="1087"/>
      <c r="E321" s="1087"/>
      <c r="F321" s="1084" t="s">
        <v>625</v>
      </c>
      <c r="G321" s="1084"/>
      <c r="H321" s="1084"/>
      <c r="I321" s="1084"/>
      <c r="J321" s="1088"/>
      <c r="K321" s="1157">
        <v>4.5</v>
      </c>
      <c r="L321" s="1083"/>
      <c r="M321" s="1083"/>
      <c r="N321" s="1083"/>
      <c r="O321" s="1076">
        <v>5</v>
      </c>
      <c r="P321" s="1076"/>
      <c r="Q321" s="1076"/>
      <c r="R321" s="1076"/>
      <c r="S321" s="1076"/>
      <c r="T321" s="1083">
        <v>5.5</v>
      </c>
      <c r="U321" s="1083"/>
      <c r="V321" s="1083"/>
      <c r="W321" s="1083"/>
      <c r="X321" s="1156"/>
      <c r="Y321" s="1158">
        <v>5</v>
      </c>
      <c r="Z321" s="1076"/>
      <c r="AA321" s="1076"/>
      <c r="AB321" s="1076"/>
      <c r="AC321" s="1083">
        <v>5.5</v>
      </c>
      <c r="AD321" s="1083"/>
      <c r="AE321" s="1083"/>
      <c r="AF321" s="1083"/>
      <c r="AG321" s="1083"/>
      <c r="AH321" s="1083"/>
      <c r="AI321" s="1076">
        <v>6</v>
      </c>
      <c r="AJ321" s="1076"/>
      <c r="AK321" s="1077"/>
      <c r="AL321" s="1155">
        <v>7</v>
      </c>
      <c r="AM321" s="1083"/>
      <c r="AN321" s="1083"/>
      <c r="AO321" s="1076">
        <v>8.5</v>
      </c>
      <c r="AP321" s="1077"/>
      <c r="AQ321" s="1154" t="s">
        <v>626</v>
      </c>
      <c r="AR321" s="1091"/>
      <c r="AS321" s="1138"/>
    </row>
    <row r="322" spans="1:45" ht="9" customHeight="1">
      <c r="A322" s="1086" t="s">
        <v>858</v>
      </c>
      <c r="B322" s="1087"/>
      <c r="C322" s="1087"/>
      <c r="D322" s="1087"/>
      <c r="E322" s="1087"/>
      <c r="F322" s="1084" t="s">
        <v>625</v>
      </c>
      <c r="G322" s="1084"/>
      <c r="H322" s="1084"/>
      <c r="I322" s="1084"/>
      <c r="J322" s="1088"/>
      <c r="K322" s="1157">
        <v>5</v>
      </c>
      <c r="L322" s="1083"/>
      <c r="M322" s="1083"/>
      <c r="N322" s="1083"/>
      <c r="O322" s="1076">
        <v>5.6</v>
      </c>
      <c r="P322" s="1076"/>
      <c r="Q322" s="1076"/>
      <c r="R322" s="1076"/>
      <c r="S322" s="1076"/>
      <c r="T322" s="1083">
        <v>6</v>
      </c>
      <c r="U322" s="1083"/>
      <c r="V322" s="1083"/>
      <c r="W322" s="1083"/>
      <c r="X322" s="1156"/>
      <c r="Y322" s="1158">
        <v>4.8</v>
      </c>
      <c r="Z322" s="1076"/>
      <c r="AA322" s="1076"/>
      <c r="AB322" s="1076"/>
      <c r="AC322" s="1083">
        <v>5.8</v>
      </c>
      <c r="AD322" s="1083"/>
      <c r="AE322" s="1083"/>
      <c r="AF322" s="1083"/>
      <c r="AG322" s="1083"/>
      <c r="AH322" s="1083"/>
      <c r="AI322" s="1076">
        <v>6.5</v>
      </c>
      <c r="AJ322" s="1076"/>
      <c r="AK322" s="1077"/>
      <c r="AL322" s="1155">
        <v>6.5</v>
      </c>
      <c r="AM322" s="1083"/>
      <c r="AN322" s="1083"/>
      <c r="AO322" s="1076">
        <v>7.5</v>
      </c>
      <c r="AP322" s="1077"/>
      <c r="AQ322" s="1154" t="s">
        <v>626</v>
      </c>
      <c r="AR322" s="1091"/>
      <c r="AS322" s="1138"/>
    </row>
    <row r="323" spans="1:45" ht="9" customHeight="1">
      <c r="A323" s="1086" t="s">
        <v>859</v>
      </c>
      <c r="B323" s="1087"/>
      <c r="C323" s="1087"/>
      <c r="D323" s="1087"/>
      <c r="E323" s="1087"/>
      <c r="F323" s="1084" t="s">
        <v>632</v>
      </c>
      <c r="G323" s="1084"/>
      <c r="H323" s="1084"/>
      <c r="I323" s="1084"/>
      <c r="J323" s="1088"/>
      <c r="K323" s="1157">
        <v>4.5</v>
      </c>
      <c r="L323" s="1083"/>
      <c r="M323" s="1083"/>
      <c r="N323" s="1083"/>
      <c r="O323" s="1076">
        <v>4.8</v>
      </c>
      <c r="P323" s="1076"/>
      <c r="Q323" s="1076"/>
      <c r="R323" s="1076"/>
      <c r="S323" s="1076"/>
      <c r="T323" s="1083">
        <v>5.0999999999999996</v>
      </c>
      <c r="U323" s="1083"/>
      <c r="V323" s="1083"/>
      <c r="W323" s="1083"/>
      <c r="X323" s="1156"/>
      <c r="Y323" s="1158">
        <v>4.2</v>
      </c>
      <c r="Z323" s="1076"/>
      <c r="AA323" s="1076"/>
      <c r="AB323" s="1076"/>
      <c r="AC323" s="1083">
        <v>4.5999999999999996</v>
      </c>
      <c r="AD323" s="1083"/>
      <c r="AE323" s="1083"/>
      <c r="AF323" s="1083"/>
      <c r="AG323" s="1083"/>
      <c r="AH323" s="1083"/>
      <c r="AI323" s="1076">
        <v>5.2</v>
      </c>
      <c r="AJ323" s="1076"/>
      <c r="AK323" s="1077"/>
      <c r="AL323" s="1155">
        <v>4.5999999999999996</v>
      </c>
      <c r="AM323" s="1083"/>
      <c r="AN323" s="1083"/>
      <c r="AO323" s="1076">
        <v>4.8</v>
      </c>
      <c r="AP323" s="1077"/>
      <c r="AQ323" s="1155">
        <v>5.3</v>
      </c>
      <c r="AR323" s="1083"/>
      <c r="AS323" s="1156"/>
    </row>
    <row r="324" spans="1:45" ht="9" customHeight="1">
      <c r="A324" s="1086" t="s">
        <v>860</v>
      </c>
      <c r="B324" s="1087"/>
      <c r="C324" s="1087"/>
      <c r="D324" s="1087"/>
      <c r="E324" s="1087"/>
      <c r="F324" s="1084" t="s">
        <v>625</v>
      </c>
      <c r="G324" s="1084"/>
      <c r="H324" s="1084"/>
      <c r="I324" s="1084"/>
      <c r="J324" s="1088"/>
      <c r="K324" s="1096" t="s">
        <v>626</v>
      </c>
      <c r="L324" s="1091"/>
      <c r="M324" s="1091"/>
      <c r="N324" s="1091"/>
      <c r="O324" s="1076">
        <v>4.2</v>
      </c>
      <c r="P324" s="1076"/>
      <c r="Q324" s="1076"/>
      <c r="R324" s="1076"/>
      <c r="S324" s="1076"/>
      <c r="T324" s="1083">
        <v>5.5</v>
      </c>
      <c r="U324" s="1083"/>
      <c r="V324" s="1083"/>
      <c r="W324" s="1083"/>
      <c r="X324" s="1156"/>
      <c r="Y324" s="1139" t="s">
        <v>626</v>
      </c>
      <c r="Z324" s="1084"/>
      <c r="AA324" s="1084"/>
      <c r="AB324" s="1084"/>
      <c r="AC324" s="1083">
        <v>5.5</v>
      </c>
      <c r="AD324" s="1083"/>
      <c r="AE324" s="1083"/>
      <c r="AF324" s="1083"/>
      <c r="AG324" s="1083"/>
      <c r="AH324" s="1083"/>
      <c r="AI324" s="1076">
        <v>6.5</v>
      </c>
      <c r="AJ324" s="1076"/>
      <c r="AK324" s="1077"/>
      <c r="AL324" s="1155">
        <v>7</v>
      </c>
      <c r="AM324" s="1083"/>
      <c r="AN324" s="1083"/>
      <c r="AO324" s="1076">
        <v>8</v>
      </c>
      <c r="AP324" s="1077"/>
      <c r="AQ324" s="1154" t="s">
        <v>626</v>
      </c>
      <c r="AR324" s="1091"/>
      <c r="AS324" s="1138"/>
    </row>
    <row r="325" spans="1:45" ht="9" customHeight="1">
      <c r="A325" s="1086" t="s">
        <v>601</v>
      </c>
      <c r="B325" s="1087"/>
      <c r="C325" s="1087"/>
      <c r="D325" s="1087"/>
      <c r="E325" s="1087"/>
      <c r="F325" s="1084" t="s">
        <v>640</v>
      </c>
      <c r="G325" s="1084"/>
      <c r="H325" s="1084"/>
      <c r="I325" s="1084"/>
      <c r="J325" s="1088"/>
      <c r="K325" s="1157">
        <v>7.8</v>
      </c>
      <c r="L325" s="1083"/>
      <c r="M325" s="1083"/>
      <c r="N325" s="1083"/>
      <c r="O325" s="1076">
        <v>9.5</v>
      </c>
      <c r="P325" s="1076"/>
      <c r="Q325" s="1076"/>
      <c r="R325" s="1076"/>
      <c r="S325" s="1076"/>
      <c r="T325" s="1083">
        <v>11.5</v>
      </c>
      <c r="U325" s="1083"/>
      <c r="V325" s="1083"/>
      <c r="W325" s="1083"/>
      <c r="X325" s="1156"/>
      <c r="Y325" s="1158">
        <v>7.5</v>
      </c>
      <c r="Z325" s="1076"/>
      <c r="AA325" s="1076"/>
      <c r="AB325" s="1076"/>
      <c r="AC325" s="1083">
        <v>8.9</v>
      </c>
      <c r="AD325" s="1083"/>
      <c r="AE325" s="1083"/>
      <c r="AF325" s="1083"/>
      <c r="AG325" s="1083"/>
      <c r="AH325" s="1083"/>
      <c r="AI325" s="1076">
        <v>10.7</v>
      </c>
      <c r="AJ325" s="1076"/>
      <c r="AK325" s="1077"/>
      <c r="AL325" s="1155">
        <v>10.7</v>
      </c>
      <c r="AM325" s="1083"/>
      <c r="AN325" s="1083"/>
      <c r="AO325" s="1076">
        <v>12</v>
      </c>
      <c r="AP325" s="1077"/>
      <c r="AQ325" s="1154" t="s">
        <v>626</v>
      </c>
      <c r="AR325" s="1091"/>
      <c r="AS325" s="1138"/>
    </row>
    <row r="326" spans="1:45" ht="9" customHeight="1">
      <c r="A326" s="1086" t="s">
        <v>861</v>
      </c>
      <c r="B326" s="1087"/>
      <c r="C326" s="1087"/>
      <c r="D326" s="1087"/>
      <c r="E326" s="1087"/>
      <c r="F326" s="1084" t="s">
        <v>625</v>
      </c>
      <c r="G326" s="1084"/>
      <c r="H326" s="1084"/>
      <c r="I326" s="1084"/>
      <c r="J326" s="1088"/>
      <c r="K326" s="1157">
        <v>4.8</v>
      </c>
      <c r="L326" s="1083"/>
      <c r="M326" s="1083"/>
      <c r="N326" s="1083"/>
      <c r="O326" s="1076">
        <v>6.5</v>
      </c>
      <c r="P326" s="1076"/>
      <c r="Q326" s="1076"/>
      <c r="R326" s="1076"/>
      <c r="S326" s="1076"/>
      <c r="T326" s="1083">
        <v>7.5</v>
      </c>
      <c r="U326" s="1083"/>
      <c r="V326" s="1083"/>
      <c r="W326" s="1083"/>
      <c r="X326" s="1156"/>
      <c r="Y326" s="1158">
        <v>4.9000000000000004</v>
      </c>
      <c r="Z326" s="1076"/>
      <c r="AA326" s="1076"/>
      <c r="AB326" s="1076"/>
      <c r="AC326" s="1083">
        <v>6.8</v>
      </c>
      <c r="AD326" s="1083"/>
      <c r="AE326" s="1083"/>
      <c r="AF326" s="1083"/>
      <c r="AG326" s="1083"/>
      <c r="AH326" s="1083"/>
      <c r="AI326" s="1076">
        <v>7.8</v>
      </c>
      <c r="AJ326" s="1076"/>
      <c r="AK326" s="1077"/>
      <c r="AL326" s="1155">
        <v>7.8</v>
      </c>
      <c r="AM326" s="1083"/>
      <c r="AN326" s="1083"/>
      <c r="AO326" s="1076">
        <v>9</v>
      </c>
      <c r="AP326" s="1077"/>
      <c r="AQ326" s="1154" t="s">
        <v>626</v>
      </c>
      <c r="AR326" s="1091"/>
      <c r="AS326" s="1138"/>
    </row>
    <row r="327" spans="1:45" ht="9" customHeight="1">
      <c r="A327" s="1086" t="s">
        <v>862</v>
      </c>
      <c r="B327" s="1087"/>
      <c r="C327" s="1087"/>
      <c r="D327" s="1087"/>
      <c r="E327" s="1087"/>
      <c r="F327" s="1084" t="s">
        <v>634</v>
      </c>
      <c r="G327" s="1084"/>
      <c r="H327" s="1084"/>
      <c r="I327" s="1084"/>
      <c r="J327" s="1088"/>
      <c r="K327" s="1157">
        <v>3.8</v>
      </c>
      <c r="L327" s="1083"/>
      <c r="M327" s="1083"/>
      <c r="N327" s="1083"/>
      <c r="O327" s="1076">
        <v>5</v>
      </c>
      <c r="P327" s="1076"/>
      <c r="Q327" s="1076"/>
      <c r="R327" s="1076"/>
      <c r="S327" s="1076"/>
      <c r="T327" s="1083">
        <v>6.2</v>
      </c>
      <c r="U327" s="1083"/>
      <c r="V327" s="1083"/>
      <c r="W327" s="1083"/>
      <c r="X327" s="1156"/>
      <c r="Y327" s="1158">
        <v>4</v>
      </c>
      <c r="Z327" s="1076"/>
      <c r="AA327" s="1076"/>
      <c r="AB327" s="1076"/>
      <c r="AC327" s="1083">
        <v>5.5</v>
      </c>
      <c r="AD327" s="1083"/>
      <c r="AE327" s="1083"/>
      <c r="AF327" s="1083"/>
      <c r="AG327" s="1083"/>
      <c r="AH327" s="1083"/>
      <c r="AI327" s="1076">
        <v>6</v>
      </c>
      <c r="AJ327" s="1076"/>
      <c r="AK327" s="1077"/>
      <c r="AL327" s="1155">
        <v>6.3</v>
      </c>
      <c r="AM327" s="1083"/>
      <c r="AN327" s="1083"/>
      <c r="AO327" s="1076">
        <v>6.8</v>
      </c>
      <c r="AP327" s="1077"/>
      <c r="AQ327" s="1154" t="s">
        <v>626</v>
      </c>
      <c r="AR327" s="1091"/>
      <c r="AS327" s="1138"/>
    </row>
    <row r="328" spans="1:45" ht="9" customHeight="1">
      <c r="A328" s="1086" t="s">
        <v>863</v>
      </c>
      <c r="B328" s="1087"/>
      <c r="C328" s="1087"/>
      <c r="D328" s="1087"/>
      <c r="E328" s="1087"/>
      <c r="F328" s="1084" t="s">
        <v>685</v>
      </c>
      <c r="G328" s="1084"/>
      <c r="H328" s="1084"/>
      <c r="I328" s="1084"/>
      <c r="J328" s="1088"/>
      <c r="K328" s="1157">
        <v>3.5</v>
      </c>
      <c r="L328" s="1083"/>
      <c r="M328" s="1083"/>
      <c r="N328" s="1083"/>
      <c r="O328" s="1076">
        <v>4</v>
      </c>
      <c r="P328" s="1076"/>
      <c r="Q328" s="1076"/>
      <c r="R328" s="1076"/>
      <c r="S328" s="1076"/>
      <c r="T328" s="1083">
        <v>5</v>
      </c>
      <c r="U328" s="1083"/>
      <c r="V328" s="1083"/>
      <c r="W328" s="1083"/>
      <c r="X328" s="1156"/>
      <c r="Y328" s="1158">
        <v>3.5</v>
      </c>
      <c r="Z328" s="1076"/>
      <c r="AA328" s="1076"/>
      <c r="AB328" s="1076"/>
      <c r="AC328" s="1083">
        <v>4.5</v>
      </c>
      <c r="AD328" s="1083"/>
      <c r="AE328" s="1083"/>
      <c r="AF328" s="1083"/>
      <c r="AG328" s="1083"/>
      <c r="AH328" s="1083"/>
      <c r="AI328" s="1076">
        <v>5</v>
      </c>
      <c r="AJ328" s="1076"/>
      <c r="AK328" s="1077"/>
      <c r="AL328" s="1155">
        <v>5</v>
      </c>
      <c r="AM328" s="1083"/>
      <c r="AN328" s="1083"/>
      <c r="AO328" s="1076">
        <v>5.5</v>
      </c>
      <c r="AP328" s="1077"/>
      <c r="AQ328" s="1155">
        <v>6</v>
      </c>
      <c r="AR328" s="1083"/>
      <c r="AS328" s="1156"/>
    </row>
    <row r="329" spans="1:45" ht="9" customHeight="1">
      <c r="A329" s="1086" t="s">
        <v>864</v>
      </c>
      <c r="B329" s="1087"/>
      <c r="C329" s="1087"/>
      <c r="D329" s="1087"/>
      <c r="E329" s="1087"/>
      <c r="F329" s="1084" t="s">
        <v>652</v>
      </c>
      <c r="G329" s="1084"/>
      <c r="H329" s="1084"/>
      <c r="I329" s="1084"/>
      <c r="J329" s="1088"/>
      <c r="K329" s="1157">
        <v>6.5</v>
      </c>
      <c r="L329" s="1083"/>
      <c r="M329" s="1083"/>
      <c r="N329" s="1083"/>
      <c r="O329" s="1076">
        <v>7.5</v>
      </c>
      <c r="P329" s="1076"/>
      <c r="Q329" s="1076"/>
      <c r="R329" s="1076"/>
      <c r="S329" s="1076"/>
      <c r="T329" s="1083">
        <v>8.5</v>
      </c>
      <c r="U329" s="1083"/>
      <c r="V329" s="1083"/>
      <c r="W329" s="1083"/>
      <c r="X329" s="1156"/>
      <c r="Y329" s="1158">
        <v>6.5</v>
      </c>
      <c r="Z329" s="1076"/>
      <c r="AA329" s="1076"/>
      <c r="AB329" s="1076"/>
      <c r="AC329" s="1083">
        <v>7.5</v>
      </c>
      <c r="AD329" s="1083"/>
      <c r="AE329" s="1083"/>
      <c r="AF329" s="1083"/>
      <c r="AG329" s="1083"/>
      <c r="AH329" s="1083"/>
      <c r="AI329" s="1076">
        <v>8.5</v>
      </c>
      <c r="AJ329" s="1076"/>
      <c r="AK329" s="1077"/>
      <c r="AL329" s="1155">
        <v>9</v>
      </c>
      <c r="AM329" s="1083"/>
      <c r="AN329" s="1083"/>
      <c r="AO329" s="1076">
        <v>11</v>
      </c>
      <c r="AP329" s="1077"/>
      <c r="AQ329" s="1155">
        <v>12</v>
      </c>
      <c r="AR329" s="1083"/>
      <c r="AS329" s="1156"/>
    </row>
    <row r="330" spans="1:45" ht="9" customHeight="1">
      <c r="A330" s="1086" t="s">
        <v>865</v>
      </c>
      <c r="B330" s="1087"/>
      <c r="C330" s="1087"/>
      <c r="D330" s="1087"/>
      <c r="E330" s="1087"/>
      <c r="F330" s="1084" t="s">
        <v>640</v>
      </c>
      <c r="G330" s="1084"/>
      <c r="H330" s="1084"/>
      <c r="I330" s="1084"/>
      <c r="J330" s="1088"/>
      <c r="K330" s="1157">
        <v>3.5</v>
      </c>
      <c r="L330" s="1083"/>
      <c r="M330" s="1083"/>
      <c r="N330" s="1083"/>
      <c r="O330" s="1076">
        <v>4.5</v>
      </c>
      <c r="P330" s="1076"/>
      <c r="Q330" s="1076"/>
      <c r="R330" s="1076"/>
      <c r="S330" s="1076"/>
      <c r="T330" s="1083">
        <v>5</v>
      </c>
      <c r="U330" s="1083"/>
      <c r="V330" s="1083"/>
      <c r="W330" s="1083"/>
      <c r="X330" s="1156"/>
      <c r="Y330" s="1158">
        <v>4.5</v>
      </c>
      <c r="Z330" s="1076"/>
      <c r="AA330" s="1076"/>
      <c r="AB330" s="1076"/>
      <c r="AC330" s="1083">
        <v>5</v>
      </c>
      <c r="AD330" s="1083"/>
      <c r="AE330" s="1083"/>
      <c r="AF330" s="1083"/>
      <c r="AG330" s="1083"/>
      <c r="AH330" s="1083"/>
      <c r="AI330" s="1076">
        <v>5.5</v>
      </c>
      <c r="AJ330" s="1076"/>
      <c r="AK330" s="1077"/>
      <c r="AL330" s="1155">
        <v>5.5</v>
      </c>
      <c r="AM330" s="1083"/>
      <c r="AN330" s="1083"/>
      <c r="AO330" s="1076">
        <v>6</v>
      </c>
      <c r="AP330" s="1077"/>
      <c r="AQ330" s="1155">
        <v>7</v>
      </c>
      <c r="AR330" s="1083"/>
      <c r="AS330" s="1156"/>
    </row>
    <row r="331" spans="1:45" ht="9" customHeight="1">
      <c r="A331" s="1086" t="s">
        <v>866</v>
      </c>
      <c r="B331" s="1087"/>
      <c r="C331" s="1087"/>
      <c r="D331" s="1087"/>
      <c r="E331" s="1087"/>
      <c r="F331" s="1084" t="s">
        <v>713</v>
      </c>
      <c r="G331" s="1084"/>
      <c r="H331" s="1084"/>
      <c r="I331" s="1084"/>
      <c r="J331" s="1088"/>
      <c r="K331" s="1157">
        <v>3.25</v>
      </c>
      <c r="L331" s="1083"/>
      <c r="M331" s="1083"/>
      <c r="N331" s="1083"/>
      <c r="O331" s="1076">
        <v>4</v>
      </c>
      <c r="P331" s="1076"/>
      <c r="Q331" s="1076"/>
      <c r="R331" s="1076"/>
      <c r="S331" s="1076"/>
      <c r="T331" s="1083">
        <v>4.5</v>
      </c>
      <c r="U331" s="1083"/>
      <c r="V331" s="1083"/>
      <c r="W331" s="1083"/>
      <c r="X331" s="1156"/>
      <c r="Y331" s="1158">
        <v>3.25</v>
      </c>
      <c r="Z331" s="1076"/>
      <c r="AA331" s="1076"/>
      <c r="AB331" s="1076"/>
      <c r="AC331" s="1083">
        <v>4</v>
      </c>
      <c r="AD331" s="1083"/>
      <c r="AE331" s="1083"/>
      <c r="AF331" s="1083"/>
      <c r="AG331" s="1083"/>
      <c r="AH331" s="1083"/>
      <c r="AI331" s="1076">
        <v>4.5</v>
      </c>
      <c r="AJ331" s="1076"/>
      <c r="AK331" s="1077"/>
      <c r="AL331" s="1154" t="s">
        <v>626</v>
      </c>
      <c r="AM331" s="1091"/>
      <c r="AN331" s="1091"/>
      <c r="AO331" s="1084" t="s">
        <v>626</v>
      </c>
      <c r="AP331" s="1085"/>
      <c r="AQ331" s="1154" t="s">
        <v>626</v>
      </c>
      <c r="AR331" s="1091"/>
      <c r="AS331" s="1138"/>
    </row>
    <row r="332" spans="1:45" ht="9" customHeight="1">
      <c r="A332" s="1086" t="s">
        <v>867</v>
      </c>
      <c r="B332" s="1087"/>
      <c r="C332" s="1087"/>
      <c r="D332" s="1087"/>
      <c r="E332" s="1087"/>
      <c r="F332" s="1084" t="s">
        <v>625</v>
      </c>
      <c r="G332" s="1084"/>
      <c r="H332" s="1084"/>
      <c r="I332" s="1084"/>
      <c r="J332" s="1088"/>
      <c r="K332" s="1157">
        <v>4.5</v>
      </c>
      <c r="L332" s="1083"/>
      <c r="M332" s="1083"/>
      <c r="N332" s="1083"/>
      <c r="O332" s="1076">
        <v>5.3</v>
      </c>
      <c r="P332" s="1076"/>
      <c r="Q332" s="1076"/>
      <c r="R332" s="1076"/>
      <c r="S332" s="1076"/>
      <c r="T332" s="1083">
        <v>6.5</v>
      </c>
      <c r="U332" s="1083"/>
      <c r="V332" s="1083"/>
      <c r="W332" s="1083"/>
      <c r="X332" s="1156"/>
      <c r="Y332" s="1158">
        <v>5.4</v>
      </c>
      <c r="Z332" s="1076"/>
      <c r="AA332" s="1076"/>
      <c r="AB332" s="1076"/>
      <c r="AC332" s="1083">
        <v>6.8</v>
      </c>
      <c r="AD332" s="1083"/>
      <c r="AE332" s="1083"/>
      <c r="AF332" s="1083"/>
      <c r="AG332" s="1083"/>
      <c r="AH332" s="1083"/>
      <c r="AI332" s="1076">
        <v>7.5</v>
      </c>
      <c r="AJ332" s="1076"/>
      <c r="AK332" s="1077"/>
      <c r="AL332" s="1155">
        <v>7.5</v>
      </c>
      <c r="AM332" s="1083"/>
      <c r="AN332" s="1083"/>
      <c r="AO332" s="1076">
        <v>8.5</v>
      </c>
      <c r="AP332" s="1077"/>
      <c r="AQ332" s="1154" t="s">
        <v>626</v>
      </c>
      <c r="AR332" s="1091"/>
      <c r="AS332" s="1138"/>
    </row>
    <row r="333" spans="1:45" ht="9" customHeight="1">
      <c r="A333" s="1086" t="s">
        <v>868</v>
      </c>
      <c r="B333" s="1087"/>
      <c r="C333" s="1087"/>
      <c r="D333" s="1087"/>
      <c r="E333" s="1087"/>
      <c r="F333" s="1084" t="s">
        <v>634</v>
      </c>
      <c r="G333" s="1084"/>
      <c r="H333" s="1084"/>
      <c r="I333" s="1084"/>
      <c r="J333" s="1088"/>
      <c r="K333" s="1157">
        <v>3.5</v>
      </c>
      <c r="L333" s="1083"/>
      <c r="M333" s="1083"/>
      <c r="N333" s="1083"/>
      <c r="O333" s="1076">
        <v>5</v>
      </c>
      <c r="P333" s="1076"/>
      <c r="Q333" s="1076"/>
      <c r="R333" s="1076"/>
      <c r="S333" s="1076"/>
      <c r="T333" s="1083">
        <v>5.5</v>
      </c>
      <c r="U333" s="1083"/>
      <c r="V333" s="1083"/>
      <c r="W333" s="1083"/>
      <c r="X333" s="1156"/>
      <c r="Y333" s="1158">
        <v>4</v>
      </c>
      <c r="Z333" s="1076"/>
      <c r="AA333" s="1076"/>
      <c r="AB333" s="1076"/>
      <c r="AC333" s="1083">
        <v>5</v>
      </c>
      <c r="AD333" s="1083"/>
      <c r="AE333" s="1083"/>
      <c r="AF333" s="1083"/>
      <c r="AG333" s="1083"/>
      <c r="AH333" s="1083"/>
      <c r="AI333" s="1076">
        <v>6</v>
      </c>
      <c r="AJ333" s="1076"/>
      <c r="AK333" s="1077"/>
      <c r="AL333" s="1155">
        <v>5</v>
      </c>
      <c r="AM333" s="1083"/>
      <c r="AN333" s="1083"/>
      <c r="AO333" s="1076">
        <v>6</v>
      </c>
      <c r="AP333" s="1077"/>
      <c r="AQ333" s="1154" t="s">
        <v>626</v>
      </c>
      <c r="AR333" s="1091"/>
      <c r="AS333" s="1138"/>
    </row>
    <row r="334" spans="1:45" ht="9" customHeight="1">
      <c r="A334" s="1086" t="s">
        <v>869</v>
      </c>
      <c r="B334" s="1087"/>
      <c r="C334" s="1087"/>
      <c r="D334" s="1087"/>
      <c r="E334" s="1087"/>
      <c r="F334" s="1084" t="s">
        <v>640</v>
      </c>
      <c r="G334" s="1084"/>
      <c r="H334" s="1084"/>
      <c r="I334" s="1084"/>
      <c r="J334" s="1088"/>
      <c r="K334" s="1157">
        <v>4.75</v>
      </c>
      <c r="L334" s="1083"/>
      <c r="M334" s="1083"/>
      <c r="N334" s="1083"/>
      <c r="O334" s="1076">
        <v>5.9</v>
      </c>
      <c r="P334" s="1076"/>
      <c r="Q334" s="1076"/>
      <c r="R334" s="1076"/>
      <c r="S334" s="1076"/>
      <c r="T334" s="1083">
        <v>7.3</v>
      </c>
      <c r="U334" s="1083"/>
      <c r="V334" s="1083"/>
      <c r="W334" s="1083"/>
      <c r="X334" s="1156"/>
      <c r="Y334" s="1158">
        <v>4.78</v>
      </c>
      <c r="Z334" s="1076"/>
      <c r="AA334" s="1076"/>
      <c r="AB334" s="1076"/>
      <c r="AC334" s="1083">
        <v>6.3</v>
      </c>
      <c r="AD334" s="1083"/>
      <c r="AE334" s="1083"/>
      <c r="AF334" s="1083"/>
      <c r="AG334" s="1083"/>
      <c r="AH334" s="1083"/>
      <c r="AI334" s="1076">
        <v>7.45</v>
      </c>
      <c r="AJ334" s="1076"/>
      <c r="AK334" s="1077"/>
      <c r="AL334" s="1155">
        <v>7.15</v>
      </c>
      <c r="AM334" s="1083"/>
      <c r="AN334" s="1083"/>
      <c r="AO334" s="1076">
        <v>7.85</v>
      </c>
      <c r="AP334" s="1077"/>
      <c r="AQ334" s="1154" t="s">
        <v>626</v>
      </c>
      <c r="AR334" s="1091"/>
      <c r="AS334" s="1138"/>
    </row>
    <row r="335" spans="1:45" ht="9" customHeight="1">
      <c r="A335" s="1086" t="s">
        <v>870</v>
      </c>
      <c r="B335" s="1087"/>
      <c r="C335" s="1087"/>
      <c r="D335" s="1087"/>
      <c r="E335" s="1087"/>
      <c r="F335" s="1084" t="s">
        <v>634</v>
      </c>
      <c r="G335" s="1084"/>
      <c r="H335" s="1084"/>
      <c r="I335" s="1084"/>
      <c r="J335" s="1088"/>
      <c r="K335" s="1157">
        <v>2.5</v>
      </c>
      <c r="L335" s="1083"/>
      <c r="M335" s="1083"/>
      <c r="N335" s="1083"/>
      <c r="O335" s="1076">
        <v>3</v>
      </c>
      <c r="P335" s="1076"/>
      <c r="Q335" s="1076"/>
      <c r="R335" s="1076"/>
      <c r="S335" s="1076"/>
      <c r="T335" s="1083">
        <v>3.9</v>
      </c>
      <c r="U335" s="1083"/>
      <c r="V335" s="1083"/>
      <c r="W335" s="1083"/>
      <c r="X335" s="1156"/>
      <c r="Y335" s="1158">
        <v>3</v>
      </c>
      <c r="Z335" s="1076"/>
      <c r="AA335" s="1076"/>
      <c r="AB335" s="1076"/>
      <c r="AC335" s="1083">
        <v>3.5</v>
      </c>
      <c r="AD335" s="1083"/>
      <c r="AE335" s="1083"/>
      <c r="AF335" s="1083"/>
      <c r="AG335" s="1083"/>
      <c r="AH335" s="1083"/>
      <c r="AI335" s="1076">
        <v>4</v>
      </c>
      <c r="AJ335" s="1076"/>
      <c r="AK335" s="1077"/>
      <c r="AL335" s="1155">
        <v>6</v>
      </c>
      <c r="AM335" s="1083"/>
      <c r="AN335" s="1083"/>
      <c r="AO335" s="1076">
        <v>7</v>
      </c>
      <c r="AP335" s="1077"/>
      <c r="AQ335" s="1154" t="s">
        <v>626</v>
      </c>
      <c r="AR335" s="1091"/>
      <c r="AS335" s="1138"/>
    </row>
    <row r="336" spans="1:45" ht="9" customHeight="1">
      <c r="A336" s="1086" t="s">
        <v>871</v>
      </c>
      <c r="B336" s="1087"/>
      <c r="C336" s="1087"/>
      <c r="D336" s="1087"/>
      <c r="E336" s="1087"/>
      <c r="F336" s="1084" t="s">
        <v>625</v>
      </c>
      <c r="G336" s="1084"/>
      <c r="H336" s="1084"/>
      <c r="I336" s="1084"/>
      <c r="J336" s="1088"/>
      <c r="K336" s="1157">
        <v>4.2</v>
      </c>
      <c r="L336" s="1083"/>
      <c r="M336" s="1083"/>
      <c r="N336" s="1083"/>
      <c r="O336" s="1076">
        <v>5.2</v>
      </c>
      <c r="P336" s="1076"/>
      <c r="Q336" s="1076"/>
      <c r="R336" s="1076"/>
      <c r="S336" s="1076"/>
      <c r="T336" s="1083">
        <v>6</v>
      </c>
      <c r="U336" s="1083"/>
      <c r="V336" s="1083"/>
      <c r="W336" s="1083"/>
      <c r="X336" s="1156"/>
      <c r="Y336" s="1158">
        <v>5.0999999999999996</v>
      </c>
      <c r="Z336" s="1076"/>
      <c r="AA336" s="1076"/>
      <c r="AB336" s="1076"/>
      <c r="AC336" s="1083">
        <v>5.5</v>
      </c>
      <c r="AD336" s="1083"/>
      <c r="AE336" s="1083"/>
      <c r="AF336" s="1083"/>
      <c r="AG336" s="1083"/>
      <c r="AH336" s="1083"/>
      <c r="AI336" s="1076">
        <v>6.3</v>
      </c>
      <c r="AJ336" s="1076"/>
      <c r="AK336" s="1077"/>
      <c r="AL336" s="1155">
        <v>6.75</v>
      </c>
      <c r="AM336" s="1083"/>
      <c r="AN336" s="1083"/>
      <c r="AO336" s="1076">
        <v>7</v>
      </c>
      <c r="AP336" s="1077"/>
      <c r="AQ336" s="1154" t="s">
        <v>626</v>
      </c>
      <c r="AR336" s="1091"/>
      <c r="AS336" s="1138"/>
    </row>
    <row r="337" spans="1:45" ht="9" customHeight="1">
      <c r="A337" s="1086" t="s">
        <v>872</v>
      </c>
      <c r="B337" s="1087"/>
      <c r="C337" s="1087"/>
      <c r="D337" s="1087"/>
      <c r="E337" s="1087"/>
      <c r="F337" s="1084" t="s">
        <v>634</v>
      </c>
      <c r="G337" s="1084"/>
      <c r="H337" s="1084"/>
      <c r="I337" s="1084"/>
      <c r="J337" s="1088"/>
      <c r="K337" s="1157">
        <v>3.5</v>
      </c>
      <c r="L337" s="1083"/>
      <c r="M337" s="1083"/>
      <c r="N337" s="1083"/>
      <c r="O337" s="1076">
        <v>5.3</v>
      </c>
      <c r="P337" s="1076"/>
      <c r="Q337" s="1076"/>
      <c r="R337" s="1076"/>
      <c r="S337" s="1076"/>
      <c r="T337" s="1083">
        <v>6.2</v>
      </c>
      <c r="U337" s="1083"/>
      <c r="V337" s="1083"/>
      <c r="W337" s="1083"/>
      <c r="X337" s="1156"/>
      <c r="Y337" s="1158">
        <v>4.5</v>
      </c>
      <c r="Z337" s="1076"/>
      <c r="AA337" s="1076"/>
      <c r="AB337" s="1076"/>
      <c r="AC337" s="1083">
        <v>5.7</v>
      </c>
      <c r="AD337" s="1083"/>
      <c r="AE337" s="1083"/>
      <c r="AF337" s="1083"/>
      <c r="AG337" s="1083"/>
      <c r="AH337" s="1083"/>
      <c r="AI337" s="1076">
        <v>6.7</v>
      </c>
      <c r="AJ337" s="1076"/>
      <c r="AK337" s="1077"/>
      <c r="AL337" s="1155">
        <v>7.5</v>
      </c>
      <c r="AM337" s="1083"/>
      <c r="AN337" s="1083"/>
      <c r="AO337" s="1076">
        <v>8.5</v>
      </c>
      <c r="AP337" s="1077"/>
      <c r="AQ337" s="1154" t="s">
        <v>626</v>
      </c>
      <c r="AR337" s="1091"/>
      <c r="AS337" s="1138"/>
    </row>
    <row r="338" spans="1:45" ht="9" customHeight="1">
      <c r="A338" s="1086" t="s">
        <v>873</v>
      </c>
      <c r="B338" s="1087"/>
      <c r="C338" s="1087"/>
      <c r="D338" s="1087"/>
      <c r="E338" s="1087"/>
      <c r="F338" s="1084" t="s">
        <v>646</v>
      </c>
      <c r="G338" s="1084"/>
      <c r="H338" s="1084"/>
      <c r="I338" s="1084"/>
      <c r="J338" s="1088"/>
      <c r="K338" s="1096" t="s">
        <v>626</v>
      </c>
      <c r="L338" s="1091"/>
      <c r="M338" s="1091"/>
      <c r="N338" s="1091"/>
      <c r="O338" s="1076">
        <v>4</v>
      </c>
      <c r="P338" s="1076"/>
      <c r="Q338" s="1076"/>
      <c r="R338" s="1076"/>
      <c r="S338" s="1076"/>
      <c r="T338" s="1083">
        <v>5.2</v>
      </c>
      <c r="U338" s="1083"/>
      <c r="V338" s="1083"/>
      <c r="W338" s="1083"/>
      <c r="X338" s="1156"/>
      <c r="Y338" s="1139" t="s">
        <v>626</v>
      </c>
      <c r="Z338" s="1084"/>
      <c r="AA338" s="1084"/>
      <c r="AB338" s="1084"/>
      <c r="AC338" s="1083">
        <v>4</v>
      </c>
      <c r="AD338" s="1083"/>
      <c r="AE338" s="1083"/>
      <c r="AF338" s="1083"/>
      <c r="AG338" s="1083"/>
      <c r="AH338" s="1083"/>
      <c r="AI338" s="1076">
        <v>5.2</v>
      </c>
      <c r="AJ338" s="1076"/>
      <c r="AK338" s="1077"/>
      <c r="AL338" s="1154" t="s">
        <v>626</v>
      </c>
      <c r="AM338" s="1091"/>
      <c r="AN338" s="1091"/>
      <c r="AO338" s="1084" t="s">
        <v>626</v>
      </c>
      <c r="AP338" s="1085"/>
      <c r="AQ338" s="1154" t="s">
        <v>626</v>
      </c>
      <c r="AR338" s="1091"/>
      <c r="AS338" s="1138"/>
    </row>
    <row r="339" spans="1:45" ht="9" customHeight="1">
      <c r="A339" s="1086" t="s">
        <v>874</v>
      </c>
      <c r="B339" s="1087"/>
      <c r="C339" s="1087"/>
      <c r="D339" s="1087"/>
      <c r="E339" s="1087"/>
      <c r="F339" s="1084" t="s">
        <v>634</v>
      </c>
      <c r="G339" s="1084"/>
      <c r="H339" s="1084"/>
      <c r="I339" s="1084"/>
      <c r="J339" s="1088"/>
      <c r="K339" s="1157">
        <v>4</v>
      </c>
      <c r="L339" s="1083"/>
      <c r="M339" s="1083"/>
      <c r="N339" s="1083"/>
      <c r="O339" s="1076">
        <v>5</v>
      </c>
      <c r="P339" s="1076"/>
      <c r="Q339" s="1076"/>
      <c r="R339" s="1076"/>
      <c r="S339" s="1076"/>
      <c r="T339" s="1083">
        <v>6</v>
      </c>
      <c r="U339" s="1083"/>
      <c r="V339" s="1083"/>
      <c r="W339" s="1083"/>
      <c r="X339" s="1156"/>
      <c r="Y339" s="1158">
        <v>5.5</v>
      </c>
      <c r="Z339" s="1076"/>
      <c r="AA339" s="1076"/>
      <c r="AB339" s="1076"/>
      <c r="AC339" s="1083">
        <v>6.5</v>
      </c>
      <c r="AD339" s="1083"/>
      <c r="AE339" s="1083"/>
      <c r="AF339" s="1083"/>
      <c r="AG339" s="1083"/>
      <c r="AH339" s="1083"/>
      <c r="AI339" s="1076">
        <v>7.5</v>
      </c>
      <c r="AJ339" s="1076"/>
      <c r="AK339" s="1077"/>
      <c r="AL339" s="1155">
        <v>7.5</v>
      </c>
      <c r="AM339" s="1083"/>
      <c r="AN339" s="1083"/>
      <c r="AO339" s="1076">
        <v>8</v>
      </c>
      <c r="AP339" s="1077"/>
      <c r="AQ339" s="1154" t="s">
        <v>626</v>
      </c>
      <c r="AR339" s="1091"/>
      <c r="AS339" s="1138"/>
    </row>
    <row r="340" spans="1:45" ht="9" customHeight="1">
      <c r="A340" s="1086" t="s">
        <v>875</v>
      </c>
      <c r="B340" s="1087"/>
      <c r="C340" s="1087"/>
      <c r="D340" s="1087"/>
      <c r="E340" s="1087"/>
      <c r="F340" s="1084" t="s">
        <v>646</v>
      </c>
      <c r="G340" s="1084"/>
      <c r="H340" s="1084"/>
      <c r="I340" s="1084"/>
      <c r="J340" s="1088"/>
      <c r="K340" s="1157">
        <v>4</v>
      </c>
      <c r="L340" s="1083"/>
      <c r="M340" s="1083"/>
      <c r="N340" s="1083"/>
      <c r="O340" s="1076">
        <v>4.3</v>
      </c>
      <c r="P340" s="1076"/>
      <c r="Q340" s="1076"/>
      <c r="R340" s="1076"/>
      <c r="S340" s="1076"/>
      <c r="T340" s="1083">
        <v>4.8</v>
      </c>
      <c r="U340" s="1083"/>
      <c r="V340" s="1083"/>
      <c r="W340" s="1083"/>
      <c r="X340" s="1156"/>
      <c r="Y340" s="1158">
        <v>4</v>
      </c>
      <c r="Z340" s="1076"/>
      <c r="AA340" s="1076"/>
      <c r="AB340" s="1076"/>
      <c r="AC340" s="1083">
        <v>4.3</v>
      </c>
      <c r="AD340" s="1083"/>
      <c r="AE340" s="1083"/>
      <c r="AF340" s="1083"/>
      <c r="AG340" s="1083"/>
      <c r="AH340" s="1083"/>
      <c r="AI340" s="1076">
        <v>4.8</v>
      </c>
      <c r="AJ340" s="1076"/>
      <c r="AK340" s="1077"/>
      <c r="AL340" s="1155">
        <v>5</v>
      </c>
      <c r="AM340" s="1083"/>
      <c r="AN340" s="1083"/>
      <c r="AO340" s="1076">
        <v>6</v>
      </c>
      <c r="AP340" s="1077"/>
      <c r="AQ340" s="1154" t="s">
        <v>626</v>
      </c>
      <c r="AR340" s="1091"/>
      <c r="AS340" s="1138"/>
    </row>
    <row r="341" spans="1:45" ht="9" customHeight="1">
      <c r="A341" s="1086" t="s">
        <v>876</v>
      </c>
      <c r="B341" s="1087"/>
      <c r="C341" s="1087"/>
      <c r="D341" s="1087"/>
      <c r="E341" s="1087"/>
      <c r="F341" s="1084" t="s">
        <v>646</v>
      </c>
      <c r="G341" s="1084"/>
      <c r="H341" s="1084"/>
      <c r="I341" s="1084"/>
      <c r="J341" s="1088"/>
      <c r="K341" s="1096" t="s">
        <v>626</v>
      </c>
      <c r="L341" s="1091"/>
      <c r="M341" s="1091"/>
      <c r="N341" s="1091"/>
      <c r="O341" s="1076">
        <v>3.5</v>
      </c>
      <c r="P341" s="1076"/>
      <c r="Q341" s="1076"/>
      <c r="R341" s="1076"/>
      <c r="S341" s="1076"/>
      <c r="T341" s="1083">
        <v>4.5</v>
      </c>
      <c r="U341" s="1083"/>
      <c r="V341" s="1083"/>
      <c r="W341" s="1083"/>
      <c r="X341" s="1156"/>
      <c r="Y341" s="1139" t="s">
        <v>626</v>
      </c>
      <c r="Z341" s="1084"/>
      <c r="AA341" s="1084"/>
      <c r="AB341" s="1084"/>
      <c r="AC341" s="1083">
        <v>3.5</v>
      </c>
      <c r="AD341" s="1083"/>
      <c r="AE341" s="1083"/>
      <c r="AF341" s="1083"/>
      <c r="AG341" s="1083"/>
      <c r="AH341" s="1083"/>
      <c r="AI341" s="1076">
        <v>4.5</v>
      </c>
      <c r="AJ341" s="1076"/>
      <c r="AK341" s="1077"/>
      <c r="AL341" s="1155">
        <v>5</v>
      </c>
      <c r="AM341" s="1083"/>
      <c r="AN341" s="1083"/>
      <c r="AO341" s="1076">
        <v>5.5</v>
      </c>
      <c r="AP341" s="1077"/>
      <c r="AQ341" s="1154" t="s">
        <v>626</v>
      </c>
      <c r="AR341" s="1091"/>
      <c r="AS341" s="1138"/>
    </row>
    <row r="342" spans="1:45" ht="9" customHeight="1">
      <c r="A342" s="1086" t="s">
        <v>877</v>
      </c>
      <c r="B342" s="1087"/>
      <c r="C342" s="1087"/>
      <c r="D342" s="1087"/>
      <c r="E342" s="1087"/>
      <c r="F342" s="1084" t="s">
        <v>646</v>
      </c>
      <c r="G342" s="1084"/>
      <c r="H342" s="1084"/>
      <c r="I342" s="1084"/>
      <c r="J342" s="1088"/>
      <c r="K342" s="1157">
        <v>4.8</v>
      </c>
      <c r="L342" s="1083"/>
      <c r="M342" s="1083"/>
      <c r="N342" s="1083"/>
      <c r="O342" s="1076">
        <v>7</v>
      </c>
      <c r="P342" s="1076"/>
      <c r="Q342" s="1076"/>
      <c r="R342" s="1076"/>
      <c r="S342" s="1076"/>
      <c r="T342" s="1083">
        <v>10</v>
      </c>
      <c r="U342" s="1083"/>
      <c r="V342" s="1083"/>
      <c r="W342" s="1083"/>
      <c r="X342" s="1156"/>
      <c r="Y342" s="1158">
        <v>5</v>
      </c>
      <c r="Z342" s="1076"/>
      <c r="AA342" s="1076"/>
      <c r="AB342" s="1076"/>
      <c r="AC342" s="1083">
        <v>9</v>
      </c>
      <c r="AD342" s="1083"/>
      <c r="AE342" s="1083"/>
      <c r="AF342" s="1083"/>
      <c r="AG342" s="1083"/>
      <c r="AH342" s="1083"/>
      <c r="AI342" s="1076">
        <v>12</v>
      </c>
      <c r="AJ342" s="1076"/>
      <c r="AK342" s="1077"/>
      <c r="AL342" s="1155">
        <v>14</v>
      </c>
      <c r="AM342" s="1083"/>
      <c r="AN342" s="1083"/>
      <c r="AO342" s="1076">
        <v>18</v>
      </c>
      <c r="AP342" s="1077"/>
      <c r="AQ342" s="1155">
        <v>40</v>
      </c>
      <c r="AR342" s="1083"/>
      <c r="AS342" s="1156"/>
    </row>
    <row r="343" spans="1:45" ht="9" customHeight="1">
      <c r="A343" s="1086" t="s">
        <v>878</v>
      </c>
      <c r="B343" s="1087"/>
      <c r="C343" s="1087"/>
      <c r="D343" s="1087"/>
      <c r="E343" s="1087"/>
      <c r="F343" s="1084" t="s">
        <v>632</v>
      </c>
      <c r="G343" s="1084"/>
      <c r="H343" s="1084"/>
      <c r="I343" s="1084"/>
      <c r="J343" s="1088"/>
      <c r="K343" s="1157">
        <v>3.75</v>
      </c>
      <c r="L343" s="1083"/>
      <c r="M343" s="1083"/>
      <c r="N343" s="1083"/>
      <c r="O343" s="1076">
        <v>4.5</v>
      </c>
      <c r="P343" s="1076"/>
      <c r="Q343" s="1076"/>
      <c r="R343" s="1076"/>
      <c r="S343" s="1076"/>
      <c r="T343" s="1083">
        <v>5</v>
      </c>
      <c r="U343" s="1083"/>
      <c r="V343" s="1083"/>
      <c r="W343" s="1083"/>
      <c r="X343" s="1156"/>
      <c r="Y343" s="1158">
        <v>4.2</v>
      </c>
      <c r="Z343" s="1076"/>
      <c r="AA343" s="1076"/>
      <c r="AB343" s="1076"/>
      <c r="AC343" s="1083">
        <v>4.5</v>
      </c>
      <c r="AD343" s="1083"/>
      <c r="AE343" s="1083"/>
      <c r="AF343" s="1083"/>
      <c r="AG343" s="1083"/>
      <c r="AH343" s="1083"/>
      <c r="AI343" s="1076">
        <v>5</v>
      </c>
      <c r="AJ343" s="1076"/>
      <c r="AK343" s="1077"/>
      <c r="AL343" s="1155">
        <v>5</v>
      </c>
      <c r="AM343" s="1083"/>
      <c r="AN343" s="1083"/>
      <c r="AO343" s="1076">
        <v>5.8</v>
      </c>
      <c r="AP343" s="1077"/>
      <c r="AQ343" s="1155">
        <v>6.5</v>
      </c>
      <c r="AR343" s="1083"/>
      <c r="AS343" s="1156"/>
    </row>
    <row r="344" spans="1:45" ht="9.9499999999999993" customHeight="1">
      <c r="A344" s="1086" t="s">
        <v>879</v>
      </c>
      <c r="B344" s="1087"/>
      <c r="C344" s="1087"/>
      <c r="D344" s="1087"/>
      <c r="E344" s="1087"/>
      <c r="F344" s="1084" t="s">
        <v>646</v>
      </c>
      <c r="G344" s="1084"/>
      <c r="H344" s="1084"/>
      <c r="I344" s="1084"/>
      <c r="J344" s="1088"/>
      <c r="K344" s="1157">
        <v>3.5</v>
      </c>
      <c r="L344" s="1083"/>
      <c r="M344" s="1083"/>
      <c r="N344" s="1083"/>
      <c r="O344" s="1076">
        <v>4.5</v>
      </c>
      <c r="P344" s="1076"/>
      <c r="Q344" s="1076"/>
      <c r="R344" s="1076"/>
      <c r="S344" s="1076"/>
      <c r="T344" s="1083">
        <v>5</v>
      </c>
      <c r="U344" s="1083"/>
      <c r="V344" s="1083"/>
      <c r="W344" s="1083"/>
      <c r="X344" s="1156"/>
      <c r="Y344" s="1158">
        <v>3.5</v>
      </c>
      <c r="Z344" s="1076"/>
      <c r="AA344" s="1076"/>
      <c r="AB344" s="1076"/>
      <c r="AC344" s="1083">
        <v>4.5</v>
      </c>
      <c r="AD344" s="1083"/>
      <c r="AE344" s="1083"/>
      <c r="AF344" s="1083"/>
      <c r="AG344" s="1083"/>
      <c r="AH344" s="1083"/>
      <c r="AI344" s="1076">
        <v>5</v>
      </c>
      <c r="AJ344" s="1076"/>
      <c r="AK344" s="1077"/>
      <c r="AL344" s="1155">
        <v>5</v>
      </c>
      <c r="AM344" s="1083"/>
      <c r="AN344" s="1083"/>
      <c r="AO344" s="1076">
        <v>5.5</v>
      </c>
      <c r="AP344" s="1077"/>
      <c r="AQ344" s="1154" t="s">
        <v>626</v>
      </c>
      <c r="AR344" s="1091"/>
      <c r="AS344" s="1138"/>
    </row>
    <row r="345" spans="1:45" ht="9.9499999999999993" customHeight="1">
      <c r="A345" s="1086" t="s">
        <v>880</v>
      </c>
      <c r="B345" s="1087"/>
      <c r="C345" s="1087"/>
      <c r="D345" s="1087"/>
      <c r="E345" s="1087"/>
      <c r="F345" s="1084" t="s">
        <v>625</v>
      </c>
      <c r="G345" s="1084"/>
      <c r="H345" s="1084"/>
      <c r="I345" s="1084"/>
      <c r="J345" s="1088"/>
      <c r="K345" s="1157">
        <v>3</v>
      </c>
      <c r="L345" s="1083"/>
      <c r="M345" s="1083"/>
      <c r="N345" s="1083"/>
      <c r="O345" s="1076">
        <v>3.5</v>
      </c>
      <c r="P345" s="1076"/>
      <c r="Q345" s="1076"/>
      <c r="R345" s="1076"/>
      <c r="S345" s="1076"/>
      <c r="T345" s="1083">
        <v>4</v>
      </c>
      <c r="U345" s="1083"/>
      <c r="V345" s="1083"/>
      <c r="W345" s="1083"/>
      <c r="X345" s="1156"/>
      <c r="Y345" s="1158">
        <v>4</v>
      </c>
      <c r="Z345" s="1076"/>
      <c r="AA345" s="1076"/>
      <c r="AB345" s="1076"/>
      <c r="AC345" s="1083">
        <v>4.5</v>
      </c>
      <c r="AD345" s="1083"/>
      <c r="AE345" s="1083"/>
      <c r="AF345" s="1083"/>
      <c r="AG345" s="1083"/>
      <c r="AH345" s="1083"/>
      <c r="AI345" s="1076">
        <v>5.5</v>
      </c>
      <c r="AJ345" s="1076"/>
      <c r="AK345" s="1077"/>
      <c r="AL345" s="1155">
        <v>6.5</v>
      </c>
      <c r="AM345" s="1083"/>
      <c r="AN345" s="1083"/>
      <c r="AO345" s="1076">
        <v>7</v>
      </c>
      <c r="AP345" s="1077"/>
      <c r="AQ345" s="1154" t="s">
        <v>626</v>
      </c>
      <c r="AR345" s="1091"/>
      <c r="AS345" s="1138"/>
    </row>
    <row r="346" spans="1:45" ht="9" customHeight="1">
      <c r="A346" s="1086" t="s">
        <v>881</v>
      </c>
      <c r="B346" s="1087"/>
      <c r="C346" s="1087"/>
      <c r="D346" s="1087"/>
      <c r="E346" s="1087"/>
      <c r="F346" s="1084" t="s">
        <v>640</v>
      </c>
      <c r="G346" s="1084"/>
      <c r="H346" s="1084"/>
      <c r="I346" s="1084"/>
      <c r="J346" s="1088"/>
      <c r="K346" s="1157">
        <v>4.92</v>
      </c>
      <c r="L346" s="1083"/>
      <c r="M346" s="1083"/>
      <c r="N346" s="1083"/>
      <c r="O346" s="1076">
        <v>5.86</v>
      </c>
      <c r="P346" s="1076"/>
      <c r="Q346" s="1076"/>
      <c r="R346" s="1076"/>
      <c r="S346" s="1076"/>
      <c r="T346" s="1083">
        <v>6.87</v>
      </c>
      <c r="U346" s="1083"/>
      <c r="V346" s="1083"/>
      <c r="W346" s="1083"/>
      <c r="X346" s="1156"/>
      <c r="Y346" s="1158">
        <v>5.24</v>
      </c>
      <c r="Z346" s="1076"/>
      <c r="AA346" s="1076"/>
      <c r="AB346" s="1076"/>
      <c r="AC346" s="1083">
        <v>6.39</v>
      </c>
      <c r="AD346" s="1083"/>
      <c r="AE346" s="1083"/>
      <c r="AF346" s="1083"/>
      <c r="AG346" s="1083"/>
      <c r="AH346" s="1083"/>
      <c r="AI346" s="1076">
        <v>7.17</v>
      </c>
      <c r="AJ346" s="1076"/>
      <c r="AK346" s="1077"/>
      <c r="AL346" s="1155">
        <v>7.37</v>
      </c>
      <c r="AM346" s="1083"/>
      <c r="AN346" s="1083"/>
      <c r="AO346" s="1076">
        <v>8.4</v>
      </c>
      <c r="AP346" s="1077"/>
      <c r="AQ346" s="1154" t="s">
        <v>626</v>
      </c>
      <c r="AR346" s="1091"/>
      <c r="AS346" s="1138"/>
    </row>
    <row r="347" spans="1:45" ht="9" customHeight="1">
      <c r="A347" s="1086" t="s">
        <v>882</v>
      </c>
      <c r="B347" s="1087"/>
      <c r="C347" s="1087"/>
      <c r="D347" s="1087"/>
      <c r="E347" s="1087"/>
      <c r="F347" s="1084" t="s">
        <v>625</v>
      </c>
      <c r="G347" s="1084"/>
      <c r="H347" s="1084"/>
      <c r="I347" s="1084"/>
      <c r="J347" s="1088"/>
      <c r="K347" s="1157">
        <v>4.5</v>
      </c>
      <c r="L347" s="1083"/>
      <c r="M347" s="1083"/>
      <c r="N347" s="1083"/>
      <c r="O347" s="1076">
        <v>5</v>
      </c>
      <c r="P347" s="1076"/>
      <c r="Q347" s="1076"/>
      <c r="R347" s="1076"/>
      <c r="S347" s="1076"/>
      <c r="T347" s="1083">
        <v>6.5</v>
      </c>
      <c r="U347" s="1083"/>
      <c r="V347" s="1083"/>
      <c r="W347" s="1083"/>
      <c r="X347" s="1156"/>
      <c r="Y347" s="1158">
        <v>5</v>
      </c>
      <c r="Z347" s="1076"/>
      <c r="AA347" s="1076"/>
      <c r="AB347" s="1076"/>
      <c r="AC347" s="1083">
        <v>5.75</v>
      </c>
      <c r="AD347" s="1083"/>
      <c r="AE347" s="1083"/>
      <c r="AF347" s="1083"/>
      <c r="AG347" s="1083"/>
      <c r="AH347" s="1083"/>
      <c r="AI347" s="1076">
        <v>6.5</v>
      </c>
      <c r="AJ347" s="1076"/>
      <c r="AK347" s="1077"/>
      <c r="AL347" s="1155">
        <v>6.5</v>
      </c>
      <c r="AM347" s="1083"/>
      <c r="AN347" s="1083"/>
      <c r="AO347" s="1076">
        <v>7.5</v>
      </c>
      <c r="AP347" s="1077"/>
      <c r="AQ347" s="1154" t="s">
        <v>626</v>
      </c>
      <c r="AR347" s="1091"/>
      <c r="AS347" s="1138"/>
    </row>
    <row r="348" spans="1:45" ht="9" customHeight="1">
      <c r="A348" s="1086" t="s">
        <v>883</v>
      </c>
      <c r="B348" s="1087"/>
      <c r="C348" s="1087"/>
      <c r="D348" s="1087"/>
      <c r="E348" s="1087"/>
      <c r="F348" s="1084" t="s">
        <v>643</v>
      </c>
      <c r="G348" s="1084"/>
      <c r="H348" s="1084"/>
      <c r="I348" s="1084"/>
      <c r="J348" s="1088"/>
      <c r="K348" s="1157">
        <v>3.25</v>
      </c>
      <c r="L348" s="1083"/>
      <c r="M348" s="1083"/>
      <c r="N348" s="1083"/>
      <c r="O348" s="1076">
        <v>3.65</v>
      </c>
      <c r="P348" s="1076"/>
      <c r="Q348" s="1076"/>
      <c r="R348" s="1076"/>
      <c r="S348" s="1076"/>
      <c r="T348" s="1083">
        <v>3.9</v>
      </c>
      <c r="U348" s="1083"/>
      <c r="V348" s="1083"/>
      <c r="W348" s="1083"/>
      <c r="X348" s="1156"/>
      <c r="Y348" s="1158">
        <v>3.1</v>
      </c>
      <c r="Z348" s="1076"/>
      <c r="AA348" s="1076"/>
      <c r="AB348" s="1076"/>
      <c r="AC348" s="1083">
        <v>3.4</v>
      </c>
      <c r="AD348" s="1083"/>
      <c r="AE348" s="1083"/>
      <c r="AF348" s="1083"/>
      <c r="AG348" s="1083"/>
      <c r="AH348" s="1083"/>
      <c r="AI348" s="1076">
        <v>3.75</v>
      </c>
      <c r="AJ348" s="1076"/>
      <c r="AK348" s="1077"/>
      <c r="AL348" s="1155">
        <v>4.3499999999999996</v>
      </c>
      <c r="AM348" s="1083"/>
      <c r="AN348" s="1083"/>
      <c r="AO348" s="1076">
        <v>4.75</v>
      </c>
      <c r="AP348" s="1077"/>
      <c r="AQ348" s="1155">
        <v>5.25</v>
      </c>
      <c r="AR348" s="1083"/>
      <c r="AS348" s="1156"/>
    </row>
    <row r="349" spans="1:45" ht="9" customHeight="1">
      <c r="A349" s="1086" t="s">
        <v>884</v>
      </c>
      <c r="B349" s="1087"/>
      <c r="C349" s="1087"/>
      <c r="D349" s="1087"/>
      <c r="E349" s="1087"/>
      <c r="F349" s="1084" t="s">
        <v>652</v>
      </c>
      <c r="G349" s="1084"/>
      <c r="H349" s="1084"/>
      <c r="I349" s="1084"/>
      <c r="J349" s="1088"/>
      <c r="K349" s="1157">
        <v>4.5</v>
      </c>
      <c r="L349" s="1083"/>
      <c r="M349" s="1083"/>
      <c r="N349" s="1083"/>
      <c r="O349" s="1076">
        <v>6.5</v>
      </c>
      <c r="P349" s="1076"/>
      <c r="Q349" s="1076"/>
      <c r="R349" s="1076"/>
      <c r="S349" s="1076"/>
      <c r="T349" s="1083">
        <v>10</v>
      </c>
      <c r="U349" s="1083"/>
      <c r="V349" s="1083"/>
      <c r="W349" s="1083"/>
      <c r="X349" s="1156"/>
      <c r="Y349" s="1158">
        <v>5.5</v>
      </c>
      <c r="Z349" s="1076"/>
      <c r="AA349" s="1076"/>
      <c r="AB349" s="1076"/>
      <c r="AC349" s="1083">
        <v>8</v>
      </c>
      <c r="AD349" s="1083"/>
      <c r="AE349" s="1083"/>
      <c r="AF349" s="1083"/>
      <c r="AG349" s="1083"/>
      <c r="AH349" s="1083"/>
      <c r="AI349" s="1084" t="s">
        <v>626</v>
      </c>
      <c r="AJ349" s="1084"/>
      <c r="AK349" s="1085"/>
      <c r="AL349" s="1155">
        <v>10</v>
      </c>
      <c r="AM349" s="1083"/>
      <c r="AN349" s="1083"/>
      <c r="AO349" s="1076">
        <v>11</v>
      </c>
      <c r="AP349" s="1077"/>
      <c r="AQ349" s="1154" t="s">
        <v>626</v>
      </c>
      <c r="AR349" s="1091"/>
      <c r="AS349" s="1138"/>
    </row>
    <row r="350" spans="1:45" ht="9" customHeight="1">
      <c r="A350" s="1086" t="s">
        <v>885</v>
      </c>
      <c r="B350" s="1087"/>
      <c r="C350" s="1087"/>
      <c r="D350" s="1087"/>
      <c r="E350" s="1087"/>
      <c r="F350" s="1084" t="s">
        <v>652</v>
      </c>
      <c r="G350" s="1084"/>
      <c r="H350" s="1084"/>
      <c r="I350" s="1084"/>
      <c r="J350" s="1088"/>
      <c r="K350" s="1157">
        <v>5.5</v>
      </c>
      <c r="L350" s="1083"/>
      <c r="M350" s="1083"/>
      <c r="N350" s="1083"/>
      <c r="O350" s="1076">
        <v>5.9</v>
      </c>
      <c r="P350" s="1076"/>
      <c r="Q350" s="1076"/>
      <c r="R350" s="1076"/>
      <c r="S350" s="1076"/>
      <c r="T350" s="1083">
        <v>6.5</v>
      </c>
      <c r="U350" s="1083"/>
      <c r="V350" s="1083"/>
      <c r="W350" s="1083"/>
      <c r="X350" s="1156"/>
      <c r="Y350" s="1158">
        <v>5.6</v>
      </c>
      <c r="Z350" s="1076"/>
      <c r="AA350" s="1076"/>
      <c r="AB350" s="1076"/>
      <c r="AC350" s="1083">
        <v>6.1</v>
      </c>
      <c r="AD350" s="1083"/>
      <c r="AE350" s="1083"/>
      <c r="AF350" s="1083"/>
      <c r="AG350" s="1083"/>
      <c r="AH350" s="1083"/>
      <c r="AI350" s="1076">
        <v>6.5</v>
      </c>
      <c r="AJ350" s="1076"/>
      <c r="AK350" s="1077"/>
      <c r="AL350" s="1155">
        <v>7.2</v>
      </c>
      <c r="AM350" s="1083"/>
      <c r="AN350" s="1083"/>
      <c r="AO350" s="1076">
        <v>7.6</v>
      </c>
      <c r="AP350" s="1077"/>
      <c r="AQ350" s="1154" t="s">
        <v>626</v>
      </c>
      <c r="AR350" s="1091"/>
      <c r="AS350" s="1138"/>
    </row>
    <row r="351" spans="1:45" ht="9" customHeight="1">
      <c r="A351" s="1086" t="s">
        <v>886</v>
      </c>
      <c r="B351" s="1087"/>
      <c r="C351" s="1087"/>
      <c r="D351" s="1087"/>
      <c r="E351" s="1087"/>
      <c r="F351" s="1084" t="s">
        <v>629</v>
      </c>
      <c r="G351" s="1084"/>
      <c r="H351" s="1084"/>
      <c r="I351" s="1084"/>
      <c r="J351" s="1088"/>
      <c r="K351" s="1157">
        <v>3.8</v>
      </c>
      <c r="L351" s="1083"/>
      <c r="M351" s="1083"/>
      <c r="N351" s="1083"/>
      <c r="O351" s="1076">
        <v>4.8</v>
      </c>
      <c r="P351" s="1076"/>
      <c r="Q351" s="1076"/>
      <c r="R351" s="1076"/>
      <c r="S351" s="1076"/>
      <c r="T351" s="1083">
        <v>5.2</v>
      </c>
      <c r="U351" s="1083"/>
      <c r="V351" s="1083"/>
      <c r="W351" s="1083"/>
      <c r="X351" s="1156"/>
      <c r="Y351" s="1158">
        <v>4</v>
      </c>
      <c r="Z351" s="1076"/>
      <c r="AA351" s="1076"/>
      <c r="AB351" s="1076"/>
      <c r="AC351" s="1083">
        <v>5</v>
      </c>
      <c r="AD351" s="1083"/>
      <c r="AE351" s="1083"/>
      <c r="AF351" s="1083"/>
      <c r="AG351" s="1083"/>
      <c r="AH351" s="1083"/>
      <c r="AI351" s="1076">
        <v>6</v>
      </c>
      <c r="AJ351" s="1076"/>
      <c r="AK351" s="1077"/>
      <c r="AL351" s="1155">
        <v>6</v>
      </c>
      <c r="AM351" s="1083"/>
      <c r="AN351" s="1083"/>
      <c r="AO351" s="1076">
        <v>7</v>
      </c>
      <c r="AP351" s="1077"/>
      <c r="AQ351" s="1155">
        <v>7.5</v>
      </c>
      <c r="AR351" s="1083"/>
      <c r="AS351" s="1156"/>
    </row>
    <row r="352" spans="1:45" ht="9" customHeight="1">
      <c r="A352" s="1086" t="s">
        <v>887</v>
      </c>
      <c r="B352" s="1087"/>
      <c r="C352" s="1087"/>
      <c r="D352" s="1087"/>
      <c r="E352" s="1087"/>
      <c r="F352" s="1084" t="s">
        <v>632</v>
      </c>
      <c r="G352" s="1084"/>
      <c r="H352" s="1084"/>
      <c r="I352" s="1084"/>
      <c r="J352" s="1088"/>
      <c r="K352" s="1157">
        <v>3.4</v>
      </c>
      <c r="L352" s="1083"/>
      <c r="M352" s="1083"/>
      <c r="N352" s="1083"/>
      <c r="O352" s="1076">
        <v>3.8</v>
      </c>
      <c r="P352" s="1076"/>
      <c r="Q352" s="1076"/>
      <c r="R352" s="1076"/>
      <c r="S352" s="1076"/>
      <c r="T352" s="1083">
        <v>4</v>
      </c>
      <c r="U352" s="1083"/>
      <c r="V352" s="1083"/>
      <c r="W352" s="1083"/>
      <c r="X352" s="1156"/>
      <c r="Y352" s="1158">
        <v>3.5</v>
      </c>
      <c r="Z352" s="1076"/>
      <c r="AA352" s="1076"/>
      <c r="AB352" s="1076"/>
      <c r="AC352" s="1083">
        <v>4.0999999999999996</v>
      </c>
      <c r="AD352" s="1083"/>
      <c r="AE352" s="1083"/>
      <c r="AF352" s="1083"/>
      <c r="AG352" s="1083"/>
      <c r="AH352" s="1083"/>
      <c r="AI352" s="1076">
        <v>4.9000000000000004</v>
      </c>
      <c r="AJ352" s="1076"/>
      <c r="AK352" s="1077"/>
      <c r="AL352" s="1155">
        <v>4.5</v>
      </c>
      <c r="AM352" s="1083"/>
      <c r="AN352" s="1083"/>
      <c r="AO352" s="1076">
        <v>5</v>
      </c>
      <c r="AP352" s="1077"/>
      <c r="AQ352" s="1155">
        <v>6</v>
      </c>
      <c r="AR352" s="1083"/>
      <c r="AS352" s="1156"/>
    </row>
    <row r="353" spans="1:45" ht="9" customHeight="1">
      <c r="A353" s="1086" t="s">
        <v>888</v>
      </c>
      <c r="B353" s="1087"/>
      <c r="C353" s="1087"/>
      <c r="D353" s="1087"/>
      <c r="E353" s="1087"/>
      <c r="F353" s="1084" t="s">
        <v>646</v>
      </c>
      <c r="G353" s="1084"/>
      <c r="H353" s="1084"/>
      <c r="I353" s="1084"/>
      <c r="J353" s="1088"/>
      <c r="K353" s="1157">
        <v>4.5</v>
      </c>
      <c r="L353" s="1083"/>
      <c r="M353" s="1083"/>
      <c r="N353" s="1083"/>
      <c r="O353" s="1076">
        <v>6</v>
      </c>
      <c r="P353" s="1076"/>
      <c r="Q353" s="1076"/>
      <c r="R353" s="1076"/>
      <c r="S353" s="1076"/>
      <c r="T353" s="1083">
        <v>7</v>
      </c>
      <c r="U353" s="1083"/>
      <c r="V353" s="1083"/>
      <c r="W353" s="1083"/>
      <c r="X353" s="1156"/>
      <c r="Y353" s="1158">
        <v>4.5</v>
      </c>
      <c r="Z353" s="1076"/>
      <c r="AA353" s="1076"/>
      <c r="AB353" s="1076"/>
      <c r="AC353" s="1083">
        <v>6</v>
      </c>
      <c r="AD353" s="1083"/>
      <c r="AE353" s="1083"/>
      <c r="AF353" s="1083"/>
      <c r="AG353" s="1083"/>
      <c r="AH353" s="1083"/>
      <c r="AI353" s="1076">
        <v>7</v>
      </c>
      <c r="AJ353" s="1076"/>
      <c r="AK353" s="1077"/>
      <c r="AL353" s="1155">
        <v>6.5</v>
      </c>
      <c r="AM353" s="1083"/>
      <c r="AN353" s="1083"/>
      <c r="AO353" s="1076">
        <v>7.5</v>
      </c>
      <c r="AP353" s="1077"/>
      <c r="AQ353" s="1154" t="s">
        <v>626</v>
      </c>
      <c r="AR353" s="1091"/>
      <c r="AS353" s="1138"/>
    </row>
    <row r="354" spans="1:45" ht="9" customHeight="1">
      <c r="A354" s="1086" t="s">
        <v>889</v>
      </c>
      <c r="B354" s="1087"/>
      <c r="C354" s="1087"/>
      <c r="D354" s="1087"/>
      <c r="E354" s="1087"/>
      <c r="F354" s="1084" t="s">
        <v>625</v>
      </c>
      <c r="G354" s="1084"/>
      <c r="H354" s="1084"/>
      <c r="I354" s="1084"/>
      <c r="J354" s="1088"/>
      <c r="K354" s="1157">
        <v>2.8</v>
      </c>
      <c r="L354" s="1083"/>
      <c r="M354" s="1083"/>
      <c r="N354" s="1083"/>
      <c r="O354" s="1076">
        <v>3</v>
      </c>
      <c r="P354" s="1076"/>
      <c r="Q354" s="1076"/>
      <c r="R354" s="1076"/>
      <c r="S354" s="1076"/>
      <c r="T354" s="1083">
        <v>3.5</v>
      </c>
      <c r="U354" s="1083"/>
      <c r="V354" s="1083"/>
      <c r="W354" s="1083"/>
      <c r="X354" s="1156"/>
      <c r="Y354" s="1158">
        <v>3.2</v>
      </c>
      <c r="Z354" s="1076"/>
      <c r="AA354" s="1076"/>
      <c r="AB354" s="1076"/>
      <c r="AC354" s="1083">
        <v>3.8</v>
      </c>
      <c r="AD354" s="1083"/>
      <c r="AE354" s="1083"/>
      <c r="AF354" s="1083"/>
      <c r="AG354" s="1083"/>
      <c r="AH354" s="1083"/>
      <c r="AI354" s="1076">
        <v>4.5</v>
      </c>
      <c r="AJ354" s="1076"/>
      <c r="AK354" s="1077"/>
      <c r="AL354" s="1155">
        <v>5</v>
      </c>
      <c r="AM354" s="1083"/>
      <c r="AN354" s="1083"/>
      <c r="AO354" s="1076">
        <v>5.5</v>
      </c>
      <c r="AP354" s="1077"/>
      <c r="AQ354" s="1154" t="s">
        <v>626</v>
      </c>
      <c r="AR354" s="1091"/>
      <c r="AS354" s="1138"/>
    </row>
    <row r="355" spans="1:45" ht="9" customHeight="1">
      <c r="A355" s="1086" t="s">
        <v>890</v>
      </c>
      <c r="B355" s="1087"/>
      <c r="C355" s="1087"/>
      <c r="D355" s="1087"/>
      <c r="E355" s="1087"/>
      <c r="F355" s="1084" t="s">
        <v>634</v>
      </c>
      <c r="G355" s="1084"/>
      <c r="H355" s="1084"/>
      <c r="I355" s="1084"/>
      <c r="J355" s="1088"/>
      <c r="K355" s="1157">
        <v>4</v>
      </c>
      <c r="L355" s="1083"/>
      <c r="M355" s="1083"/>
      <c r="N355" s="1083"/>
      <c r="O355" s="1076">
        <v>5</v>
      </c>
      <c r="P355" s="1076"/>
      <c r="Q355" s="1076"/>
      <c r="R355" s="1076"/>
      <c r="S355" s="1076"/>
      <c r="T355" s="1083">
        <v>6</v>
      </c>
      <c r="U355" s="1083"/>
      <c r="V355" s="1083"/>
      <c r="W355" s="1083"/>
      <c r="X355" s="1156"/>
      <c r="Y355" s="1158">
        <v>5.5</v>
      </c>
      <c r="Z355" s="1076"/>
      <c r="AA355" s="1076"/>
      <c r="AB355" s="1076"/>
      <c r="AC355" s="1083">
        <v>6.5</v>
      </c>
      <c r="AD355" s="1083"/>
      <c r="AE355" s="1083"/>
      <c r="AF355" s="1083"/>
      <c r="AG355" s="1083"/>
      <c r="AH355" s="1083"/>
      <c r="AI355" s="1076">
        <v>7.5</v>
      </c>
      <c r="AJ355" s="1076"/>
      <c r="AK355" s="1077"/>
      <c r="AL355" s="1155">
        <v>7.5</v>
      </c>
      <c r="AM355" s="1083"/>
      <c r="AN355" s="1083"/>
      <c r="AO355" s="1076">
        <v>8</v>
      </c>
      <c r="AP355" s="1077"/>
      <c r="AQ355" s="1154" t="s">
        <v>626</v>
      </c>
      <c r="AR355" s="1091"/>
      <c r="AS355" s="1138"/>
    </row>
    <row r="356" spans="1:45" ht="9" customHeight="1">
      <c r="A356" s="1086" t="s">
        <v>891</v>
      </c>
      <c r="B356" s="1087"/>
      <c r="C356" s="1087"/>
      <c r="D356" s="1087"/>
      <c r="E356" s="1087"/>
      <c r="F356" s="1084" t="s">
        <v>646</v>
      </c>
      <c r="G356" s="1084"/>
      <c r="H356" s="1084"/>
      <c r="I356" s="1084"/>
      <c r="J356" s="1088"/>
      <c r="K356" s="1157">
        <v>4</v>
      </c>
      <c r="L356" s="1083"/>
      <c r="M356" s="1083"/>
      <c r="N356" s="1083"/>
      <c r="O356" s="1076">
        <v>5</v>
      </c>
      <c r="P356" s="1076"/>
      <c r="Q356" s="1076"/>
      <c r="R356" s="1076"/>
      <c r="S356" s="1076"/>
      <c r="T356" s="1083">
        <v>5.5</v>
      </c>
      <c r="U356" s="1083"/>
      <c r="V356" s="1083"/>
      <c r="W356" s="1083"/>
      <c r="X356" s="1156"/>
      <c r="Y356" s="1158">
        <v>4</v>
      </c>
      <c r="Z356" s="1076"/>
      <c r="AA356" s="1076"/>
      <c r="AB356" s="1076"/>
      <c r="AC356" s="1083">
        <v>5</v>
      </c>
      <c r="AD356" s="1083"/>
      <c r="AE356" s="1083"/>
      <c r="AF356" s="1083"/>
      <c r="AG356" s="1083"/>
      <c r="AH356" s="1083"/>
      <c r="AI356" s="1076">
        <v>5.5</v>
      </c>
      <c r="AJ356" s="1076"/>
      <c r="AK356" s="1077"/>
      <c r="AL356" s="1154" t="s">
        <v>626</v>
      </c>
      <c r="AM356" s="1091"/>
      <c r="AN356" s="1091"/>
      <c r="AO356" s="1076">
        <v>6.8</v>
      </c>
      <c r="AP356" s="1077"/>
      <c r="AQ356" s="1154" t="s">
        <v>626</v>
      </c>
      <c r="AR356" s="1091"/>
      <c r="AS356" s="1138"/>
    </row>
    <row r="357" spans="1:45" ht="9" customHeight="1">
      <c r="A357" s="1086" t="s">
        <v>892</v>
      </c>
      <c r="B357" s="1087"/>
      <c r="C357" s="1087"/>
      <c r="D357" s="1087"/>
      <c r="E357" s="1087"/>
      <c r="F357" s="1084" t="s">
        <v>646</v>
      </c>
      <c r="G357" s="1084"/>
      <c r="H357" s="1084"/>
      <c r="I357" s="1084"/>
      <c r="J357" s="1088"/>
      <c r="K357" s="1157">
        <v>2.4</v>
      </c>
      <c r="L357" s="1083"/>
      <c r="M357" s="1083"/>
      <c r="N357" s="1083"/>
      <c r="O357" s="1076">
        <v>3</v>
      </c>
      <c r="P357" s="1076"/>
      <c r="Q357" s="1076"/>
      <c r="R357" s="1076"/>
      <c r="S357" s="1076"/>
      <c r="T357" s="1083">
        <v>4.0999999999999996</v>
      </c>
      <c r="U357" s="1083"/>
      <c r="V357" s="1083"/>
      <c r="W357" s="1083"/>
      <c r="X357" s="1156"/>
      <c r="Y357" s="1158">
        <v>2.4</v>
      </c>
      <c r="Z357" s="1076"/>
      <c r="AA357" s="1076"/>
      <c r="AB357" s="1076"/>
      <c r="AC357" s="1083">
        <v>3</v>
      </c>
      <c r="AD357" s="1083"/>
      <c r="AE357" s="1083"/>
      <c r="AF357" s="1083"/>
      <c r="AG357" s="1083"/>
      <c r="AH357" s="1083"/>
      <c r="AI357" s="1076">
        <v>4.0999999999999996</v>
      </c>
      <c r="AJ357" s="1076"/>
      <c r="AK357" s="1077"/>
      <c r="AL357" s="1155">
        <v>4.3</v>
      </c>
      <c r="AM357" s="1083"/>
      <c r="AN357" s="1083"/>
      <c r="AO357" s="1076">
        <v>4.9000000000000004</v>
      </c>
      <c r="AP357" s="1077"/>
      <c r="AQ357" s="1154" t="s">
        <v>626</v>
      </c>
      <c r="AR357" s="1091"/>
      <c r="AS357" s="1138"/>
    </row>
    <row r="358" spans="1:45" ht="9" customHeight="1">
      <c r="A358" s="1086" t="s">
        <v>893</v>
      </c>
      <c r="B358" s="1087"/>
      <c r="C358" s="1087"/>
      <c r="D358" s="1087"/>
      <c r="E358" s="1087"/>
      <c r="F358" s="1084" t="s">
        <v>713</v>
      </c>
      <c r="G358" s="1084"/>
      <c r="H358" s="1084"/>
      <c r="I358" s="1084"/>
      <c r="J358" s="1088"/>
      <c r="K358" s="1157">
        <v>3.25</v>
      </c>
      <c r="L358" s="1083"/>
      <c r="M358" s="1083"/>
      <c r="N358" s="1083"/>
      <c r="O358" s="1076">
        <v>4.25</v>
      </c>
      <c r="P358" s="1076"/>
      <c r="Q358" s="1076"/>
      <c r="R358" s="1076"/>
      <c r="S358" s="1076"/>
      <c r="T358" s="1083">
        <v>4.5</v>
      </c>
      <c r="U358" s="1083"/>
      <c r="V358" s="1083"/>
      <c r="W358" s="1083"/>
      <c r="X358" s="1156"/>
      <c r="Y358" s="1158">
        <v>3.25</v>
      </c>
      <c r="Z358" s="1076"/>
      <c r="AA358" s="1076"/>
      <c r="AB358" s="1076"/>
      <c r="AC358" s="1083">
        <v>4.25</v>
      </c>
      <c r="AD358" s="1083"/>
      <c r="AE358" s="1083"/>
      <c r="AF358" s="1083"/>
      <c r="AG358" s="1083"/>
      <c r="AH358" s="1083"/>
      <c r="AI358" s="1076">
        <v>4.5</v>
      </c>
      <c r="AJ358" s="1076"/>
      <c r="AK358" s="1077"/>
      <c r="AL358" s="1154" t="s">
        <v>626</v>
      </c>
      <c r="AM358" s="1091"/>
      <c r="AN358" s="1091"/>
      <c r="AO358" s="1084" t="s">
        <v>626</v>
      </c>
      <c r="AP358" s="1085"/>
      <c r="AQ358" s="1154" t="s">
        <v>626</v>
      </c>
      <c r="AR358" s="1091"/>
      <c r="AS358" s="1138"/>
    </row>
    <row r="359" spans="1:45" ht="9" customHeight="1">
      <c r="A359" s="1086" t="s">
        <v>894</v>
      </c>
      <c r="B359" s="1087"/>
      <c r="C359" s="1087"/>
      <c r="D359" s="1087"/>
      <c r="E359" s="1087"/>
      <c r="F359" s="1084" t="s">
        <v>625</v>
      </c>
      <c r="G359" s="1084"/>
      <c r="H359" s="1084"/>
      <c r="I359" s="1084"/>
      <c r="J359" s="1088"/>
      <c r="K359" s="1157">
        <v>3.8</v>
      </c>
      <c r="L359" s="1083"/>
      <c r="M359" s="1083"/>
      <c r="N359" s="1083"/>
      <c r="O359" s="1076">
        <v>4</v>
      </c>
      <c r="P359" s="1076"/>
      <c r="Q359" s="1076"/>
      <c r="R359" s="1076"/>
      <c r="S359" s="1076"/>
      <c r="T359" s="1083">
        <v>4.8</v>
      </c>
      <c r="U359" s="1083"/>
      <c r="V359" s="1083"/>
      <c r="W359" s="1083"/>
      <c r="X359" s="1156"/>
      <c r="Y359" s="1158">
        <v>4</v>
      </c>
      <c r="Z359" s="1076"/>
      <c r="AA359" s="1076"/>
      <c r="AB359" s="1076"/>
      <c r="AC359" s="1083">
        <v>5</v>
      </c>
      <c r="AD359" s="1083"/>
      <c r="AE359" s="1083"/>
      <c r="AF359" s="1083"/>
      <c r="AG359" s="1083"/>
      <c r="AH359" s="1083"/>
      <c r="AI359" s="1076">
        <v>5.5</v>
      </c>
      <c r="AJ359" s="1076"/>
      <c r="AK359" s="1077"/>
      <c r="AL359" s="1155">
        <v>6</v>
      </c>
      <c r="AM359" s="1083"/>
      <c r="AN359" s="1083"/>
      <c r="AO359" s="1076">
        <v>6.5</v>
      </c>
      <c r="AP359" s="1077"/>
      <c r="AQ359" s="1154" t="s">
        <v>626</v>
      </c>
      <c r="AR359" s="1091"/>
      <c r="AS359" s="1138"/>
    </row>
    <row r="360" spans="1:45" ht="9" customHeight="1">
      <c r="A360" s="1086" t="s">
        <v>895</v>
      </c>
      <c r="B360" s="1087"/>
      <c r="C360" s="1087"/>
      <c r="D360" s="1087"/>
      <c r="E360" s="1087"/>
      <c r="F360" s="1084" t="s">
        <v>625</v>
      </c>
      <c r="G360" s="1084"/>
      <c r="H360" s="1084"/>
      <c r="I360" s="1084"/>
      <c r="J360" s="1088"/>
      <c r="K360" s="1157">
        <v>3.65</v>
      </c>
      <c r="L360" s="1083"/>
      <c r="M360" s="1083"/>
      <c r="N360" s="1083"/>
      <c r="O360" s="1076">
        <v>4.1500000000000004</v>
      </c>
      <c r="P360" s="1076"/>
      <c r="Q360" s="1076"/>
      <c r="R360" s="1076"/>
      <c r="S360" s="1076"/>
      <c r="T360" s="1083">
        <v>4.8</v>
      </c>
      <c r="U360" s="1083"/>
      <c r="V360" s="1083"/>
      <c r="W360" s="1083"/>
      <c r="X360" s="1156"/>
      <c r="Y360" s="1158">
        <v>4.5</v>
      </c>
      <c r="Z360" s="1076"/>
      <c r="AA360" s="1076"/>
      <c r="AB360" s="1076"/>
      <c r="AC360" s="1083">
        <v>5</v>
      </c>
      <c r="AD360" s="1083"/>
      <c r="AE360" s="1083"/>
      <c r="AF360" s="1083"/>
      <c r="AG360" s="1083"/>
      <c r="AH360" s="1083"/>
      <c r="AI360" s="1076">
        <v>5.5</v>
      </c>
      <c r="AJ360" s="1076"/>
      <c r="AK360" s="1077"/>
      <c r="AL360" s="1155">
        <v>6</v>
      </c>
      <c r="AM360" s="1083"/>
      <c r="AN360" s="1083"/>
      <c r="AO360" s="1076">
        <v>6.5</v>
      </c>
      <c r="AP360" s="1077"/>
      <c r="AQ360" s="1154" t="s">
        <v>626</v>
      </c>
      <c r="AR360" s="1091"/>
      <c r="AS360" s="1138"/>
    </row>
    <row r="361" spans="1:45" ht="9" customHeight="1">
      <c r="A361" s="1086" t="s">
        <v>896</v>
      </c>
      <c r="B361" s="1087"/>
      <c r="C361" s="1087"/>
      <c r="D361" s="1087"/>
      <c r="E361" s="1087"/>
      <c r="F361" s="1084" t="s">
        <v>640</v>
      </c>
      <c r="G361" s="1084"/>
      <c r="H361" s="1084"/>
      <c r="I361" s="1084"/>
      <c r="J361" s="1088"/>
      <c r="K361" s="1157">
        <v>3.45</v>
      </c>
      <c r="L361" s="1083"/>
      <c r="M361" s="1083"/>
      <c r="N361" s="1083"/>
      <c r="O361" s="1076">
        <v>4.4000000000000004</v>
      </c>
      <c r="P361" s="1076"/>
      <c r="Q361" s="1076"/>
      <c r="R361" s="1076"/>
      <c r="S361" s="1076"/>
      <c r="T361" s="1083">
        <v>5.7</v>
      </c>
      <c r="U361" s="1083"/>
      <c r="V361" s="1083"/>
      <c r="W361" s="1083"/>
      <c r="X361" s="1156"/>
      <c r="Y361" s="1158">
        <v>4.5999999999999996</v>
      </c>
      <c r="Z361" s="1076"/>
      <c r="AA361" s="1076"/>
      <c r="AB361" s="1076"/>
      <c r="AC361" s="1083">
        <v>5.2</v>
      </c>
      <c r="AD361" s="1083"/>
      <c r="AE361" s="1083"/>
      <c r="AF361" s="1083"/>
      <c r="AG361" s="1083"/>
      <c r="AH361" s="1083"/>
      <c r="AI361" s="1076">
        <v>5.9</v>
      </c>
      <c r="AJ361" s="1076"/>
      <c r="AK361" s="1077"/>
      <c r="AL361" s="1155">
        <v>6.2</v>
      </c>
      <c r="AM361" s="1083"/>
      <c r="AN361" s="1083"/>
      <c r="AO361" s="1076">
        <v>7.5</v>
      </c>
      <c r="AP361" s="1077"/>
      <c r="AQ361" s="1154" t="s">
        <v>626</v>
      </c>
      <c r="AR361" s="1091"/>
      <c r="AS361" s="1138"/>
    </row>
    <row r="362" spans="1:45" ht="9" customHeight="1">
      <c r="A362" s="1086" t="s">
        <v>897</v>
      </c>
      <c r="B362" s="1087"/>
      <c r="C362" s="1087"/>
      <c r="D362" s="1087"/>
      <c r="E362" s="1087"/>
      <c r="F362" s="1084" t="s">
        <v>646</v>
      </c>
      <c r="G362" s="1084"/>
      <c r="H362" s="1084"/>
      <c r="I362" s="1084"/>
      <c r="J362" s="1088"/>
      <c r="K362" s="1157">
        <v>2.85</v>
      </c>
      <c r="L362" s="1083"/>
      <c r="M362" s="1083"/>
      <c r="N362" s="1083"/>
      <c r="O362" s="1076">
        <v>4.5</v>
      </c>
      <c r="P362" s="1076"/>
      <c r="Q362" s="1076"/>
      <c r="R362" s="1076"/>
      <c r="S362" s="1076"/>
      <c r="T362" s="1083">
        <v>5.4</v>
      </c>
      <c r="U362" s="1083"/>
      <c r="V362" s="1083"/>
      <c r="W362" s="1083"/>
      <c r="X362" s="1156"/>
      <c r="Y362" s="1158">
        <v>2.85</v>
      </c>
      <c r="Z362" s="1076"/>
      <c r="AA362" s="1076"/>
      <c r="AB362" s="1076"/>
      <c r="AC362" s="1083">
        <v>4.5</v>
      </c>
      <c r="AD362" s="1083"/>
      <c r="AE362" s="1083"/>
      <c r="AF362" s="1083"/>
      <c r="AG362" s="1083"/>
      <c r="AH362" s="1083"/>
      <c r="AI362" s="1076">
        <v>5.4</v>
      </c>
      <c r="AJ362" s="1076"/>
      <c r="AK362" s="1077"/>
      <c r="AL362" s="1155">
        <v>5.3</v>
      </c>
      <c r="AM362" s="1083"/>
      <c r="AN362" s="1083"/>
      <c r="AO362" s="1076">
        <v>6</v>
      </c>
      <c r="AP362" s="1077"/>
      <c r="AQ362" s="1154" t="s">
        <v>626</v>
      </c>
      <c r="AR362" s="1091"/>
      <c r="AS362" s="1138"/>
    </row>
    <row r="363" spans="1:45" ht="9" customHeight="1">
      <c r="A363" s="1086" t="s">
        <v>898</v>
      </c>
      <c r="B363" s="1087"/>
      <c r="C363" s="1087"/>
      <c r="D363" s="1087"/>
      <c r="E363" s="1087"/>
      <c r="F363" s="1084" t="s">
        <v>629</v>
      </c>
      <c r="G363" s="1084"/>
      <c r="H363" s="1084"/>
      <c r="I363" s="1084"/>
      <c r="J363" s="1088"/>
      <c r="K363" s="1157">
        <v>4</v>
      </c>
      <c r="L363" s="1083"/>
      <c r="M363" s="1083"/>
      <c r="N363" s="1083"/>
      <c r="O363" s="1076">
        <v>4.5</v>
      </c>
      <c r="P363" s="1076"/>
      <c r="Q363" s="1076"/>
      <c r="R363" s="1076"/>
      <c r="S363" s="1076"/>
      <c r="T363" s="1083">
        <v>4.9000000000000004</v>
      </c>
      <c r="U363" s="1083"/>
      <c r="V363" s="1083"/>
      <c r="W363" s="1083"/>
      <c r="X363" s="1156"/>
      <c r="Y363" s="1158">
        <v>4</v>
      </c>
      <c r="Z363" s="1076"/>
      <c r="AA363" s="1076"/>
      <c r="AB363" s="1076"/>
      <c r="AC363" s="1083">
        <v>5</v>
      </c>
      <c r="AD363" s="1083"/>
      <c r="AE363" s="1083"/>
      <c r="AF363" s="1083"/>
      <c r="AG363" s="1083"/>
      <c r="AH363" s="1083"/>
      <c r="AI363" s="1076">
        <v>5.5</v>
      </c>
      <c r="AJ363" s="1076"/>
      <c r="AK363" s="1077"/>
      <c r="AL363" s="1155">
        <v>6.8</v>
      </c>
      <c r="AM363" s="1083"/>
      <c r="AN363" s="1083"/>
      <c r="AO363" s="1076">
        <v>7.5</v>
      </c>
      <c r="AP363" s="1077"/>
      <c r="AQ363" s="1155">
        <v>7.5</v>
      </c>
      <c r="AR363" s="1083"/>
      <c r="AS363" s="1156"/>
    </row>
    <row r="364" spans="1:45" ht="9" customHeight="1">
      <c r="A364" s="1086" t="s">
        <v>899</v>
      </c>
      <c r="B364" s="1087"/>
      <c r="C364" s="1087"/>
      <c r="D364" s="1087"/>
      <c r="E364" s="1087"/>
      <c r="F364" s="1084" t="s">
        <v>634</v>
      </c>
      <c r="G364" s="1084"/>
      <c r="H364" s="1084"/>
      <c r="I364" s="1084"/>
      <c r="J364" s="1088"/>
      <c r="K364" s="1157">
        <v>3</v>
      </c>
      <c r="L364" s="1083"/>
      <c r="M364" s="1083"/>
      <c r="N364" s="1083"/>
      <c r="O364" s="1076">
        <v>3.5</v>
      </c>
      <c r="P364" s="1076"/>
      <c r="Q364" s="1076"/>
      <c r="R364" s="1076"/>
      <c r="S364" s="1076"/>
      <c r="T364" s="1083">
        <v>3.9</v>
      </c>
      <c r="U364" s="1083"/>
      <c r="V364" s="1083"/>
      <c r="W364" s="1083"/>
      <c r="X364" s="1156"/>
      <c r="Y364" s="1158">
        <v>3.1</v>
      </c>
      <c r="Z364" s="1076"/>
      <c r="AA364" s="1076"/>
      <c r="AB364" s="1076"/>
      <c r="AC364" s="1083">
        <v>3.7</v>
      </c>
      <c r="AD364" s="1083"/>
      <c r="AE364" s="1083"/>
      <c r="AF364" s="1083"/>
      <c r="AG364" s="1083"/>
      <c r="AH364" s="1083"/>
      <c r="AI364" s="1076">
        <v>4.3</v>
      </c>
      <c r="AJ364" s="1076"/>
      <c r="AK364" s="1077"/>
      <c r="AL364" s="1154" t="s">
        <v>626</v>
      </c>
      <c r="AM364" s="1091"/>
      <c r="AN364" s="1091"/>
      <c r="AO364" s="1084" t="s">
        <v>626</v>
      </c>
      <c r="AP364" s="1085"/>
      <c r="AQ364" s="1154" t="s">
        <v>626</v>
      </c>
      <c r="AR364" s="1091"/>
      <c r="AS364" s="1138"/>
    </row>
    <row r="365" spans="1:45" ht="9" customHeight="1">
      <c r="A365" s="1086" t="s">
        <v>900</v>
      </c>
      <c r="B365" s="1087"/>
      <c r="C365" s="1087"/>
      <c r="D365" s="1087"/>
      <c r="E365" s="1087"/>
      <c r="F365" s="1084" t="s">
        <v>625</v>
      </c>
      <c r="G365" s="1084"/>
      <c r="H365" s="1084"/>
      <c r="I365" s="1084"/>
      <c r="J365" s="1088"/>
      <c r="K365" s="1157">
        <v>3</v>
      </c>
      <c r="L365" s="1083"/>
      <c r="M365" s="1083"/>
      <c r="N365" s="1083"/>
      <c r="O365" s="1076">
        <v>4</v>
      </c>
      <c r="P365" s="1076"/>
      <c r="Q365" s="1076"/>
      <c r="R365" s="1076"/>
      <c r="S365" s="1076"/>
      <c r="T365" s="1083">
        <v>5</v>
      </c>
      <c r="U365" s="1083"/>
      <c r="V365" s="1083"/>
      <c r="W365" s="1083"/>
      <c r="X365" s="1156"/>
      <c r="Y365" s="1158">
        <v>3.5</v>
      </c>
      <c r="Z365" s="1076"/>
      <c r="AA365" s="1076"/>
      <c r="AB365" s="1076"/>
      <c r="AC365" s="1083">
        <v>4.5</v>
      </c>
      <c r="AD365" s="1083"/>
      <c r="AE365" s="1083"/>
      <c r="AF365" s="1083"/>
      <c r="AG365" s="1083"/>
      <c r="AH365" s="1083"/>
      <c r="AI365" s="1076">
        <v>4.8</v>
      </c>
      <c r="AJ365" s="1076"/>
      <c r="AK365" s="1077"/>
      <c r="AL365" s="1155">
        <v>4.9000000000000004</v>
      </c>
      <c r="AM365" s="1083"/>
      <c r="AN365" s="1083"/>
      <c r="AO365" s="1076">
        <v>5.5</v>
      </c>
      <c r="AP365" s="1077"/>
      <c r="AQ365" s="1154" t="s">
        <v>626</v>
      </c>
      <c r="AR365" s="1091"/>
      <c r="AS365" s="1138"/>
    </row>
    <row r="366" spans="1:45" ht="9" customHeight="1">
      <c r="A366" s="1086" t="s">
        <v>901</v>
      </c>
      <c r="B366" s="1087"/>
      <c r="C366" s="1087"/>
      <c r="D366" s="1087"/>
      <c r="E366" s="1087"/>
      <c r="F366" s="1084" t="s">
        <v>740</v>
      </c>
      <c r="G366" s="1084"/>
      <c r="H366" s="1084"/>
      <c r="I366" s="1084"/>
      <c r="J366" s="1088"/>
      <c r="K366" s="1157">
        <v>4</v>
      </c>
      <c r="L366" s="1083"/>
      <c r="M366" s="1083"/>
      <c r="N366" s="1083"/>
      <c r="O366" s="1076">
        <v>5</v>
      </c>
      <c r="P366" s="1076"/>
      <c r="Q366" s="1076"/>
      <c r="R366" s="1076"/>
      <c r="S366" s="1076"/>
      <c r="T366" s="1083">
        <v>6.5</v>
      </c>
      <c r="U366" s="1083"/>
      <c r="V366" s="1083"/>
      <c r="W366" s="1083"/>
      <c r="X366" s="1156"/>
      <c r="Y366" s="1158">
        <v>5</v>
      </c>
      <c r="Z366" s="1076"/>
      <c r="AA366" s="1076"/>
      <c r="AB366" s="1076"/>
      <c r="AC366" s="1083">
        <v>6</v>
      </c>
      <c r="AD366" s="1083"/>
      <c r="AE366" s="1083"/>
      <c r="AF366" s="1083"/>
      <c r="AG366" s="1083"/>
      <c r="AH366" s="1083"/>
      <c r="AI366" s="1076">
        <v>7</v>
      </c>
      <c r="AJ366" s="1076"/>
      <c r="AK366" s="1077"/>
      <c r="AL366" s="1155">
        <v>7</v>
      </c>
      <c r="AM366" s="1083"/>
      <c r="AN366" s="1083"/>
      <c r="AO366" s="1076">
        <v>8</v>
      </c>
      <c r="AP366" s="1077"/>
      <c r="AQ366" s="1155">
        <v>10</v>
      </c>
      <c r="AR366" s="1083"/>
      <c r="AS366" s="1156"/>
    </row>
    <row r="367" spans="1:45" ht="9" customHeight="1">
      <c r="A367" s="1086" t="s">
        <v>902</v>
      </c>
      <c r="B367" s="1087"/>
      <c r="C367" s="1087"/>
      <c r="D367" s="1087"/>
      <c r="E367" s="1087"/>
      <c r="F367" s="1084" t="s">
        <v>632</v>
      </c>
      <c r="G367" s="1084"/>
      <c r="H367" s="1084"/>
      <c r="I367" s="1084"/>
      <c r="J367" s="1088"/>
      <c r="K367" s="1157">
        <v>3.5</v>
      </c>
      <c r="L367" s="1083"/>
      <c r="M367" s="1083"/>
      <c r="N367" s="1083"/>
      <c r="O367" s="1076">
        <v>3.8</v>
      </c>
      <c r="P367" s="1076"/>
      <c r="Q367" s="1076"/>
      <c r="R367" s="1076"/>
      <c r="S367" s="1076"/>
      <c r="T367" s="1083">
        <v>4.0999999999999996</v>
      </c>
      <c r="U367" s="1083"/>
      <c r="V367" s="1083"/>
      <c r="W367" s="1083"/>
      <c r="X367" s="1156"/>
      <c r="Y367" s="1158">
        <v>4.7</v>
      </c>
      <c r="Z367" s="1076"/>
      <c r="AA367" s="1076"/>
      <c r="AB367" s="1076"/>
      <c r="AC367" s="1083">
        <v>5</v>
      </c>
      <c r="AD367" s="1083"/>
      <c r="AE367" s="1083"/>
      <c r="AF367" s="1083"/>
      <c r="AG367" s="1083"/>
      <c r="AH367" s="1083"/>
      <c r="AI367" s="1076">
        <v>5.5</v>
      </c>
      <c r="AJ367" s="1076"/>
      <c r="AK367" s="1077"/>
      <c r="AL367" s="1155">
        <v>4.2</v>
      </c>
      <c r="AM367" s="1083"/>
      <c r="AN367" s="1083"/>
      <c r="AO367" s="1076">
        <v>4.7</v>
      </c>
      <c r="AP367" s="1077"/>
      <c r="AQ367" s="1155">
        <v>7</v>
      </c>
      <c r="AR367" s="1083"/>
      <c r="AS367" s="1156"/>
    </row>
    <row r="368" spans="1:45" ht="9" customHeight="1">
      <c r="A368" s="1086" t="s">
        <v>903</v>
      </c>
      <c r="B368" s="1087"/>
      <c r="C368" s="1087"/>
      <c r="D368" s="1087"/>
      <c r="E368" s="1087"/>
      <c r="F368" s="1084" t="s">
        <v>706</v>
      </c>
      <c r="G368" s="1084"/>
      <c r="H368" s="1084"/>
      <c r="I368" s="1084"/>
      <c r="J368" s="1088"/>
      <c r="K368" s="1157">
        <v>3.6</v>
      </c>
      <c r="L368" s="1083"/>
      <c r="M368" s="1083"/>
      <c r="N368" s="1083"/>
      <c r="O368" s="1076">
        <v>5.2</v>
      </c>
      <c r="P368" s="1076"/>
      <c r="Q368" s="1076"/>
      <c r="R368" s="1076"/>
      <c r="S368" s="1076"/>
      <c r="T368" s="1083">
        <v>6.5</v>
      </c>
      <c r="U368" s="1083"/>
      <c r="V368" s="1083"/>
      <c r="W368" s="1083"/>
      <c r="X368" s="1156"/>
      <c r="Y368" s="1158">
        <v>3.6</v>
      </c>
      <c r="Z368" s="1076"/>
      <c r="AA368" s="1076"/>
      <c r="AB368" s="1076"/>
      <c r="AC368" s="1083">
        <v>5.2</v>
      </c>
      <c r="AD368" s="1083"/>
      <c r="AE368" s="1083"/>
      <c r="AF368" s="1083"/>
      <c r="AG368" s="1083"/>
      <c r="AH368" s="1083"/>
      <c r="AI368" s="1076">
        <v>5.7</v>
      </c>
      <c r="AJ368" s="1076"/>
      <c r="AK368" s="1077"/>
      <c r="AL368" s="1155">
        <v>6</v>
      </c>
      <c r="AM368" s="1083"/>
      <c r="AN368" s="1083"/>
      <c r="AO368" s="1076">
        <v>7.5</v>
      </c>
      <c r="AP368" s="1077"/>
      <c r="AQ368" s="1155">
        <v>10</v>
      </c>
      <c r="AR368" s="1083"/>
      <c r="AS368" s="1156"/>
    </row>
    <row r="369" spans="1:45" ht="9" customHeight="1">
      <c r="A369" s="1086" t="s">
        <v>904</v>
      </c>
      <c r="B369" s="1087"/>
      <c r="C369" s="1087"/>
      <c r="D369" s="1087"/>
      <c r="E369" s="1087"/>
      <c r="F369" s="1084" t="s">
        <v>625</v>
      </c>
      <c r="G369" s="1084"/>
      <c r="H369" s="1084"/>
      <c r="I369" s="1084"/>
      <c r="J369" s="1088"/>
      <c r="K369" s="1157">
        <v>5</v>
      </c>
      <c r="L369" s="1083"/>
      <c r="M369" s="1083"/>
      <c r="N369" s="1083"/>
      <c r="O369" s="1076">
        <v>6</v>
      </c>
      <c r="P369" s="1076"/>
      <c r="Q369" s="1076"/>
      <c r="R369" s="1076"/>
      <c r="S369" s="1076"/>
      <c r="T369" s="1083">
        <v>6.5</v>
      </c>
      <c r="U369" s="1083"/>
      <c r="V369" s="1083"/>
      <c r="W369" s="1083"/>
      <c r="X369" s="1156"/>
      <c r="Y369" s="1158">
        <v>5</v>
      </c>
      <c r="Z369" s="1076"/>
      <c r="AA369" s="1076"/>
      <c r="AB369" s="1076"/>
      <c r="AC369" s="1083">
        <v>6</v>
      </c>
      <c r="AD369" s="1083"/>
      <c r="AE369" s="1083"/>
      <c r="AF369" s="1083"/>
      <c r="AG369" s="1083"/>
      <c r="AH369" s="1083"/>
      <c r="AI369" s="1076">
        <v>7</v>
      </c>
      <c r="AJ369" s="1076"/>
      <c r="AK369" s="1077"/>
      <c r="AL369" s="1155">
        <v>7.5</v>
      </c>
      <c r="AM369" s="1083"/>
      <c r="AN369" s="1083"/>
      <c r="AO369" s="1076">
        <v>8</v>
      </c>
      <c r="AP369" s="1077"/>
      <c r="AQ369" s="1154" t="s">
        <v>626</v>
      </c>
      <c r="AR369" s="1091"/>
      <c r="AS369" s="1138"/>
    </row>
    <row r="370" spans="1:45" ht="9" customHeight="1">
      <c r="A370" s="1086" t="s">
        <v>905</v>
      </c>
      <c r="B370" s="1087"/>
      <c r="C370" s="1087"/>
      <c r="D370" s="1087"/>
      <c r="E370" s="1087"/>
      <c r="F370" s="1084" t="s">
        <v>625</v>
      </c>
      <c r="G370" s="1084"/>
      <c r="H370" s="1084"/>
      <c r="I370" s="1084"/>
      <c r="J370" s="1088"/>
      <c r="K370" s="1157">
        <v>3.5</v>
      </c>
      <c r="L370" s="1083"/>
      <c r="M370" s="1083"/>
      <c r="N370" s="1083"/>
      <c r="O370" s="1076">
        <v>3.9</v>
      </c>
      <c r="P370" s="1076"/>
      <c r="Q370" s="1076"/>
      <c r="R370" s="1076"/>
      <c r="S370" s="1076"/>
      <c r="T370" s="1083">
        <v>4.3</v>
      </c>
      <c r="U370" s="1083"/>
      <c r="V370" s="1083"/>
      <c r="W370" s="1083"/>
      <c r="X370" s="1156"/>
      <c r="Y370" s="1158">
        <v>3.8</v>
      </c>
      <c r="Z370" s="1076"/>
      <c r="AA370" s="1076"/>
      <c r="AB370" s="1076"/>
      <c r="AC370" s="1083">
        <v>4.8</v>
      </c>
      <c r="AD370" s="1083"/>
      <c r="AE370" s="1083"/>
      <c r="AF370" s="1083"/>
      <c r="AG370" s="1083"/>
      <c r="AH370" s="1083"/>
      <c r="AI370" s="1076">
        <v>5.2</v>
      </c>
      <c r="AJ370" s="1076"/>
      <c r="AK370" s="1077"/>
      <c r="AL370" s="1155">
        <v>5.6</v>
      </c>
      <c r="AM370" s="1083"/>
      <c r="AN370" s="1083"/>
      <c r="AO370" s="1076">
        <v>6.2</v>
      </c>
      <c r="AP370" s="1077"/>
      <c r="AQ370" s="1154" t="s">
        <v>626</v>
      </c>
      <c r="AR370" s="1091"/>
      <c r="AS370" s="1138"/>
    </row>
    <row r="371" spans="1:45" ht="9" customHeight="1">
      <c r="A371" s="1086" t="s">
        <v>906</v>
      </c>
      <c r="B371" s="1087"/>
      <c r="C371" s="1087"/>
      <c r="D371" s="1087"/>
      <c r="E371" s="1087"/>
      <c r="F371" s="1084" t="s">
        <v>634</v>
      </c>
      <c r="G371" s="1084"/>
      <c r="H371" s="1084"/>
      <c r="I371" s="1084"/>
      <c r="J371" s="1088"/>
      <c r="K371" s="1157">
        <v>4</v>
      </c>
      <c r="L371" s="1083"/>
      <c r="M371" s="1083"/>
      <c r="N371" s="1083"/>
      <c r="O371" s="1076">
        <v>4.5</v>
      </c>
      <c r="P371" s="1076"/>
      <c r="Q371" s="1076"/>
      <c r="R371" s="1076"/>
      <c r="S371" s="1076"/>
      <c r="T371" s="1083">
        <v>5</v>
      </c>
      <c r="U371" s="1083"/>
      <c r="V371" s="1083"/>
      <c r="W371" s="1083"/>
      <c r="X371" s="1156"/>
      <c r="Y371" s="1158">
        <v>5</v>
      </c>
      <c r="Z371" s="1076"/>
      <c r="AA371" s="1076"/>
      <c r="AB371" s="1076"/>
      <c r="AC371" s="1083">
        <v>5.5</v>
      </c>
      <c r="AD371" s="1083"/>
      <c r="AE371" s="1083"/>
      <c r="AF371" s="1083"/>
      <c r="AG371" s="1083"/>
      <c r="AH371" s="1083"/>
      <c r="AI371" s="1076">
        <v>6</v>
      </c>
      <c r="AJ371" s="1076"/>
      <c r="AK371" s="1077"/>
      <c r="AL371" s="1155">
        <v>7</v>
      </c>
      <c r="AM371" s="1083"/>
      <c r="AN371" s="1083"/>
      <c r="AO371" s="1076">
        <v>7.5</v>
      </c>
      <c r="AP371" s="1077"/>
      <c r="AQ371" s="1154" t="s">
        <v>626</v>
      </c>
      <c r="AR371" s="1091"/>
      <c r="AS371" s="1138"/>
    </row>
    <row r="372" spans="1:45" ht="9" customHeight="1">
      <c r="A372" s="1086" t="s">
        <v>907</v>
      </c>
      <c r="B372" s="1087"/>
      <c r="C372" s="1087"/>
      <c r="D372" s="1087"/>
      <c r="E372" s="1087"/>
      <c r="F372" s="1084" t="s">
        <v>625</v>
      </c>
      <c r="G372" s="1084"/>
      <c r="H372" s="1084"/>
      <c r="I372" s="1084"/>
      <c r="J372" s="1088"/>
      <c r="K372" s="1157">
        <v>5</v>
      </c>
      <c r="L372" s="1083"/>
      <c r="M372" s="1083"/>
      <c r="N372" s="1083"/>
      <c r="O372" s="1076">
        <v>6</v>
      </c>
      <c r="P372" s="1076"/>
      <c r="Q372" s="1076"/>
      <c r="R372" s="1076"/>
      <c r="S372" s="1076"/>
      <c r="T372" s="1083">
        <v>10</v>
      </c>
      <c r="U372" s="1083"/>
      <c r="V372" s="1083"/>
      <c r="W372" s="1083"/>
      <c r="X372" s="1156"/>
      <c r="Y372" s="1158">
        <v>6</v>
      </c>
      <c r="Z372" s="1076"/>
      <c r="AA372" s="1076"/>
      <c r="AB372" s="1076"/>
      <c r="AC372" s="1083">
        <v>8</v>
      </c>
      <c r="AD372" s="1083"/>
      <c r="AE372" s="1083"/>
      <c r="AF372" s="1083"/>
      <c r="AG372" s="1083"/>
      <c r="AH372" s="1083"/>
      <c r="AI372" s="1076">
        <v>8</v>
      </c>
      <c r="AJ372" s="1076"/>
      <c r="AK372" s="1077"/>
      <c r="AL372" s="1155">
        <v>8</v>
      </c>
      <c r="AM372" s="1083"/>
      <c r="AN372" s="1083"/>
      <c r="AO372" s="1076">
        <v>10</v>
      </c>
      <c r="AP372" s="1077"/>
      <c r="AQ372" s="1154" t="s">
        <v>626</v>
      </c>
      <c r="AR372" s="1091"/>
      <c r="AS372" s="1138"/>
    </row>
    <row r="373" spans="1:45" ht="9" customHeight="1">
      <c r="A373" s="1086" t="s">
        <v>908</v>
      </c>
      <c r="B373" s="1087"/>
      <c r="C373" s="1087"/>
      <c r="D373" s="1087"/>
      <c r="E373" s="1087"/>
      <c r="F373" s="1084" t="s">
        <v>625</v>
      </c>
      <c r="G373" s="1084"/>
      <c r="H373" s="1084"/>
      <c r="I373" s="1084"/>
      <c r="J373" s="1088"/>
      <c r="K373" s="1157">
        <v>2.6</v>
      </c>
      <c r="L373" s="1083"/>
      <c r="M373" s="1083"/>
      <c r="N373" s="1083"/>
      <c r="O373" s="1076">
        <v>3.5</v>
      </c>
      <c r="P373" s="1076"/>
      <c r="Q373" s="1076"/>
      <c r="R373" s="1076"/>
      <c r="S373" s="1076"/>
      <c r="T373" s="1083">
        <v>4.5</v>
      </c>
      <c r="U373" s="1083"/>
      <c r="V373" s="1083"/>
      <c r="W373" s="1083"/>
      <c r="X373" s="1156"/>
      <c r="Y373" s="1158">
        <v>3.5</v>
      </c>
      <c r="Z373" s="1076"/>
      <c r="AA373" s="1076"/>
      <c r="AB373" s="1076"/>
      <c r="AC373" s="1083">
        <v>4.5</v>
      </c>
      <c r="AD373" s="1083"/>
      <c r="AE373" s="1083"/>
      <c r="AF373" s="1083"/>
      <c r="AG373" s="1083"/>
      <c r="AH373" s="1083"/>
      <c r="AI373" s="1076">
        <v>5.5</v>
      </c>
      <c r="AJ373" s="1076"/>
      <c r="AK373" s="1077"/>
      <c r="AL373" s="1155">
        <v>5.8</v>
      </c>
      <c r="AM373" s="1083"/>
      <c r="AN373" s="1083"/>
      <c r="AO373" s="1076">
        <v>7.2</v>
      </c>
      <c r="AP373" s="1077"/>
      <c r="AQ373" s="1154" t="s">
        <v>626</v>
      </c>
      <c r="AR373" s="1091"/>
      <c r="AS373" s="1138"/>
    </row>
    <row r="374" spans="1:45" ht="9" customHeight="1">
      <c r="A374" s="1086" t="s">
        <v>909</v>
      </c>
      <c r="B374" s="1087"/>
      <c r="C374" s="1087"/>
      <c r="D374" s="1087"/>
      <c r="E374" s="1087"/>
      <c r="F374" s="1084" t="s">
        <v>640</v>
      </c>
      <c r="G374" s="1084"/>
      <c r="H374" s="1084"/>
      <c r="I374" s="1084"/>
      <c r="J374" s="1088"/>
      <c r="K374" s="1157">
        <v>3.75</v>
      </c>
      <c r="L374" s="1083"/>
      <c r="M374" s="1083"/>
      <c r="N374" s="1083"/>
      <c r="O374" s="1076">
        <v>4.8</v>
      </c>
      <c r="P374" s="1076"/>
      <c r="Q374" s="1076"/>
      <c r="R374" s="1076"/>
      <c r="S374" s="1076"/>
      <c r="T374" s="1083">
        <v>5.9</v>
      </c>
      <c r="U374" s="1083"/>
      <c r="V374" s="1083"/>
      <c r="W374" s="1083"/>
      <c r="X374" s="1156"/>
      <c r="Y374" s="1158">
        <v>4.16</v>
      </c>
      <c r="Z374" s="1076"/>
      <c r="AA374" s="1076"/>
      <c r="AB374" s="1076"/>
      <c r="AC374" s="1083">
        <v>5.55</v>
      </c>
      <c r="AD374" s="1083"/>
      <c r="AE374" s="1083"/>
      <c r="AF374" s="1083"/>
      <c r="AG374" s="1083"/>
      <c r="AH374" s="1083"/>
      <c r="AI374" s="1076">
        <v>6.44</v>
      </c>
      <c r="AJ374" s="1076"/>
      <c r="AK374" s="1077"/>
      <c r="AL374" s="1155">
        <v>6.8</v>
      </c>
      <c r="AM374" s="1083"/>
      <c r="AN374" s="1083"/>
      <c r="AO374" s="1076">
        <v>7.4</v>
      </c>
      <c r="AP374" s="1077"/>
      <c r="AQ374" s="1154" t="s">
        <v>626</v>
      </c>
      <c r="AR374" s="1091"/>
      <c r="AS374" s="1138"/>
    </row>
    <row r="375" spans="1:45" ht="9" customHeight="1">
      <c r="A375" s="1086" t="s">
        <v>910</v>
      </c>
      <c r="B375" s="1087"/>
      <c r="C375" s="1087"/>
      <c r="D375" s="1087"/>
      <c r="E375" s="1087"/>
      <c r="F375" s="1084" t="s">
        <v>634</v>
      </c>
      <c r="G375" s="1084"/>
      <c r="H375" s="1084"/>
      <c r="I375" s="1084"/>
      <c r="J375" s="1088"/>
      <c r="K375" s="1157">
        <v>3.5</v>
      </c>
      <c r="L375" s="1083"/>
      <c r="M375" s="1083"/>
      <c r="N375" s="1083"/>
      <c r="O375" s="1076">
        <v>3.9</v>
      </c>
      <c r="P375" s="1076"/>
      <c r="Q375" s="1076"/>
      <c r="R375" s="1076"/>
      <c r="S375" s="1076"/>
      <c r="T375" s="1083">
        <v>4.8</v>
      </c>
      <c r="U375" s="1083"/>
      <c r="V375" s="1083"/>
      <c r="W375" s="1083"/>
      <c r="X375" s="1156"/>
      <c r="Y375" s="1139" t="s">
        <v>626</v>
      </c>
      <c r="Z375" s="1084"/>
      <c r="AA375" s="1084"/>
      <c r="AB375" s="1084"/>
      <c r="AC375" s="1091" t="s">
        <v>626</v>
      </c>
      <c r="AD375" s="1091"/>
      <c r="AE375" s="1091"/>
      <c r="AF375" s="1091"/>
      <c r="AG375" s="1091"/>
      <c r="AH375" s="1091"/>
      <c r="AI375" s="1084" t="s">
        <v>626</v>
      </c>
      <c r="AJ375" s="1084"/>
      <c r="AK375" s="1085"/>
      <c r="AL375" s="1154" t="s">
        <v>626</v>
      </c>
      <c r="AM375" s="1091"/>
      <c r="AN375" s="1091"/>
      <c r="AO375" s="1084" t="s">
        <v>626</v>
      </c>
      <c r="AP375" s="1085"/>
      <c r="AQ375" s="1154" t="s">
        <v>626</v>
      </c>
      <c r="AR375" s="1091"/>
      <c r="AS375" s="1138"/>
    </row>
    <row r="376" spans="1:45" ht="9" customHeight="1">
      <c r="A376" s="1086" t="s">
        <v>911</v>
      </c>
      <c r="B376" s="1087"/>
      <c r="C376" s="1087"/>
      <c r="D376" s="1087"/>
      <c r="E376" s="1087"/>
      <c r="F376" s="1084" t="s">
        <v>625</v>
      </c>
      <c r="G376" s="1084"/>
      <c r="H376" s="1084"/>
      <c r="I376" s="1084"/>
      <c r="J376" s="1088"/>
      <c r="K376" s="1157">
        <v>4.3</v>
      </c>
      <c r="L376" s="1083"/>
      <c r="M376" s="1083"/>
      <c r="N376" s="1083"/>
      <c r="O376" s="1076">
        <v>4.5</v>
      </c>
      <c r="P376" s="1076"/>
      <c r="Q376" s="1076"/>
      <c r="R376" s="1076"/>
      <c r="S376" s="1076"/>
      <c r="T376" s="1083">
        <v>5</v>
      </c>
      <c r="U376" s="1083"/>
      <c r="V376" s="1083"/>
      <c r="W376" s="1083"/>
      <c r="X376" s="1156"/>
      <c r="Y376" s="1158">
        <v>4.5</v>
      </c>
      <c r="Z376" s="1076"/>
      <c r="AA376" s="1076"/>
      <c r="AB376" s="1076"/>
      <c r="AC376" s="1083">
        <v>4.5999999999999996</v>
      </c>
      <c r="AD376" s="1083"/>
      <c r="AE376" s="1083"/>
      <c r="AF376" s="1083"/>
      <c r="AG376" s="1083"/>
      <c r="AH376" s="1083"/>
      <c r="AI376" s="1076">
        <v>4.9000000000000004</v>
      </c>
      <c r="AJ376" s="1076"/>
      <c r="AK376" s="1077"/>
      <c r="AL376" s="1155">
        <v>6.1</v>
      </c>
      <c r="AM376" s="1083"/>
      <c r="AN376" s="1083"/>
      <c r="AO376" s="1076">
        <v>6.5</v>
      </c>
      <c r="AP376" s="1077"/>
      <c r="AQ376" s="1154" t="s">
        <v>626</v>
      </c>
      <c r="AR376" s="1091"/>
      <c r="AS376" s="1138"/>
    </row>
    <row r="377" spans="1:45" ht="9" customHeight="1">
      <c r="A377" s="1086" t="s">
        <v>912</v>
      </c>
      <c r="B377" s="1087"/>
      <c r="C377" s="1087"/>
      <c r="D377" s="1087"/>
      <c r="E377" s="1087"/>
      <c r="F377" s="1084" t="s">
        <v>634</v>
      </c>
      <c r="G377" s="1084"/>
      <c r="H377" s="1084"/>
      <c r="I377" s="1084"/>
      <c r="J377" s="1088"/>
      <c r="K377" s="1157">
        <v>2.5</v>
      </c>
      <c r="L377" s="1083"/>
      <c r="M377" s="1083"/>
      <c r="N377" s="1083"/>
      <c r="O377" s="1076">
        <v>3</v>
      </c>
      <c r="P377" s="1076"/>
      <c r="Q377" s="1076"/>
      <c r="R377" s="1076"/>
      <c r="S377" s="1076"/>
      <c r="T377" s="1083">
        <v>3</v>
      </c>
      <c r="U377" s="1083"/>
      <c r="V377" s="1083"/>
      <c r="W377" s="1083"/>
      <c r="X377" s="1156"/>
      <c r="Y377" s="1158">
        <v>2.5</v>
      </c>
      <c r="Z377" s="1076"/>
      <c r="AA377" s="1076"/>
      <c r="AB377" s="1076"/>
      <c r="AC377" s="1083">
        <v>3.5</v>
      </c>
      <c r="AD377" s="1083"/>
      <c r="AE377" s="1083"/>
      <c r="AF377" s="1083"/>
      <c r="AG377" s="1083"/>
      <c r="AH377" s="1083"/>
      <c r="AI377" s="1076">
        <v>5</v>
      </c>
      <c r="AJ377" s="1076"/>
      <c r="AK377" s="1077"/>
      <c r="AL377" s="1155">
        <v>4</v>
      </c>
      <c r="AM377" s="1083"/>
      <c r="AN377" s="1083"/>
      <c r="AO377" s="1076">
        <v>4.5</v>
      </c>
      <c r="AP377" s="1077"/>
      <c r="AQ377" s="1154" t="s">
        <v>626</v>
      </c>
      <c r="AR377" s="1091"/>
      <c r="AS377" s="1138"/>
    </row>
    <row r="378" spans="1:45" ht="9" customHeight="1">
      <c r="A378" s="1086" t="s">
        <v>913</v>
      </c>
      <c r="B378" s="1087"/>
      <c r="C378" s="1087"/>
      <c r="D378" s="1087"/>
      <c r="E378" s="1087"/>
      <c r="F378" s="1084" t="s">
        <v>625</v>
      </c>
      <c r="G378" s="1084"/>
      <c r="H378" s="1084"/>
      <c r="I378" s="1084"/>
      <c r="J378" s="1088"/>
      <c r="K378" s="1157">
        <v>3.2</v>
      </c>
      <c r="L378" s="1083"/>
      <c r="M378" s="1083"/>
      <c r="N378" s="1083"/>
      <c r="O378" s="1076">
        <v>3.6</v>
      </c>
      <c r="P378" s="1076"/>
      <c r="Q378" s="1076"/>
      <c r="R378" s="1076"/>
      <c r="S378" s="1076"/>
      <c r="T378" s="1083">
        <v>4.0999999999999996</v>
      </c>
      <c r="U378" s="1083"/>
      <c r="V378" s="1083"/>
      <c r="W378" s="1083"/>
      <c r="X378" s="1156"/>
      <c r="Y378" s="1158">
        <v>4</v>
      </c>
      <c r="Z378" s="1076"/>
      <c r="AA378" s="1076"/>
      <c r="AB378" s="1076"/>
      <c r="AC378" s="1083">
        <v>4.2</v>
      </c>
      <c r="AD378" s="1083"/>
      <c r="AE378" s="1083"/>
      <c r="AF378" s="1083"/>
      <c r="AG378" s="1083"/>
      <c r="AH378" s="1083"/>
      <c r="AI378" s="1076">
        <v>4.7</v>
      </c>
      <c r="AJ378" s="1076"/>
      <c r="AK378" s="1077"/>
      <c r="AL378" s="1155">
        <v>5.2</v>
      </c>
      <c r="AM378" s="1083"/>
      <c r="AN378" s="1083"/>
      <c r="AO378" s="1076">
        <v>5.8</v>
      </c>
      <c r="AP378" s="1077"/>
      <c r="AQ378" s="1154" t="s">
        <v>626</v>
      </c>
      <c r="AR378" s="1091"/>
      <c r="AS378" s="1138"/>
    </row>
    <row r="379" spans="1:45" ht="9" customHeight="1">
      <c r="A379" s="1086" t="s">
        <v>914</v>
      </c>
      <c r="B379" s="1087"/>
      <c r="C379" s="1087"/>
      <c r="D379" s="1087"/>
      <c r="E379" s="1087"/>
      <c r="F379" s="1084" t="s">
        <v>625</v>
      </c>
      <c r="G379" s="1084"/>
      <c r="H379" s="1084"/>
      <c r="I379" s="1084"/>
      <c r="J379" s="1088"/>
      <c r="K379" s="1157">
        <v>4</v>
      </c>
      <c r="L379" s="1083"/>
      <c r="M379" s="1083"/>
      <c r="N379" s="1083"/>
      <c r="O379" s="1076">
        <v>5.6</v>
      </c>
      <c r="P379" s="1076"/>
      <c r="Q379" s="1076"/>
      <c r="R379" s="1076"/>
      <c r="S379" s="1076"/>
      <c r="T379" s="1083">
        <v>6.4</v>
      </c>
      <c r="U379" s="1083"/>
      <c r="V379" s="1083"/>
      <c r="W379" s="1083"/>
      <c r="X379" s="1156"/>
      <c r="Y379" s="1158">
        <v>5.3</v>
      </c>
      <c r="Z379" s="1076"/>
      <c r="AA379" s="1076"/>
      <c r="AB379" s="1076"/>
      <c r="AC379" s="1083">
        <v>5.0999999999999996</v>
      </c>
      <c r="AD379" s="1083"/>
      <c r="AE379" s="1083"/>
      <c r="AF379" s="1083"/>
      <c r="AG379" s="1083"/>
      <c r="AH379" s="1083"/>
      <c r="AI379" s="1076">
        <v>6.7</v>
      </c>
      <c r="AJ379" s="1076"/>
      <c r="AK379" s="1077"/>
      <c r="AL379" s="1155">
        <v>6.7</v>
      </c>
      <c r="AM379" s="1083"/>
      <c r="AN379" s="1083"/>
      <c r="AO379" s="1076">
        <v>7.4</v>
      </c>
      <c r="AP379" s="1077"/>
      <c r="AQ379" s="1154" t="s">
        <v>626</v>
      </c>
      <c r="AR379" s="1091"/>
      <c r="AS379" s="1138"/>
    </row>
    <row r="380" spans="1:45" ht="9" customHeight="1">
      <c r="A380" s="1086" t="s">
        <v>915</v>
      </c>
      <c r="B380" s="1087"/>
      <c r="C380" s="1087"/>
      <c r="D380" s="1087"/>
      <c r="E380" s="1087"/>
      <c r="F380" s="1084" t="s">
        <v>625</v>
      </c>
      <c r="G380" s="1084"/>
      <c r="H380" s="1084"/>
      <c r="I380" s="1084"/>
      <c r="J380" s="1088"/>
      <c r="K380" s="1157">
        <v>3.6</v>
      </c>
      <c r="L380" s="1083"/>
      <c r="M380" s="1083"/>
      <c r="N380" s="1083"/>
      <c r="O380" s="1076">
        <v>3.8</v>
      </c>
      <c r="P380" s="1076"/>
      <c r="Q380" s="1076"/>
      <c r="R380" s="1076"/>
      <c r="S380" s="1076"/>
      <c r="T380" s="1083">
        <v>4</v>
      </c>
      <c r="U380" s="1083"/>
      <c r="V380" s="1083"/>
      <c r="W380" s="1083"/>
      <c r="X380" s="1156"/>
      <c r="Y380" s="1158">
        <v>4.3</v>
      </c>
      <c r="Z380" s="1076"/>
      <c r="AA380" s="1076"/>
      <c r="AB380" s="1076"/>
      <c r="AC380" s="1083">
        <v>4.4000000000000004</v>
      </c>
      <c r="AD380" s="1083"/>
      <c r="AE380" s="1083"/>
      <c r="AF380" s="1083"/>
      <c r="AG380" s="1083"/>
      <c r="AH380" s="1083"/>
      <c r="AI380" s="1076">
        <v>4.5999999999999996</v>
      </c>
      <c r="AJ380" s="1076"/>
      <c r="AK380" s="1077"/>
      <c r="AL380" s="1155">
        <v>5.7</v>
      </c>
      <c r="AM380" s="1083"/>
      <c r="AN380" s="1083"/>
      <c r="AO380" s="1076">
        <v>6.1</v>
      </c>
      <c r="AP380" s="1077"/>
      <c r="AQ380" s="1154" t="s">
        <v>626</v>
      </c>
      <c r="AR380" s="1091"/>
      <c r="AS380" s="1138"/>
    </row>
    <row r="381" spans="1:45" ht="9" customHeight="1">
      <c r="A381" s="1086" t="s">
        <v>916</v>
      </c>
      <c r="B381" s="1087"/>
      <c r="C381" s="1087"/>
      <c r="D381" s="1087"/>
      <c r="E381" s="1087"/>
      <c r="F381" s="1084" t="s">
        <v>625</v>
      </c>
      <c r="G381" s="1084"/>
      <c r="H381" s="1084"/>
      <c r="I381" s="1084"/>
      <c r="J381" s="1088"/>
      <c r="K381" s="1157">
        <v>3.2</v>
      </c>
      <c r="L381" s="1083"/>
      <c r="M381" s="1083"/>
      <c r="N381" s="1083"/>
      <c r="O381" s="1076">
        <v>3.6</v>
      </c>
      <c r="P381" s="1076"/>
      <c r="Q381" s="1076"/>
      <c r="R381" s="1076"/>
      <c r="S381" s="1076"/>
      <c r="T381" s="1083">
        <v>4</v>
      </c>
      <c r="U381" s="1083"/>
      <c r="V381" s="1083"/>
      <c r="W381" s="1083"/>
      <c r="X381" s="1156"/>
      <c r="Y381" s="1158">
        <v>4</v>
      </c>
      <c r="Z381" s="1076"/>
      <c r="AA381" s="1076"/>
      <c r="AB381" s="1076"/>
      <c r="AC381" s="1083">
        <v>4.2</v>
      </c>
      <c r="AD381" s="1083"/>
      <c r="AE381" s="1083"/>
      <c r="AF381" s="1083"/>
      <c r="AG381" s="1083"/>
      <c r="AH381" s="1083"/>
      <c r="AI381" s="1076">
        <v>4.5999999999999996</v>
      </c>
      <c r="AJ381" s="1076"/>
      <c r="AK381" s="1077"/>
      <c r="AL381" s="1155">
        <v>5</v>
      </c>
      <c r="AM381" s="1083"/>
      <c r="AN381" s="1083"/>
      <c r="AO381" s="1076">
        <v>5.6</v>
      </c>
      <c r="AP381" s="1077"/>
      <c r="AQ381" s="1154" t="s">
        <v>626</v>
      </c>
      <c r="AR381" s="1091"/>
      <c r="AS381" s="1138"/>
    </row>
    <row r="382" spans="1:45" ht="9" customHeight="1">
      <c r="A382" s="1086" t="s">
        <v>917</v>
      </c>
      <c r="B382" s="1087"/>
      <c r="C382" s="1087"/>
      <c r="D382" s="1087"/>
      <c r="E382" s="1087"/>
      <c r="F382" s="1084" t="s">
        <v>640</v>
      </c>
      <c r="G382" s="1084"/>
      <c r="H382" s="1084"/>
      <c r="I382" s="1084"/>
      <c r="J382" s="1088"/>
      <c r="K382" s="1157">
        <v>4.88</v>
      </c>
      <c r="L382" s="1083"/>
      <c r="M382" s="1083"/>
      <c r="N382" s="1083"/>
      <c r="O382" s="1076">
        <v>5.63</v>
      </c>
      <c r="P382" s="1076"/>
      <c r="Q382" s="1076"/>
      <c r="R382" s="1076"/>
      <c r="S382" s="1076"/>
      <c r="T382" s="1083">
        <v>6.33</v>
      </c>
      <c r="U382" s="1083"/>
      <c r="V382" s="1083"/>
      <c r="W382" s="1083"/>
      <c r="X382" s="1156"/>
      <c r="Y382" s="1158">
        <v>6.03</v>
      </c>
      <c r="Z382" s="1076"/>
      <c r="AA382" s="1076"/>
      <c r="AB382" s="1076"/>
      <c r="AC382" s="1083">
        <v>6.61</v>
      </c>
      <c r="AD382" s="1083"/>
      <c r="AE382" s="1083"/>
      <c r="AF382" s="1083"/>
      <c r="AG382" s="1083"/>
      <c r="AH382" s="1083"/>
      <c r="AI382" s="1076">
        <v>7.1</v>
      </c>
      <c r="AJ382" s="1076"/>
      <c r="AK382" s="1077"/>
      <c r="AL382" s="1155">
        <v>7.06</v>
      </c>
      <c r="AM382" s="1083"/>
      <c r="AN382" s="1083"/>
      <c r="AO382" s="1076">
        <v>7.8</v>
      </c>
      <c r="AP382" s="1077"/>
      <c r="AQ382" s="1154" t="s">
        <v>626</v>
      </c>
      <c r="AR382" s="1091"/>
      <c r="AS382" s="1138"/>
    </row>
    <row r="383" spans="1:45" ht="9" customHeight="1">
      <c r="A383" s="1086" t="s">
        <v>918</v>
      </c>
      <c r="B383" s="1087"/>
      <c r="C383" s="1087"/>
      <c r="D383" s="1087"/>
      <c r="E383" s="1087"/>
      <c r="F383" s="1084" t="s">
        <v>625</v>
      </c>
      <c r="G383" s="1084"/>
      <c r="H383" s="1084"/>
      <c r="I383" s="1084"/>
      <c r="J383" s="1088"/>
      <c r="K383" s="1157">
        <v>3.8</v>
      </c>
      <c r="L383" s="1083"/>
      <c r="M383" s="1083"/>
      <c r="N383" s="1083"/>
      <c r="O383" s="1076">
        <v>4.2</v>
      </c>
      <c r="P383" s="1076"/>
      <c r="Q383" s="1076"/>
      <c r="R383" s="1076"/>
      <c r="S383" s="1076"/>
      <c r="T383" s="1083">
        <v>5</v>
      </c>
      <c r="U383" s="1083"/>
      <c r="V383" s="1083"/>
      <c r="W383" s="1083"/>
      <c r="X383" s="1156"/>
      <c r="Y383" s="1158">
        <v>4.2</v>
      </c>
      <c r="Z383" s="1076"/>
      <c r="AA383" s="1076"/>
      <c r="AB383" s="1076"/>
      <c r="AC383" s="1083">
        <v>5.2</v>
      </c>
      <c r="AD383" s="1083"/>
      <c r="AE383" s="1083"/>
      <c r="AF383" s="1083"/>
      <c r="AG383" s="1083"/>
      <c r="AH383" s="1083"/>
      <c r="AI383" s="1076">
        <v>6</v>
      </c>
      <c r="AJ383" s="1076"/>
      <c r="AK383" s="1077"/>
      <c r="AL383" s="1155">
        <v>6.5</v>
      </c>
      <c r="AM383" s="1083"/>
      <c r="AN383" s="1083"/>
      <c r="AO383" s="1076">
        <v>7</v>
      </c>
      <c r="AP383" s="1077"/>
      <c r="AQ383" s="1154" t="s">
        <v>626</v>
      </c>
      <c r="AR383" s="1091"/>
      <c r="AS383" s="1138"/>
    </row>
    <row r="384" spans="1:45" ht="9" customHeight="1">
      <c r="A384" s="1086" t="s">
        <v>919</v>
      </c>
      <c r="B384" s="1087"/>
      <c r="C384" s="1087"/>
      <c r="D384" s="1087"/>
      <c r="E384" s="1087"/>
      <c r="F384" s="1084" t="s">
        <v>673</v>
      </c>
      <c r="G384" s="1084"/>
      <c r="H384" s="1084"/>
      <c r="I384" s="1084"/>
      <c r="J384" s="1088"/>
      <c r="K384" s="1157">
        <v>5.5</v>
      </c>
      <c r="L384" s="1083"/>
      <c r="M384" s="1083"/>
      <c r="N384" s="1083"/>
      <c r="O384" s="1076">
        <v>5.75</v>
      </c>
      <c r="P384" s="1076"/>
      <c r="Q384" s="1076"/>
      <c r="R384" s="1076"/>
      <c r="S384" s="1076"/>
      <c r="T384" s="1083">
        <v>6</v>
      </c>
      <c r="U384" s="1083"/>
      <c r="V384" s="1083"/>
      <c r="W384" s="1083"/>
      <c r="X384" s="1156"/>
      <c r="Y384" s="1158">
        <v>6.5</v>
      </c>
      <c r="Z384" s="1076"/>
      <c r="AA384" s="1076"/>
      <c r="AB384" s="1076"/>
      <c r="AC384" s="1083">
        <v>6.75</v>
      </c>
      <c r="AD384" s="1083"/>
      <c r="AE384" s="1083"/>
      <c r="AF384" s="1083"/>
      <c r="AG384" s="1083"/>
      <c r="AH384" s="1083"/>
      <c r="AI384" s="1076">
        <v>7</v>
      </c>
      <c r="AJ384" s="1076"/>
      <c r="AK384" s="1077"/>
      <c r="AL384" s="1155">
        <v>7</v>
      </c>
      <c r="AM384" s="1083"/>
      <c r="AN384" s="1083"/>
      <c r="AO384" s="1076">
        <v>7.5</v>
      </c>
      <c r="AP384" s="1077"/>
      <c r="AQ384" s="1155">
        <v>8.25</v>
      </c>
      <c r="AR384" s="1083"/>
      <c r="AS384" s="1156"/>
    </row>
    <row r="385" spans="1:45" ht="9" customHeight="1">
      <c r="A385" s="1086" t="s">
        <v>920</v>
      </c>
      <c r="B385" s="1087"/>
      <c r="C385" s="1087"/>
      <c r="D385" s="1087"/>
      <c r="E385" s="1087"/>
      <c r="F385" s="1084" t="s">
        <v>646</v>
      </c>
      <c r="G385" s="1084"/>
      <c r="H385" s="1084"/>
      <c r="I385" s="1084"/>
      <c r="J385" s="1088"/>
      <c r="K385" s="1157">
        <v>3.5</v>
      </c>
      <c r="L385" s="1083"/>
      <c r="M385" s="1083"/>
      <c r="N385" s="1083"/>
      <c r="O385" s="1076">
        <v>4.5</v>
      </c>
      <c r="P385" s="1076"/>
      <c r="Q385" s="1076"/>
      <c r="R385" s="1076"/>
      <c r="S385" s="1076"/>
      <c r="T385" s="1083">
        <v>6</v>
      </c>
      <c r="U385" s="1083"/>
      <c r="V385" s="1083"/>
      <c r="W385" s="1083"/>
      <c r="X385" s="1156"/>
      <c r="Y385" s="1158">
        <v>3.5</v>
      </c>
      <c r="Z385" s="1076"/>
      <c r="AA385" s="1076"/>
      <c r="AB385" s="1076"/>
      <c r="AC385" s="1083">
        <v>4.5</v>
      </c>
      <c r="AD385" s="1083"/>
      <c r="AE385" s="1083"/>
      <c r="AF385" s="1083"/>
      <c r="AG385" s="1083"/>
      <c r="AH385" s="1083"/>
      <c r="AI385" s="1076">
        <v>6</v>
      </c>
      <c r="AJ385" s="1076"/>
      <c r="AK385" s="1077"/>
      <c r="AL385" s="1155">
        <v>5.5</v>
      </c>
      <c r="AM385" s="1083"/>
      <c r="AN385" s="1083"/>
      <c r="AO385" s="1076">
        <v>7</v>
      </c>
      <c r="AP385" s="1077"/>
      <c r="AQ385" s="1154" t="s">
        <v>626</v>
      </c>
      <c r="AR385" s="1091"/>
      <c r="AS385" s="1138"/>
    </row>
    <row r="386" spans="1:45" ht="9" customHeight="1">
      <c r="A386" s="1086" t="s">
        <v>921</v>
      </c>
      <c r="B386" s="1087"/>
      <c r="C386" s="1087"/>
      <c r="D386" s="1087"/>
      <c r="E386" s="1087"/>
      <c r="F386" s="1084" t="s">
        <v>632</v>
      </c>
      <c r="G386" s="1084"/>
      <c r="H386" s="1084"/>
      <c r="I386" s="1084"/>
      <c r="J386" s="1088"/>
      <c r="K386" s="1157">
        <v>3.4</v>
      </c>
      <c r="L386" s="1083"/>
      <c r="M386" s="1083"/>
      <c r="N386" s="1083"/>
      <c r="O386" s="1076">
        <v>3.5</v>
      </c>
      <c r="P386" s="1076"/>
      <c r="Q386" s="1076"/>
      <c r="R386" s="1076"/>
      <c r="S386" s="1076"/>
      <c r="T386" s="1083">
        <v>4.5</v>
      </c>
      <c r="U386" s="1083"/>
      <c r="V386" s="1083"/>
      <c r="W386" s="1083"/>
      <c r="X386" s="1156"/>
      <c r="Y386" s="1158">
        <v>4.8</v>
      </c>
      <c r="Z386" s="1076"/>
      <c r="AA386" s="1076"/>
      <c r="AB386" s="1076"/>
      <c r="AC386" s="1083">
        <v>5.5</v>
      </c>
      <c r="AD386" s="1083"/>
      <c r="AE386" s="1083"/>
      <c r="AF386" s="1083"/>
      <c r="AG386" s="1083"/>
      <c r="AH386" s="1083"/>
      <c r="AI386" s="1076">
        <v>6</v>
      </c>
      <c r="AJ386" s="1076"/>
      <c r="AK386" s="1077"/>
      <c r="AL386" s="1155">
        <v>4.4000000000000004</v>
      </c>
      <c r="AM386" s="1083"/>
      <c r="AN386" s="1083"/>
      <c r="AO386" s="1076">
        <v>4.9000000000000004</v>
      </c>
      <c r="AP386" s="1077"/>
      <c r="AQ386" s="1155">
        <v>7</v>
      </c>
      <c r="AR386" s="1083"/>
      <c r="AS386" s="1156"/>
    </row>
    <row r="387" spans="1:45" ht="9" customHeight="1">
      <c r="A387" s="1086" t="s">
        <v>922</v>
      </c>
      <c r="B387" s="1087"/>
      <c r="C387" s="1087"/>
      <c r="D387" s="1087"/>
      <c r="E387" s="1087"/>
      <c r="F387" s="1084" t="s">
        <v>713</v>
      </c>
      <c r="G387" s="1084"/>
      <c r="H387" s="1084"/>
      <c r="I387" s="1084"/>
      <c r="J387" s="1088"/>
      <c r="K387" s="1157">
        <v>3.75</v>
      </c>
      <c r="L387" s="1083"/>
      <c r="M387" s="1083"/>
      <c r="N387" s="1083"/>
      <c r="O387" s="1076">
        <v>4.75</v>
      </c>
      <c r="P387" s="1076"/>
      <c r="Q387" s="1076"/>
      <c r="R387" s="1076"/>
      <c r="S387" s="1076"/>
      <c r="T387" s="1083">
        <v>6</v>
      </c>
      <c r="U387" s="1083"/>
      <c r="V387" s="1083"/>
      <c r="W387" s="1083"/>
      <c r="X387" s="1156"/>
      <c r="Y387" s="1158">
        <v>3.75</v>
      </c>
      <c r="Z387" s="1076"/>
      <c r="AA387" s="1076"/>
      <c r="AB387" s="1076"/>
      <c r="AC387" s="1083">
        <v>4.75</v>
      </c>
      <c r="AD387" s="1083"/>
      <c r="AE387" s="1083"/>
      <c r="AF387" s="1083"/>
      <c r="AG387" s="1083"/>
      <c r="AH387" s="1083"/>
      <c r="AI387" s="1076">
        <v>6</v>
      </c>
      <c r="AJ387" s="1076"/>
      <c r="AK387" s="1077"/>
      <c r="AL387" s="1154" t="s">
        <v>626</v>
      </c>
      <c r="AM387" s="1091"/>
      <c r="AN387" s="1091"/>
      <c r="AO387" s="1084" t="s">
        <v>626</v>
      </c>
      <c r="AP387" s="1085"/>
      <c r="AQ387" s="1154" t="s">
        <v>626</v>
      </c>
      <c r="AR387" s="1091"/>
      <c r="AS387" s="1138"/>
    </row>
    <row r="388" spans="1:45" ht="9" customHeight="1">
      <c r="A388" s="1086" t="s">
        <v>923</v>
      </c>
      <c r="B388" s="1087"/>
      <c r="C388" s="1087"/>
      <c r="D388" s="1087"/>
      <c r="E388" s="1087"/>
      <c r="F388" s="1084" t="s">
        <v>713</v>
      </c>
      <c r="G388" s="1084"/>
      <c r="H388" s="1084"/>
      <c r="I388" s="1084"/>
      <c r="J388" s="1088"/>
      <c r="K388" s="1157">
        <v>3.75</v>
      </c>
      <c r="L388" s="1083"/>
      <c r="M388" s="1083"/>
      <c r="N388" s="1083"/>
      <c r="O388" s="1076">
        <v>4.25</v>
      </c>
      <c r="P388" s="1076"/>
      <c r="Q388" s="1076"/>
      <c r="R388" s="1076"/>
      <c r="S388" s="1076"/>
      <c r="T388" s="1083">
        <v>5.75</v>
      </c>
      <c r="U388" s="1083"/>
      <c r="V388" s="1083"/>
      <c r="W388" s="1083"/>
      <c r="X388" s="1156"/>
      <c r="Y388" s="1158">
        <v>3.75</v>
      </c>
      <c r="Z388" s="1076"/>
      <c r="AA388" s="1076"/>
      <c r="AB388" s="1076"/>
      <c r="AC388" s="1083">
        <v>4.25</v>
      </c>
      <c r="AD388" s="1083"/>
      <c r="AE388" s="1083"/>
      <c r="AF388" s="1083"/>
      <c r="AG388" s="1083"/>
      <c r="AH388" s="1083"/>
      <c r="AI388" s="1076">
        <v>5.75</v>
      </c>
      <c r="AJ388" s="1076"/>
      <c r="AK388" s="1077"/>
      <c r="AL388" s="1154" t="s">
        <v>626</v>
      </c>
      <c r="AM388" s="1091"/>
      <c r="AN388" s="1091"/>
      <c r="AO388" s="1084" t="s">
        <v>626</v>
      </c>
      <c r="AP388" s="1085"/>
      <c r="AQ388" s="1154" t="s">
        <v>626</v>
      </c>
      <c r="AR388" s="1091"/>
      <c r="AS388" s="1138"/>
    </row>
    <row r="389" spans="1:45" ht="9" customHeight="1">
      <c r="A389" s="1086" t="s">
        <v>924</v>
      </c>
      <c r="B389" s="1087"/>
      <c r="C389" s="1087"/>
      <c r="D389" s="1087"/>
      <c r="E389" s="1087"/>
      <c r="F389" s="1084" t="s">
        <v>646</v>
      </c>
      <c r="G389" s="1084"/>
      <c r="H389" s="1084"/>
      <c r="I389" s="1084"/>
      <c r="J389" s="1088"/>
      <c r="K389" s="1157">
        <v>2.4</v>
      </c>
      <c r="L389" s="1083"/>
      <c r="M389" s="1083"/>
      <c r="N389" s="1083"/>
      <c r="O389" s="1076">
        <v>4.4000000000000004</v>
      </c>
      <c r="P389" s="1076"/>
      <c r="Q389" s="1076"/>
      <c r="R389" s="1076"/>
      <c r="S389" s="1076"/>
      <c r="T389" s="1083">
        <v>6.5</v>
      </c>
      <c r="U389" s="1083"/>
      <c r="V389" s="1083"/>
      <c r="W389" s="1083"/>
      <c r="X389" s="1156"/>
      <c r="Y389" s="1158">
        <v>2.4</v>
      </c>
      <c r="Z389" s="1076"/>
      <c r="AA389" s="1076"/>
      <c r="AB389" s="1076"/>
      <c r="AC389" s="1083">
        <v>4.4000000000000004</v>
      </c>
      <c r="AD389" s="1083"/>
      <c r="AE389" s="1083"/>
      <c r="AF389" s="1083"/>
      <c r="AG389" s="1083"/>
      <c r="AH389" s="1083"/>
      <c r="AI389" s="1076">
        <v>6.5</v>
      </c>
      <c r="AJ389" s="1076"/>
      <c r="AK389" s="1077"/>
      <c r="AL389" s="1155">
        <v>5</v>
      </c>
      <c r="AM389" s="1083"/>
      <c r="AN389" s="1083"/>
      <c r="AO389" s="1076">
        <v>6.5</v>
      </c>
      <c r="AP389" s="1077"/>
      <c r="AQ389" s="1154" t="s">
        <v>626</v>
      </c>
      <c r="AR389" s="1091"/>
      <c r="AS389" s="1138"/>
    </row>
    <row r="390" spans="1:45" ht="9" customHeight="1">
      <c r="A390" s="1086" t="s">
        <v>925</v>
      </c>
      <c r="B390" s="1087"/>
      <c r="C390" s="1087"/>
      <c r="D390" s="1087"/>
      <c r="E390" s="1087"/>
      <c r="F390" s="1084" t="s">
        <v>685</v>
      </c>
      <c r="G390" s="1084"/>
      <c r="H390" s="1084"/>
      <c r="I390" s="1084"/>
      <c r="J390" s="1088"/>
      <c r="K390" s="1157">
        <v>3</v>
      </c>
      <c r="L390" s="1083"/>
      <c r="M390" s="1083"/>
      <c r="N390" s="1083"/>
      <c r="O390" s="1076">
        <v>3.5</v>
      </c>
      <c r="P390" s="1076"/>
      <c r="Q390" s="1076"/>
      <c r="R390" s="1076"/>
      <c r="S390" s="1076"/>
      <c r="T390" s="1083">
        <v>4</v>
      </c>
      <c r="U390" s="1083"/>
      <c r="V390" s="1083"/>
      <c r="W390" s="1083"/>
      <c r="X390" s="1156"/>
      <c r="Y390" s="1158">
        <v>3.5</v>
      </c>
      <c r="Z390" s="1076"/>
      <c r="AA390" s="1076"/>
      <c r="AB390" s="1076"/>
      <c r="AC390" s="1083">
        <v>4</v>
      </c>
      <c r="AD390" s="1083"/>
      <c r="AE390" s="1083"/>
      <c r="AF390" s="1083"/>
      <c r="AG390" s="1083"/>
      <c r="AH390" s="1083"/>
      <c r="AI390" s="1076">
        <v>4.5</v>
      </c>
      <c r="AJ390" s="1076"/>
      <c r="AK390" s="1077"/>
      <c r="AL390" s="1155">
        <v>4.5</v>
      </c>
      <c r="AM390" s="1083"/>
      <c r="AN390" s="1083"/>
      <c r="AO390" s="1076">
        <v>5</v>
      </c>
      <c r="AP390" s="1077"/>
      <c r="AQ390" s="1155">
        <v>5.5</v>
      </c>
      <c r="AR390" s="1083"/>
      <c r="AS390" s="1156"/>
    </row>
    <row r="391" spans="1:45" ht="9" customHeight="1">
      <c r="A391" s="1086" t="s">
        <v>926</v>
      </c>
      <c r="B391" s="1087"/>
      <c r="C391" s="1087"/>
      <c r="D391" s="1087"/>
      <c r="E391" s="1087"/>
      <c r="F391" s="1084" t="s">
        <v>625</v>
      </c>
      <c r="G391" s="1084"/>
      <c r="H391" s="1084"/>
      <c r="I391" s="1084"/>
      <c r="J391" s="1088"/>
      <c r="K391" s="1157">
        <v>4.5999999999999996</v>
      </c>
      <c r="L391" s="1083"/>
      <c r="M391" s="1083"/>
      <c r="N391" s="1083"/>
      <c r="O391" s="1076">
        <v>4.9000000000000004</v>
      </c>
      <c r="P391" s="1076"/>
      <c r="Q391" s="1076"/>
      <c r="R391" s="1076"/>
      <c r="S391" s="1076"/>
      <c r="T391" s="1083">
        <v>5.4</v>
      </c>
      <c r="U391" s="1083"/>
      <c r="V391" s="1083"/>
      <c r="W391" s="1083"/>
      <c r="X391" s="1156"/>
      <c r="Y391" s="1158">
        <v>5.2</v>
      </c>
      <c r="Z391" s="1076"/>
      <c r="AA391" s="1076"/>
      <c r="AB391" s="1076"/>
      <c r="AC391" s="1083">
        <v>5.75</v>
      </c>
      <c r="AD391" s="1083"/>
      <c r="AE391" s="1083"/>
      <c r="AF391" s="1083"/>
      <c r="AG391" s="1083"/>
      <c r="AH391" s="1083"/>
      <c r="AI391" s="1076">
        <v>7</v>
      </c>
      <c r="AJ391" s="1076"/>
      <c r="AK391" s="1077"/>
      <c r="AL391" s="1155">
        <v>7</v>
      </c>
      <c r="AM391" s="1083"/>
      <c r="AN391" s="1083"/>
      <c r="AO391" s="1076">
        <v>8.1999999999999993</v>
      </c>
      <c r="AP391" s="1077"/>
      <c r="AQ391" s="1154" t="s">
        <v>626</v>
      </c>
      <c r="AR391" s="1091"/>
      <c r="AS391" s="1138"/>
    </row>
    <row r="392" spans="1:45" ht="9" customHeight="1">
      <c r="A392" s="1086" t="s">
        <v>927</v>
      </c>
      <c r="B392" s="1087"/>
      <c r="C392" s="1087"/>
      <c r="D392" s="1087"/>
      <c r="E392" s="1087"/>
      <c r="F392" s="1084" t="s">
        <v>632</v>
      </c>
      <c r="G392" s="1084"/>
      <c r="H392" s="1084"/>
      <c r="I392" s="1084"/>
      <c r="J392" s="1088"/>
      <c r="K392" s="1157">
        <v>3.5</v>
      </c>
      <c r="L392" s="1083"/>
      <c r="M392" s="1083"/>
      <c r="N392" s="1083"/>
      <c r="O392" s="1076">
        <v>4</v>
      </c>
      <c r="P392" s="1076"/>
      <c r="Q392" s="1076"/>
      <c r="R392" s="1076"/>
      <c r="S392" s="1076"/>
      <c r="T392" s="1083">
        <v>4.5</v>
      </c>
      <c r="U392" s="1083"/>
      <c r="V392" s="1083"/>
      <c r="W392" s="1083"/>
      <c r="X392" s="1156"/>
      <c r="Y392" s="1158">
        <v>3.5</v>
      </c>
      <c r="Z392" s="1076"/>
      <c r="AA392" s="1076"/>
      <c r="AB392" s="1076"/>
      <c r="AC392" s="1083">
        <v>4</v>
      </c>
      <c r="AD392" s="1083"/>
      <c r="AE392" s="1083"/>
      <c r="AF392" s="1083"/>
      <c r="AG392" s="1083"/>
      <c r="AH392" s="1083"/>
      <c r="AI392" s="1076">
        <v>4.5</v>
      </c>
      <c r="AJ392" s="1076"/>
      <c r="AK392" s="1077"/>
      <c r="AL392" s="1155">
        <v>4</v>
      </c>
      <c r="AM392" s="1083"/>
      <c r="AN392" s="1083"/>
      <c r="AO392" s="1076">
        <v>4.2</v>
      </c>
      <c r="AP392" s="1077"/>
      <c r="AQ392" s="1155">
        <v>5.2</v>
      </c>
      <c r="AR392" s="1083"/>
      <c r="AS392" s="1156"/>
    </row>
    <row r="393" spans="1:45" ht="9" customHeight="1">
      <c r="A393" s="1086" t="s">
        <v>928</v>
      </c>
      <c r="B393" s="1087"/>
      <c r="C393" s="1087"/>
      <c r="D393" s="1087"/>
      <c r="E393" s="1087"/>
      <c r="F393" s="1084" t="s">
        <v>632</v>
      </c>
      <c r="G393" s="1084"/>
      <c r="H393" s="1084"/>
      <c r="I393" s="1084"/>
      <c r="J393" s="1088"/>
      <c r="K393" s="1157">
        <v>3.5</v>
      </c>
      <c r="L393" s="1083"/>
      <c r="M393" s="1083"/>
      <c r="N393" s="1083"/>
      <c r="O393" s="1076">
        <v>4.2</v>
      </c>
      <c r="P393" s="1076"/>
      <c r="Q393" s="1076"/>
      <c r="R393" s="1076"/>
      <c r="S393" s="1076"/>
      <c r="T393" s="1083">
        <v>5.2</v>
      </c>
      <c r="U393" s="1083"/>
      <c r="V393" s="1083"/>
      <c r="W393" s="1083"/>
      <c r="X393" s="1156"/>
      <c r="Y393" s="1158">
        <v>3.6</v>
      </c>
      <c r="Z393" s="1076"/>
      <c r="AA393" s="1076"/>
      <c r="AB393" s="1076"/>
      <c r="AC393" s="1083">
        <v>4.2</v>
      </c>
      <c r="AD393" s="1083"/>
      <c r="AE393" s="1083"/>
      <c r="AF393" s="1083"/>
      <c r="AG393" s="1083"/>
      <c r="AH393" s="1083"/>
      <c r="AI393" s="1076">
        <v>4.9000000000000004</v>
      </c>
      <c r="AJ393" s="1076"/>
      <c r="AK393" s="1077"/>
      <c r="AL393" s="1155">
        <v>4.5</v>
      </c>
      <c r="AM393" s="1083"/>
      <c r="AN393" s="1083"/>
      <c r="AO393" s="1076">
        <v>5.2</v>
      </c>
      <c r="AP393" s="1077"/>
      <c r="AQ393" s="1155">
        <v>5.5</v>
      </c>
      <c r="AR393" s="1083"/>
      <c r="AS393" s="1156"/>
    </row>
    <row r="394" spans="1:45" ht="9" customHeight="1">
      <c r="A394" s="1086" t="s">
        <v>929</v>
      </c>
      <c r="B394" s="1087"/>
      <c r="C394" s="1087"/>
      <c r="D394" s="1087"/>
      <c r="E394" s="1087"/>
      <c r="F394" s="1084" t="s">
        <v>685</v>
      </c>
      <c r="G394" s="1084"/>
      <c r="H394" s="1084"/>
      <c r="I394" s="1084"/>
      <c r="J394" s="1088"/>
      <c r="K394" s="1157">
        <v>3</v>
      </c>
      <c r="L394" s="1083"/>
      <c r="M394" s="1083"/>
      <c r="N394" s="1083"/>
      <c r="O394" s="1076">
        <v>4</v>
      </c>
      <c r="P394" s="1076"/>
      <c r="Q394" s="1076"/>
      <c r="R394" s="1076"/>
      <c r="S394" s="1076"/>
      <c r="T394" s="1083">
        <v>5.5</v>
      </c>
      <c r="U394" s="1083"/>
      <c r="V394" s="1083"/>
      <c r="W394" s="1083"/>
      <c r="X394" s="1156"/>
      <c r="Y394" s="1158">
        <v>3</v>
      </c>
      <c r="Z394" s="1076"/>
      <c r="AA394" s="1076"/>
      <c r="AB394" s="1076"/>
      <c r="AC394" s="1083">
        <v>4.3</v>
      </c>
      <c r="AD394" s="1083"/>
      <c r="AE394" s="1083"/>
      <c r="AF394" s="1083"/>
      <c r="AG394" s="1083"/>
      <c r="AH394" s="1083"/>
      <c r="AI394" s="1076">
        <v>5.5</v>
      </c>
      <c r="AJ394" s="1076"/>
      <c r="AK394" s="1077"/>
      <c r="AL394" s="1155">
        <v>5.5</v>
      </c>
      <c r="AM394" s="1083"/>
      <c r="AN394" s="1083"/>
      <c r="AO394" s="1076">
        <v>6</v>
      </c>
      <c r="AP394" s="1077"/>
      <c r="AQ394" s="1155">
        <v>6.5</v>
      </c>
      <c r="AR394" s="1083"/>
      <c r="AS394" s="1156"/>
    </row>
    <row r="395" spans="1:45" ht="9" customHeight="1">
      <c r="A395" s="1086" t="s">
        <v>930</v>
      </c>
      <c r="B395" s="1087"/>
      <c r="C395" s="1087"/>
      <c r="D395" s="1087"/>
      <c r="E395" s="1087"/>
      <c r="F395" s="1084" t="s">
        <v>640</v>
      </c>
      <c r="G395" s="1084"/>
      <c r="H395" s="1084"/>
      <c r="I395" s="1084"/>
      <c r="J395" s="1088"/>
      <c r="K395" s="1157">
        <v>3.2</v>
      </c>
      <c r="L395" s="1083"/>
      <c r="M395" s="1083"/>
      <c r="N395" s="1083"/>
      <c r="O395" s="1076">
        <v>3.9</v>
      </c>
      <c r="P395" s="1076"/>
      <c r="Q395" s="1076"/>
      <c r="R395" s="1076"/>
      <c r="S395" s="1076"/>
      <c r="T395" s="1083">
        <v>4.5999999999999996</v>
      </c>
      <c r="U395" s="1083"/>
      <c r="V395" s="1083"/>
      <c r="W395" s="1083"/>
      <c r="X395" s="1156"/>
      <c r="Y395" s="1158">
        <v>4.55</v>
      </c>
      <c r="Z395" s="1076"/>
      <c r="AA395" s="1076"/>
      <c r="AB395" s="1076"/>
      <c r="AC395" s="1083">
        <v>5</v>
      </c>
      <c r="AD395" s="1083"/>
      <c r="AE395" s="1083"/>
      <c r="AF395" s="1083"/>
      <c r="AG395" s="1083"/>
      <c r="AH395" s="1083"/>
      <c r="AI395" s="1084" t="s">
        <v>626</v>
      </c>
      <c r="AJ395" s="1084"/>
      <c r="AK395" s="1085"/>
      <c r="AL395" s="1155">
        <v>5.5</v>
      </c>
      <c r="AM395" s="1083"/>
      <c r="AN395" s="1083"/>
      <c r="AO395" s="1076">
        <v>6</v>
      </c>
      <c r="AP395" s="1077"/>
      <c r="AQ395" s="1154" t="s">
        <v>626</v>
      </c>
      <c r="AR395" s="1091"/>
      <c r="AS395" s="1138"/>
    </row>
    <row r="396" spans="1:45" ht="9" customHeight="1">
      <c r="A396" s="1086" t="s">
        <v>931</v>
      </c>
      <c r="B396" s="1087"/>
      <c r="C396" s="1087"/>
      <c r="D396" s="1087"/>
      <c r="E396" s="1087"/>
      <c r="F396" s="1084" t="s">
        <v>625</v>
      </c>
      <c r="G396" s="1084"/>
      <c r="H396" s="1084"/>
      <c r="I396" s="1084"/>
      <c r="J396" s="1088"/>
      <c r="K396" s="1157">
        <v>3.5</v>
      </c>
      <c r="L396" s="1083"/>
      <c r="M396" s="1083"/>
      <c r="N396" s="1083"/>
      <c r="O396" s="1076">
        <v>4.3</v>
      </c>
      <c r="P396" s="1076"/>
      <c r="Q396" s="1076"/>
      <c r="R396" s="1076"/>
      <c r="S396" s="1076"/>
      <c r="T396" s="1083">
        <v>5</v>
      </c>
      <c r="U396" s="1083"/>
      <c r="V396" s="1083"/>
      <c r="W396" s="1083"/>
      <c r="X396" s="1156"/>
      <c r="Y396" s="1158">
        <v>4.2</v>
      </c>
      <c r="Z396" s="1076"/>
      <c r="AA396" s="1076"/>
      <c r="AB396" s="1076"/>
      <c r="AC396" s="1083">
        <v>5</v>
      </c>
      <c r="AD396" s="1083"/>
      <c r="AE396" s="1083"/>
      <c r="AF396" s="1083"/>
      <c r="AG396" s="1083"/>
      <c r="AH396" s="1083"/>
      <c r="AI396" s="1076">
        <v>5.5</v>
      </c>
      <c r="AJ396" s="1076"/>
      <c r="AK396" s="1077"/>
      <c r="AL396" s="1155">
        <v>6</v>
      </c>
      <c r="AM396" s="1083"/>
      <c r="AN396" s="1083"/>
      <c r="AO396" s="1076">
        <v>6.5</v>
      </c>
      <c r="AP396" s="1077"/>
      <c r="AQ396" s="1154" t="s">
        <v>626</v>
      </c>
      <c r="AR396" s="1091"/>
      <c r="AS396" s="1138"/>
    </row>
    <row r="397" spans="1:45" ht="9" customHeight="1">
      <c r="A397" s="1086" t="s">
        <v>932</v>
      </c>
      <c r="B397" s="1087"/>
      <c r="C397" s="1087"/>
      <c r="D397" s="1087"/>
      <c r="E397" s="1087"/>
      <c r="F397" s="1084" t="s">
        <v>673</v>
      </c>
      <c r="G397" s="1084"/>
      <c r="H397" s="1084"/>
      <c r="I397" s="1084"/>
      <c r="J397" s="1088"/>
      <c r="K397" s="1157">
        <v>4</v>
      </c>
      <c r="L397" s="1083"/>
      <c r="M397" s="1083"/>
      <c r="N397" s="1083"/>
      <c r="O397" s="1076">
        <v>5.5</v>
      </c>
      <c r="P397" s="1076"/>
      <c r="Q397" s="1076"/>
      <c r="R397" s="1076"/>
      <c r="S397" s="1076"/>
      <c r="T397" s="1083">
        <v>6.5</v>
      </c>
      <c r="U397" s="1083"/>
      <c r="V397" s="1083"/>
      <c r="W397" s="1083"/>
      <c r="X397" s="1156"/>
      <c r="Y397" s="1158">
        <v>3.8</v>
      </c>
      <c r="Z397" s="1076"/>
      <c r="AA397" s="1076"/>
      <c r="AB397" s="1076"/>
      <c r="AC397" s="1083">
        <v>5.25</v>
      </c>
      <c r="AD397" s="1083"/>
      <c r="AE397" s="1083"/>
      <c r="AF397" s="1083"/>
      <c r="AG397" s="1083"/>
      <c r="AH397" s="1083"/>
      <c r="AI397" s="1076">
        <v>5.6</v>
      </c>
      <c r="AJ397" s="1076"/>
      <c r="AK397" s="1077"/>
      <c r="AL397" s="1155">
        <v>6</v>
      </c>
      <c r="AM397" s="1083"/>
      <c r="AN397" s="1083"/>
      <c r="AO397" s="1076">
        <v>6.4</v>
      </c>
      <c r="AP397" s="1077"/>
      <c r="AQ397" s="1155">
        <v>7</v>
      </c>
      <c r="AR397" s="1083"/>
      <c r="AS397" s="1156"/>
    </row>
    <row r="398" spans="1:45" ht="9" customHeight="1">
      <c r="A398" s="1086" t="s">
        <v>933</v>
      </c>
      <c r="B398" s="1087"/>
      <c r="C398" s="1087"/>
      <c r="D398" s="1087"/>
      <c r="E398" s="1087"/>
      <c r="F398" s="1084" t="s">
        <v>625</v>
      </c>
      <c r="G398" s="1084"/>
      <c r="H398" s="1084"/>
      <c r="I398" s="1084"/>
      <c r="J398" s="1088"/>
      <c r="K398" s="1157">
        <v>4</v>
      </c>
      <c r="L398" s="1083"/>
      <c r="M398" s="1083"/>
      <c r="N398" s="1083"/>
      <c r="O398" s="1076">
        <v>4.5999999999999996</v>
      </c>
      <c r="P398" s="1076"/>
      <c r="Q398" s="1076"/>
      <c r="R398" s="1076"/>
      <c r="S398" s="1076"/>
      <c r="T398" s="1083">
        <v>5.7</v>
      </c>
      <c r="U398" s="1083"/>
      <c r="V398" s="1083"/>
      <c r="W398" s="1083"/>
      <c r="X398" s="1156"/>
      <c r="Y398" s="1158">
        <v>4.4000000000000004</v>
      </c>
      <c r="Z398" s="1076"/>
      <c r="AA398" s="1076"/>
      <c r="AB398" s="1076"/>
      <c r="AC398" s="1083">
        <v>5</v>
      </c>
      <c r="AD398" s="1083"/>
      <c r="AE398" s="1083"/>
      <c r="AF398" s="1083"/>
      <c r="AG398" s="1083"/>
      <c r="AH398" s="1083"/>
      <c r="AI398" s="1076">
        <v>5.7</v>
      </c>
      <c r="AJ398" s="1076"/>
      <c r="AK398" s="1077"/>
      <c r="AL398" s="1155">
        <v>6</v>
      </c>
      <c r="AM398" s="1083"/>
      <c r="AN398" s="1083"/>
      <c r="AO398" s="1076">
        <v>6.5</v>
      </c>
      <c r="AP398" s="1077"/>
      <c r="AQ398" s="1154" t="s">
        <v>626</v>
      </c>
      <c r="AR398" s="1091"/>
      <c r="AS398" s="1138"/>
    </row>
    <row r="399" spans="1:45" ht="9" customHeight="1">
      <c r="A399" s="1086" t="s">
        <v>934</v>
      </c>
      <c r="B399" s="1087"/>
      <c r="C399" s="1087"/>
      <c r="D399" s="1087"/>
      <c r="E399" s="1087"/>
      <c r="F399" s="1084" t="s">
        <v>625</v>
      </c>
      <c r="G399" s="1084"/>
      <c r="H399" s="1084"/>
      <c r="I399" s="1084"/>
      <c r="J399" s="1088"/>
      <c r="K399" s="1157">
        <v>3.6</v>
      </c>
      <c r="L399" s="1083"/>
      <c r="M399" s="1083"/>
      <c r="N399" s="1083"/>
      <c r="O399" s="1076">
        <v>4.0999999999999996</v>
      </c>
      <c r="P399" s="1076"/>
      <c r="Q399" s="1076"/>
      <c r="R399" s="1076"/>
      <c r="S399" s="1076"/>
      <c r="T399" s="1083">
        <v>4.4000000000000004</v>
      </c>
      <c r="U399" s="1083"/>
      <c r="V399" s="1083"/>
      <c r="W399" s="1083"/>
      <c r="X399" s="1156"/>
      <c r="Y399" s="1158">
        <v>4.0999999999999996</v>
      </c>
      <c r="Z399" s="1076"/>
      <c r="AA399" s="1076"/>
      <c r="AB399" s="1076"/>
      <c r="AC399" s="1083">
        <v>4.8</v>
      </c>
      <c r="AD399" s="1083"/>
      <c r="AE399" s="1083"/>
      <c r="AF399" s="1083"/>
      <c r="AG399" s="1083"/>
      <c r="AH399" s="1083"/>
      <c r="AI399" s="1076">
        <v>5.7</v>
      </c>
      <c r="AJ399" s="1076"/>
      <c r="AK399" s="1077"/>
      <c r="AL399" s="1155">
        <v>6.7</v>
      </c>
      <c r="AM399" s="1083"/>
      <c r="AN399" s="1083"/>
      <c r="AO399" s="1076">
        <v>7.8</v>
      </c>
      <c r="AP399" s="1077"/>
      <c r="AQ399" s="1154" t="s">
        <v>626</v>
      </c>
      <c r="AR399" s="1091"/>
      <c r="AS399" s="1138"/>
    </row>
    <row r="400" spans="1:45" ht="9" customHeight="1">
      <c r="A400" s="1086" t="s">
        <v>935</v>
      </c>
      <c r="B400" s="1087"/>
      <c r="C400" s="1087"/>
      <c r="D400" s="1087"/>
      <c r="E400" s="1087"/>
      <c r="F400" s="1084" t="s">
        <v>625</v>
      </c>
      <c r="G400" s="1084"/>
      <c r="H400" s="1084"/>
      <c r="I400" s="1084"/>
      <c r="J400" s="1088"/>
      <c r="K400" s="1157">
        <v>4.5</v>
      </c>
      <c r="L400" s="1083"/>
      <c r="M400" s="1083"/>
      <c r="N400" s="1083"/>
      <c r="O400" s="1076">
        <v>5</v>
      </c>
      <c r="P400" s="1076"/>
      <c r="Q400" s="1076"/>
      <c r="R400" s="1076"/>
      <c r="S400" s="1076"/>
      <c r="T400" s="1083">
        <v>5.5</v>
      </c>
      <c r="U400" s="1083"/>
      <c r="V400" s="1083"/>
      <c r="W400" s="1083"/>
      <c r="X400" s="1156"/>
      <c r="Y400" s="1158">
        <v>5</v>
      </c>
      <c r="Z400" s="1076"/>
      <c r="AA400" s="1076"/>
      <c r="AB400" s="1076"/>
      <c r="AC400" s="1083">
        <v>5.6</v>
      </c>
      <c r="AD400" s="1083"/>
      <c r="AE400" s="1083"/>
      <c r="AF400" s="1083"/>
      <c r="AG400" s="1083"/>
      <c r="AH400" s="1083"/>
      <c r="AI400" s="1076">
        <v>6</v>
      </c>
      <c r="AJ400" s="1076"/>
      <c r="AK400" s="1077"/>
      <c r="AL400" s="1155">
        <v>6.5</v>
      </c>
      <c r="AM400" s="1083"/>
      <c r="AN400" s="1083"/>
      <c r="AO400" s="1076">
        <v>8</v>
      </c>
      <c r="AP400" s="1077"/>
      <c r="AQ400" s="1154" t="s">
        <v>626</v>
      </c>
      <c r="AR400" s="1091"/>
      <c r="AS400" s="1138"/>
    </row>
    <row r="401" spans="1:45" ht="9" customHeight="1">
      <c r="A401" s="1086" t="s">
        <v>936</v>
      </c>
      <c r="B401" s="1087"/>
      <c r="C401" s="1087"/>
      <c r="D401" s="1087"/>
      <c r="E401" s="1087"/>
      <c r="F401" s="1084" t="s">
        <v>634</v>
      </c>
      <c r="G401" s="1084"/>
      <c r="H401" s="1084"/>
      <c r="I401" s="1084"/>
      <c r="J401" s="1088"/>
      <c r="K401" s="1157">
        <v>3.5</v>
      </c>
      <c r="L401" s="1083"/>
      <c r="M401" s="1083"/>
      <c r="N401" s="1083"/>
      <c r="O401" s="1076">
        <v>4</v>
      </c>
      <c r="P401" s="1076"/>
      <c r="Q401" s="1076"/>
      <c r="R401" s="1076"/>
      <c r="S401" s="1076"/>
      <c r="T401" s="1083">
        <v>5</v>
      </c>
      <c r="U401" s="1083"/>
      <c r="V401" s="1083"/>
      <c r="W401" s="1083"/>
      <c r="X401" s="1156"/>
      <c r="Y401" s="1158">
        <v>3.5</v>
      </c>
      <c r="Z401" s="1076"/>
      <c r="AA401" s="1076"/>
      <c r="AB401" s="1076"/>
      <c r="AC401" s="1083">
        <v>3.5</v>
      </c>
      <c r="AD401" s="1083"/>
      <c r="AE401" s="1083"/>
      <c r="AF401" s="1083"/>
      <c r="AG401" s="1083"/>
      <c r="AH401" s="1083"/>
      <c r="AI401" s="1076">
        <v>5</v>
      </c>
      <c r="AJ401" s="1076"/>
      <c r="AK401" s="1077"/>
      <c r="AL401" s="1155">
        <v>6</v>
      </c>
      <c r="AM401" s="1083"/>
      <c r="AN401" s="1083"/>
      <c r="AO401" s="1076">
        <v>6</v>
      </c>
      <c r="AP401" s="1077"/>
      <c r="AQ401" s="1154" t="s">
        <v>626</v>
      </c>
      <c r="AR401" s="1091"/>
      <c r="AS401" s="1138"/>
    </row>
    <row r="402" spans="1:45" ht="9" customHeight="1">
      <c r="A402" s="1086" t="s">
        <v>937</v>
      </c>
      <c r="B402" s="1087"/>
      <c r="C402" s="1087"/>
      <c r="D402" s="1087"/>
      <c r="E402" s="1087"/>
      <c r="F402" s="1084" t="s">
        <v>634</v>
      </c>
      <c r="G402" s="1084"/>
      <c r="H402" s="1084"/>
      <c r="I402" s="1084"/>
      <c r="J402" s="1088"/>
      <c r="K402" s="1157">
        <v>2.1</v>
      </c>
      <c r="L402" s="1083"/>
      <c r="M402" s="1083"/>
      <c r="N402" s="1083"/>
      <c r="O402" s="1076">
        <v>3.15</v>
      </c>
      <c r="P402" s="1076"/>
      <c r="Q402" s="1076"/>
      <c r="R402" s="1076"/>
      <c r="S402" s="1076"/>
      <c r="T402" s="1083">
        <v>4.2</v>
      </c>
      <c r="U402" s="1083"/>
      <c r="V402" s="1083"/>
      <c r="W402" s="1083"/>
      <c r="X402" s="1156"/>
      <c r="Y402" s="1158">
        <v>3.15</v>
      </c>
      <c r="Z402" s="1076"/>
      <c r="AA402" s="1076"/>
      <c r="AB402" s="1076"/>
      <c r="AC402" s="1083">
        <v>4.2</v>
      </c>
      <c r="AD402" s="1083"/>
      <c r="AE402" s="1083"/>
      <c r="AF402" s="1083"/>
      <c r="AG402" s="1083"/>
      <c r="AH402" s="1083"/>
      <c r="AI402" s="1084" t="s">
        <v>626</v>
      </c>
      <c r="AJ402" s="1084"/>
      <c r="AK402" s="1085"/>
      <c r="AL402" s="1155">
        <v>5.8</v>
      </c>
      <c r="AM402" s="1083"/>
      <c r="AN402" s="1083"/>
      <c r="AO402" s="1076">
        <v>6.3</v>
      </c>
      <c r="AP402" s="1077"/>
      <c r="AQ402" s="1154" t="s">
        <v>626</v>
      </c>
      <c r="AR402" s="1091"/>
      <c r="AS402" s="1138"/>
    </row>
    <row r="403" spans="1:45" ht="9" customHeight="1">
      <c r="A403" s="1086" t="s">
        <v>938</v>
      </c>
      <c r="B403" s="1087"/>
      <c r="C403" s="1087"/>
      <c r="D403" s="1087"/>
      <c r="E403" s="1087"/>
      <c r="F403" s="1084" t="s">
        <v>625</v>
      </c>
      <c r="G403" s="1084"/>
      <c r="H403" s="1084"/>
      <c r="I403" s="1084"/>
      <c r="J403" s="1088"/>
      <c r="K403" s="1157">
        <v>3</v>
      </c>
      <c r="L403" s="1083"/>
      <c r="M403" s="1083"/>
      <c r="N403" s="1083"/>
      <c r="O403" s="1076">
        <v>3.5</v>
      </c>
      <c r="P403" s="1076"/>
      <c r="Q403" s="1076"/>
      <c r="R403" s="1076"/>
      <c r="S403" s="1076"/>
      <c r="T403" s="1083">
        <v>4</v>
      </c>
      <c r="U403" s="1083"/>
      <c r="V403" s="1083"/>
      <c r="W403" s="1083"/>
      <c r="X403" s="1156"/>
      <c r="Y403" s="1158">
        <v>4</v>
      </c>
      <c r="Z403" s="1076"/>
      <c r="AA403" s="1076"/>
      <c r="AB403" s="1076"/>
      <c r="AC403" s="1083">
        <v>4.5</v>
      </c>
      <c r="AD403" s="1083"/>
      <c r="AE403" s="1083"/>
      <c r="AF403" s="1083"/>
      <c r="AG403" s="1083"/>
      <c r="AH403" s="1083"/>
      <c r="AI403" s="1076">
        <v>5.5</v>
      </c>
      <c r="AJ403" s="1076"/>
      <c r="AK403" s="1077"/>
      <c r="AL403" s="1155">
        <v>5.5</v>
      </c>
      <c r="AM403" s="1083"/>
      <c r="AN403" s="1083"/>
      <c r="AO403" s="1076">
        <v>6.5</v>
      </c>
      <c r="AP403" s="1077"/>
      <c r="AQ403" s="1154" t="s">
        <v>626</v>
      </c>
      <c r="AR403" s="1091"/>
      <c r="AS403" s="1138"/>
    </row>
    <row r="404" spans="1:45" ht="9" customHeight="1">
      <c r="A404" s="1086" t="s">
        <v>939</v>
      </c>
      <c r="B404" s="1087"/>
      <c r="C404" s="1087"/>
      <c r="D404" s="1087"/>
      <c r="E404" s="1087"/>
      <c r="F404" s="1084" t="s">
        <v>625</v>
      </c>
      <c r="G404" s="1084"/>
      <c r="H404" s="1084"/>
      <c r="I404" s="1084"/>
      <c r="J404" s="1088"/>
      <c r="K404" s="1157">
        <v>4</v>
      </c>
      <c r="L404" s="1083"/>
      <c r="M404" s="1083"/>
      <c r="N404" s="1083"/>
      <c r="O404" s="1076">
        <v>4.5</v>
      </c>
      <c r="P404" s="1076"/>
      <c r="Q404" s="1076"/>
      <c r="R404" s="1076"/>
      <c r="S404" s="1076"/>
      <c r="T404" s="1083">
        <v>5</v>
      </c>
      <c r="U404" s="1083"/>
      <c r="V404" s="1083"/>
      <c r="W404" s="1083"/>
      <c r="X404" s="1156"/>
      <c r="Y404" s="1158">
        <v>4.5</v>
      </c>
      <c r="Z404" s="1076"/>
      <c r="AA404" s="1076"/>
      <c r="AB404" s="1076"/>
      <c r="AC404" s="1083">
        <v>5.25</v>
      </c>
      <c r="AD404" s="1083"/>
      <c r="AE404" s="1083"/>
      <c r="AF404" s="1083"/>
      <c r="AG404" s="1083"/>
      <c r="AH404" s="1083"/>
      <c r="AI404" s="1076">
        <v>5.5</v>
      </c>
      <c r="AJ404" s="1076"/>
      <c r="AK404" s="1077"/>
      <c r="AL404" s="1155">
        <v>6.5</v>
      </c>
      <c r="AM404" s="1083"/>
      <c r="AN404" s="1083"/>
      <c r="AO404" s="1076">
        <v>7.25</v>
      </c>
      <c r="AP404" s="1077"/>
      <c r="AQ404" s="1154" t="s">
        <v>626</v>
      </c>
      <c r="AR404" s="1091"/>
      <c r="AS404" s="1138"/>
    </row>
    <row r="405" spans="1:45" ht="9" customHeight="1">
      <c r="A405" s="1086" t="s">
        <v>940</v>
      </c>
      <c r="B405" s="1087"/>
      <c r="C405" s="1087"/>
      <c r="D405" s="1087"/>
      <c r="E405" s="1087"/>
      <c r="F405" s="1084" t="s">
        <v>646</v>
      </c>
      <c r="G405" s="1084"/>
      <c r="H405" s="1084"/>
      <c r="I405" s="1084"/>
      <c r="J405" s="1088"/>
      <c r="K405" s="1157">
        <v>3.9</v>
      </c>
      <c r="L405" s="1083"/>
      <c r="M405" s="1083"/>
      <c r="N405" s="1083"/>
      <c r="O405" s="1076">
        <v>4</v>
      </c>
      <c r="P405" s="1076"/>
      <c r="Q405" s="1076"/>
      <c r="R405" s="1076"/>
      <c r="S405" s="1076"/>
      <c r="T405" s="1083">
        <v>5</v>
      </c>
      <c r="U405" s="1083"/>
      <c r="V405" s="1083"/>
      <c r="W405" s="1083"/>
      <c r="X405" s="1156"/>
      <c r="Y405" s="1158">
        <v>3.9</v>
      </c>
      <c r="Z405" s="1076"/>
      <c r="AA405" s="1076"/>
      <c r="AB405" s="1076"/>
      <c r="AC405" s="1083">
        <v>4</v>
      </c>
      <c r="AD405" s="1083"/>
      <c r="AE405" s="1083"/>
      <c r="AF405" s="1083"/>
      <c r="AG405" s="1083"/>
      <c r="AH405" s="1083"/>
      <c r="AI405" s="1076">
        <v>5</v>
      </c>
      <c r="AJ405" s="1076"/>
      <c r="AK405" s="1077"/>
      <c r="AL405" s="1155">
        <v>5.4</v>
      </c>
      <c r="AM405" s="1083"/>
      <c r="AN405" s="1083"/>
      <c r="AO405" s="1076">
        <v>5.6</v>
      </c>
      <c r="AP405" s="1077"/>
      <c r="AQ405" s="1154" t="s">
        <v>626</v>
      </c>
      <c r="AR405" s="1091"/>
      <c r="AS405" s="1138"/>
    </row>
    <row r="406" spans="1:45" ht="9.9499999999999993" customHeight="1">
      <c r="A406" s="1086" t="s">
        <v>941</v>
      </c>
      <c r="B406" s="1087"/>
      <c r="C406" s="1087"/>
      <c r="D406" s="1087"/>
      <c r="E406" s="1087"/>
      <c r="F406" s="1084" t="s">
        <v>632</v>
      </c>
      <c r="G406" s="1084"/>
      <c r="H406" s="1084"/>
      <c r="I406" s="1084"/>
      <c r="J406" s="1088"/>
      <c r="K406" s="1157">
        <v>3</v>
      </c>
      <c r="L406" s="1083"/>
      <c r="M406" s="1083"/>
      <c r="N406" s="1083"/>
      <c r="O406" s="1076">
        <v>4</v>
      </c>
      <c r="P406" s="1076"/>
      <c r="Q406" s="1076"/>
      <c r="R406" s="1076"/>
      <c r="S406" s="1076"/>
      <c r="T406" s="1083">
        <v>4.3</v>
      </c>
      <c r="U406" s="1083"/>
      <c r="V406" s="1083"/>
      <c r="W406" s="1083"/>
      <c r="X406" s="1156"/>
      <c r="Y406" s="1158">
        <v>3</v>
      </c>
      <c r="Z406" s="1076"/>
      <c r="AA406" s="1076"/>
      <c r="AB406" s="1076"/>
      <c r="AC406" s="1083">
        <v>4.3</v>
      </c>
      <c r="AD406" s="1083"/>
      <c r="AE406" s="1083"/>
      <c r="AF406" s="1083"/>
      <c r="AG406" s="1083"/>
      <c r="AH406" s="1083"/>
      <c r="AI406" s="1076">
        <v>5</v>
      </c>
      <c r="AJ406" s="1076"/>
      <c r="AK406" s="1077"/>
      <c r="AL406" s="1155">
        <v>5</v>
      </c>
      <c r="AM406" s="1083"/>
      <c r="AN406" s="1083"/>
      <c r="AO406" s="1076">
        <v>5.2</v>
      </c>
      <c r="AP406" s="1077"/>
      <c r="AQ406" s="1155">
        <v>5.4</v>
      </c>
      <c r="AR406" s="1083"/>
      <c r="AS406" s="1156"/>
    </row>
    <row r="407" spans="1:45" ht="9.9499999999999993" customHeight="1">
      <c r="A407" s="1086" t="s">
        <v>942</v>
      </c>
      <c r="B407" s="1087"/>
      <c r="C407" s="1087"/>
      <c r="D407" s="1087"/>
      <c r="E407" s="1087"/>
      <c r="F407" s="1084" t="s">
        <v>632</v>
      </c>
      <c r="G407" s="1084"/>
      <c r="H407" s="1084"/>
      <c r="I407" s="1084"/>
      <c r="J407" s="1088"/>
      <c r="K407" s="1157">
        <v>3.5</v>
      </c>
      <c r="L407" s="1083"/>
      <c r="M407" s="1083"/>
      <c r="N407" s="1083"/>
      <c r="O407" s="1076">
        <v>4.2</v>
      </c>
      <c r="P407" s="1076"/>
      <c r="Q407" s="1076"/>
      <c r="R407" s="1076"/>
      <c r="S407" s="1076"/>
      <c r="T407" s="1083">
        <v>4.7</v>
      </c>
      <c r="U407" s="1083"/>
      <c r="V407" s="1083"/>
      <c r="W407" s="1083"/>
      <c r="X407" s="1156"/>
      <c r="Y407" s="1158">
        <v>4.3</v>
      </c>
      <c r="Z407" s="1076"/>
      <c r="AA407" s="1076"/>
      <c r="AB407" s="1076"/>
      <c r="AC407" s="1083">
        <v>4.75</v>
      </c>
      <c r="AD407" s="1083"/>
      <c r="AE407" s="1083"/>
      <c r="AF407" s="1083"/>
      <c r="AG407" s="1083"/>
      <c r="AH407" s="1083"/>
      <c r="AI407" s="1076">
        <v>5</v>
      </c>
      <c r="AJ407" s="1076"/>
      <c r="AK407" s="1077"/>
      <c r="AL407" s="1155">
        <v>4.9000000000000004</v>
      </c>
      <c r="AM407" s="1083"/>
      <c r="AN407" s="1083"/>
      <c r="AO407" s="1076">
        <v>5.5</v>
      </c>
      <c r="AP407" s="1077"/>
      <c r="AQ407" s="1155">
        <v>5.7</v>
      </c>
      <c r="AR407" s="1083"/>
      <c r="AS407" s="1156"/>
    </row>
    <row r="408" spans="1:45" ht="9" customHeight="1">
      <c r="A408" s="1086" t="s">
        <v>943</v>
      </c>
      <c r="B408" s="1087"/>
      <c r="C408" s="1087"/>
      <c r="D408" s="1087"/>
      <c r="E408" s="1087"/>
      <c r="F408" s="1084" t="s">
        <v>632</v>
      </c>
      <c r="G408" s="1084"/>
      <c r="H408" s="1084"/>
      <c r="I408" s="1084"/>
      <c r="J408" s="1088"/>
      <c r="K408" s="1157">
        <v>3.8</v>
      </c>
      <c r="L408" s="1083"/>
      <c r="M408" s="1083"/>
      <c r="N408" s="1083"/>
      <c r="O408" s="1076">
        <v>4.5999999999999996</v>
      </c>
      <c r="P408" s="1076"/>
      <c r="Q408" s="1076"/>
      <c r="R408" s="1076"/>
      <c r="S408" s="1076"/>
      <c r="T408" s="1083">
        <v>5.2</v>
      </c>
      <c r="U408" s="1083"/>
      <c r="V408" s="1083"/>
      <c r="W408" s="1083"/>
      <c r="X408" s="1156"/>
      <c r="Y408" s="1158">
        <v>4.5</v>
      </c>
      <c r="Z408" s="1076"/>
      <c r="AA408" s="1076"/>
      <c r="AB408" s="1076"/>
      <c r="AC408" s="1083">
        <v>4.75</v>
      </c>
      <c r="AD408" s="1083"/>
      <c r="AE408" s="1083"/>
      <c r="AF408" s="1083"/>
      <c r="AG408" s="1083"/>
      <c r="AH408" s="1083"/>
      <c r="AI408" s="1076">
        <v>5</v>
      </c>
      <c r="AJ408" s="1076"/>
      <c r="AK408" s="1077"/>
      <c r="AL408" s="1155">
        <v>4.9000000000000004</v>
      </c>
      <c r="AM408" s="1083"/>
      <c r="AN408" s="1083"/>
      <c r="AO408" s="1076">
        <v>5.5</v>
      </c>
      <c r="AP408" s="1077"/>
      <c r="AQ408" s="1155">
        <v>5.7</v>
      </c>
      <c r="AR408" s="1083"/>
      <c r="AS408" s="1156"/>
    </row>
    <row r="409" spans="1:45" ht="9" customHeight="1">
      <c r="A409" s="1086" t="s">
        <v>944</v>
      </c>
      <c r="B409" s="1087"/>
      <c r="C409" s="1087"/>
      <c r="D409" s="1087"/>
      <c r="E409" s="1087"/>
      <c r="F409" s="1084" t="s">
        <v>634</v>
      </c>
      <c r="G409" s="1084"/>
      <c r="H409" s="1084"/>
      <c r="I409" s="1084"/>
      <c r="J409" s="1088"/>
      <c r="K409" s="1157">
        <v>4</v>
      </c>
      <c r="L409" s="1083"/>
      <c r="M409" s="1083"/>
      <c r="N409" s="1083"/>
      <c r="O409" s="1076">
        <v>5.4</v>
      </c>
      <c r="P409" s="1076"/>
      <c r="Q409" s="1076"/>
      <c r="R409" s="1076"/>
      <c r="S409" s="1076"/>
      <c r="T409" s="1083">
        <v>6.5</v>
      </c>
      <c r="U409" s="1083"/>
      <c r="V409" s="1083"/>
      <c r="W409" s="1083"/>
      <c r="X409" s="1156"/>
      <c r="Y409" s="1158">
        <v>4.2</v>
      </c>
      <c r="Z409" s="1076"/>
      <c r="AA409" s="1076"/>
      <c r="AB409" s="1076"/>
      <c r="AC409" s="1083">
        <v>5.8</v>
      </c>
      <c r="AD409" s="1083"/>
      <c r="AE409" s="1083"/>
      <c r="AF409" s="1083"/>
      <c r="AG409" s="1083"/>
      <c r="AH409" s="1083"/>
      <c r="AI409" s="1076">
        <v>7.2</v>
      </c>
      <c r="AJ409" s="1076"/>
      <c r="AK409" s="1077"/>
      <c r="AL409" s="1155">
        <v>6.6</v>
      </c>
      <c r="AM409" s="1083"/>
      <c r="AN409" s="1083"/>
      <c r="AO409" s="1076">
        <v>7.4</v>
      </c>
      <c r="AP409" s="1077"/>
      <c r="AQ409" s="1154" t="s">
        <v>626</v>
      </c>
      <c r="AR409" s="1091"/>
      <c r="AS409" s="1138"/>
    </row>
    <row r="410" spans="1:45" ht="9" customHeight="1">
      <c r="A410" s="1086" t="s">
        <v>945</v>
      </c>
      <c r="B410" s="1087"/>
      <c r="C410" s="1087"/>
      <c r="D410" s="1087"/>
      <c r="E410" s="1087"/>
      <c r="F410" s="1084" t="s">
        <v>646</v>
      </c>
      <c r="G410" s="1084"/>
      <c r="H410" s="1084"/>
      <c r="I410" s="1084"/>
      <c r="J410" s="1088"/>
      <c r="K410" s="1157">
        <v>3.5</v>
      </c>
      <c r="L410" s="1083"/>
      <c r="M410" s="1083"/>
      <c r="N410" s="1083"/>
      <c r="O410" s="1076">
        <v>4.3499999999999996</v>
      </c>
      <c r="P410" s="1076"/>
      <c r="Q410" s="1076"/>
      <c r="R410" s="1076"/>
      <c r="S410" s="1076"/>
      <c r="T410" s="1083">
        <v>5.15</v>
      </c>
      <c r="U410" s="1083"/>
      <c r="V410" s="1083"/>
      <c r="W410" s="1083"/>
      <c r="X410" s="1156"/>
      <c r="Y410" s="1158">
        <v>3.5</v>
      </c>
      <c r="Z410" s="1076"/>
      <c r="AA410" s="1076"/>
      <c r="AB410" s="1076"/>
      <c r="AC410" s="1083">
        <v>4.3499999999999996</v>
      </c>
      <c r="AD410" s="1083"/>
      <c r="AE410" s="1083"/>
      <c r="AF410" s="1083"/>
      <c r="AG410" s="1083"/>
      <c r="AH410" s="1083"/>
      <c r="AI410" s="1076">
        <v>5.15</v>
      </c>
      <c r="AJ410" s="1076"/>
      <c r="AK410" s="1077"/>
      <c r="AL410" s="1155">
        <v>5.15</v>
      </c>
      <c r="AM410" s="1083"/>
      <c r="AN410" s="1083"/>
      <c r="AO410" s="1076">
        <v>5.5</v>
      </c>
      <c r="AP410" s="1077"/>
      <c r="AQ410" s="1154" t="s">
        <v>626</v>
      </c>
      <c r="AR410" s="1091"/>
      <c r="AS410" s="1138"/>
    </row>
    <row r="411" spans="1:45" ht="9" customHeight="1">
      <c r="A411" s="1086" t="s">
        <v>946</v>
      </c>
      <c r="B411" s="1087"/>
      <c r="C411" s="1087"/>
      <c r="D411" s="1087"/>
      <c r="E411" s="1087"/>
      <c r="F411" s="1084" t="s">
        <v>713</v>
      </c>
      <c r="G411" s="1084"/>
      <c r="H411" s="1084"/>
      <c r="I411" s="1084"/>
      <c r="J411" s="1088"/>
      <c r="K411" s="1157">
        <v>3.75</v>
      </c>
      <c r="L411" s="1083"/>
      <c r="M411" s="1083"/>
      <c r="N411" s="1083"/>
      <c r="O411" s="1076">
        <v>4.5</v>
      </c>
      <c r="P411" s="1076"/>
      <c r="Q411" s="1076"/>
      <c r="R411" s="1076"/>
      <c r="S411" s="1076"/>
      <c r="T411" s="1083">
        <v>5</v>
      </c>
      <c r="U411" s="1083"/>
      <c r="V411" s="1083"/>
      <c r="W411" s="1083"/>
      <c r="X411" s="1156"/>
      <c r="Y411" s="1158">
        <v>3.75</v>
      </c>
      <c r="Z411" s="1076"/>
      <c r="AA411" s="1076"/>
      <c r="AB411" s="1076"/>
      <c r="AC411" s="1083">
        <v>4.5</v>
      </c>
      <c r="AD411" s="1083"/>
      <c r="AE411" s="1083"/>
      <c r="AF411" s="1083"/>
      <c r="AG411" s="1083"/>
      <c r="AH411" s="1083"/>
      <c r="AI411" s="1076">
        <v>5</v>
      </c>
      <c r="AJ411" s="1076"/>
      <c r="AK411" s="1077"/>
      <c r="AL411" s="1154" t="s">
        <v>626</v>
      </c>
      <c r="AM411" s="1091"/>
      <c r="AN411" s="1091"/>
      <c r="AO411" s="1084" t="s">
        <v>626</v>
      </c>
      <c r="AP411" s="1085"/>
      <c r="AQ411" s="1154" t="s">
        <v>626</v>
      </c>
      <c r="AR411" s="1091"/>
      <c r="AS411" s="1138"/>
    </row>
    <row r="412" spans="1:45" ht="9" customHeight="1">
      <c r="A412" s="1086" t="s">
        <v>947</v>
      </c>
      <c r="B412" s="1087"/>
      <c r="C412" s="1087"/>
      <c r="D412" s="1087"/>
      <c r="E412" s="1087"/>
      <c r="F412" s="1084" t="s">
        <v>713</v>
      </c>
      <c r="G412" s="1084"/>
      <c r="H412" s="1084"/>
      <c r="I412" s="1084"/>
      <c r="J412" s="1088"/>
      <c r="K412" s="1157">
        <v>3.5</v>
      </c>
      <c r="L412" s="1083"/>
      <c r="M412" s="1083"/>
      <c r="N412" s="1083"/>
      <c r="O412" s="1076">
        <v>4</v>
      </c>
      <c r="P412" s="1076"/>
      <c r="Q412" s="1076"/>
      <c r="R412" s="1076"/>
      <c r="S412" s="1076"/>
      <c r="T412" s="1083">
        <v>4.75</v>
      </c>
      <c r="U412" s="1083"/>
      <c r="V412" s="1083"/>
      <c r="W412" s="1083"/>
      <c r="X412" s="1156"/>
      <c r="Y412" s="1158">
        <v>3.5</v>
      </c>
      <c r="Z412" s="1076"/>
      <c r="AA412" s="1076"/>
      <c r="AB412" s="1076"/>
      <c r="AC412" s="1083">
        <v>4</v>
      </c>
      <c r="AD412" s="1083"/>
      <c r="AE412" s="1083"/>
      <c r="AF412" s="1083"/>
      <c r="AG412" s="1083"/>
      <c r="AH412" s="1083"/>
      <c r="AI412" s="1076">
        <v>4.75</v>
      </c>
      <c r="AJ412" s="1076"/>
      <c r="AK412" s="1077"/>
      <c r="AL412" s="1154" t="s">
        <v>626</v>
      </c>
      <c r="AM412" s="1091"/>
      <c r="AN412" s="1091"/>
      <c r="AO412" s="1084" t="s">
        <v>626</v>
      </c>
      <c r="AP412" s="1085"/>
      <c r="AQ412" s="1154" t="s">
        <v>626</v>
      </c>
      <c r="AR412" s="1091"/>
      <c r="AS412" s="1138"/>
    </row>
    <row r="413" spans="1:45" ht="9" customHeight="1">
      <c r="A413" s="1086" t="s">
        <v>948</v>
      </c>
      <c r="B413" s="1087"/>
      <c r="C413" s="1087"/>
      <c r="D413" s="1087"/>
      <c r="E413" s="1087"/>
      <c r="F413" s="1084" t="s">
        <v>646</v>
      </c>
      <c r="G413" s="1084"/>
      <c r="H413" s="1084"/>
      <c r="I413" s="1084"/>
      <c r="J413" s="1088"/>
      <c r="K413" s="1096" t="s">
        <v>626</v>
      </c>
      <c r="L413" s="1091"/>
      <c r="M413" s="1091"/>
      <c r="N413" s="1091"/>
      <c r="O413" s="1084" t="s">
        <v>626</v>
      </c>
      <c r="P413" s="1084"/>
      <c r="Q413" s="1084"/>
      <c r="R413" s="1084"/>
      <c r="S413" s="1084"/>
      <c r="T413" s="1091" t="s">
        <v>626</v>
      </c>
      <c r="U413" s="1091"/>
      <c r="V413" s="1091"/>
      <c r="W413" s="1091"/>
      <c r="X413" s="1138"/>
      <c r="Y413" s="1139" t="s">
        <v>626</v>
      </c>
      <c r="Z413" s="1084"/>
      <c r="AA413" s="1084"/>
      <c r="AB413" s="1084"/>
      <c r="AC413" s="1091" t="s">
        <v>626</v>
      </c>
      <c r="AD413" s="1091"/>
      <c r="AE413" s="1091"/>
      <c r="AF413" s="1091"/>
      <c r="AG413" s="1091"/>
      <c r="AH413" s="1091"/>
      <c r="AI413" s="1084" t="s">
        <v>626</v>
      </c>
      <c r="AJ413" s="1084"/>
      <c r="AK413" s="1085"/>
      <c r="AL413" s="1154" t="s">
        <v>626</v>
      </c>
      <c r="AM413" s="1091"/>
      <c r="AN413" s="1091"/>
      <c r="AO413" s="1084" t="s">
        <v>626</v>
      </c>
      <c r="AP413" s="1085"/>
      <c r="AQ413" s="1154" t="s">
        <v>626</v>
      </c>
      <c r="AR413" s="1091"/>
      <c r="AS413" s="1138"/>
    </row>
    <row r="414" spans="1:45" ht="9" customHeight="1">
      <c r="A414" s="1086" t="s">
        <v>949</v>
      </c>
      <c r="B414" s="1087"/>
      <c r="C414" s="1087"/>
      <c r="D414" s="1087"/>
      <c r="E414" s="1087"/>
      <c r="F414" s="1084" t="s">
        <v>646</v>
      </c>
      <c r="G414" s="1084"/>
      <c r="H414" s="1084"/>
      <c r="I414" s="1084"/>
      <c r="J414" s="1088"/>
      <c r="K414" s="1157">
        <v>3.5</v>
      </c>
      <c r="L414" s="1083"/>
      <c r="M414" s="1083"/>
      <c r="N414" s="1083"/>
      <c r="O414" s="1076">
        <v>4.0999999999999996</v>
      </c>
      <c r="P414" s="1076"/>
      <c r="Q414" s="1076"/>
      <c r="R414" s="1076"/>
      <c r="S414" s="1076"/>
      <c r="T414" s="1083">
        <v>4.5</v>
      </c>
      <c r="U414" s="1083"/>
      <c r="V414" s="1083"/>
      <c r="W414" s="1083"/>
      <c r="X414" s="1156"/>
      <c r="Y414" s="1158">
        <v>3.5</v>
      </c>
      <c r="Z414" s="1076"/>
      <c r="AA414" s="1076"/>
      <c r="AB414" s="1076"/>
      <c r="AC414" s="1083">
        <v>4.0999999999999996</v>
      </c>
      <c r="AD414" s="1083"/>
      <c r="AE414" s="1083"/>
      <c r="AF414" s="1083"/>
      <c r="AG414" s="1083"/>
      <c r="AH414" s="1083"/>
      <c r="AI414" s="1076">
        <v>4.5</v>
      </c>
      <c r="AJ414" s="1076"/>
      <c r="AK414" s="1077"/>
      <c r="AL414" s="1154" t="s">
        <v>626</v>
      </c>
      <c r="AM414" s="1091"/>
      <c r="AN414" s="1091"/>
      <c r="AO414" s="1084" t="s">
        <v>626</v>
      </c>
      <c r="AP414" s="1085"/>
      <c r="AQ414" s="1154" t="s">
        <v>626</v>
      </c>
      <c r="AR414" s="1091"/>
      <c r="AS414" s="1138"/>
    </row>
    <row r="415" spans="1:45" ht="9" customHeight="1">
      <c r="A415" s="1086" t="s">
        <v>950</v>
      </c>
      <c r="B415" s="1087"/>
      <c r="C415" s="1087"/>
      <c r="D415" s="1087"/>
      <c r="E415" s="1087"/>
      <c r="F415" s="1084" t="s">
        <v>632</v>
      </c>
      <c r="G415" s="1084"/>
      <c r="H415" s="1084"/>
      <c r="I415" s="1084"/>
      <c r="J415" s="1088"/>
      <c r="K415" s="1157">
        <v>3</v>
      </c>
      <c r="L415" s="1083"/>
      <c r="M415" s="1083"/>
      <c r="N415" s="1083"/>
      <c r="O415" s="1076">
        <v>3.5</v>
      </c>
      <c r="P415" s="1076"/>
      <c r="Q415" s="1076"/>
      <c r="R415" s="1076"/>
      <c r="S415" s="1076"/>
      <c r="T415" s="1083">
        <v>4.5</v>
      </c>
      <c r="U415" s="1083"/>
      <c r="V415" s="1083"/>
      <c r="W415" s="1083"/>
      <c r="X415" s="1156"/>
      <c r="Y415" s="1158">
        <v>3</v>
      </c>
      <c r="Z415" s="1076"/>
      <c r="AA415" s="1076"/>
      <c r="AB415" s="1076"/>
      <c r="AC415" s="1083">
        <v>3.5</v>
      </c>
      <c r="AD415" s="1083"/>
      <c r="AE415" s="1083"/>
      <c r="AF415" s="1083"/>
      <c r="AG415" s="1083"/>
      <c r="AH415" s="1083"/>
      <c r="AI415" s="1076">
        <v>4.5</v>
      </c>
      <c r="AJ415" s="1076"/>
      <c r="AK415" s="1077"/>
      <c r="AL415" s="1155">
        <v>5</v>
      </c>
      <c r="AM415" s="1083"/>
      <c r="AN415" s="1083"/>
      <c r="AO415" s="1076">
        <v>5.5</v>
      </c>
      <c r="AP415" s="1077"/>
      <c r="AQ415" s="1155">
        <v>5.8</v>
      </c>
      <c r="AR415" s="1083"/>
      <c r="AS415" s="1156"/>
    </row>
    <row r="416" spans="1:45" ht="9" customHeight="1">
      <c r="A416" s="1086" t="s">
        <v>951</v>
      </c>
      <c r="B416" s="1087"/>
      <c r="C416" s="1087"/>
      <c r="D416" s="1087"/>
      <c r="E416" s="1087"/>
      <c r="F416" s="1084" t="s">
        <v>625</v>
      </c>
      <c r="G416" s="1084"/>
      <c r="H416" s="1084"/>
      <c r="I416" s="1084"/>
      <c r="J416" s="1088"/>
      <c r="K416" s="1157">
        <v>2.5</v>
      </c>
      <c r="L416" s="1083"/>
      <c r="M416" s="1083"/>
      <c r="N416" s="1083"/>
      <c r="O416" s="1076">
        <v>4</v>
      </c>
      <c r="P416" s="1076"/>
      <c r="Q416" s="1076"/>
      <c r="R416" s="1076"/>
      <c r="S416" s="1076"/>
      <c r="T416" s="1083">
        <v>5.2</v>
      </c>
      <c r="U416" s="1083"/>
      <c r="V416" s="1083"/>
      <c r="W416" s="1083"/>
      <c r="X416" s="1156"/>
      <c r="Y416" s="1158">
        <v>2.8</v>
      </c>
      <c r="Z416" s="1076"/>
      <c r="AA416" s="1076"/>
      <c r="AB416" s="1076"/>
      <c r="AC416" s="1083">
        <v>4.5</v>
      </c>
      <c r="AD416" s="1083"/>
      <c r="AE416" s="1083"/>
      <c r="AF416" s="1083"/>
      <c r="AG416" s="1083"/>
      <c r="AH416" s="1083"/>
      <c r="AI416" s="1076">
        <v>6</v>
      </c>
      <c r="AJ416" s="1076"/>
      <c r="AK416" s="1077"/>
      <c r="AL416" s="1155">
        <v>5</v>
      </c>
      <c r="AM416" s="1083"/>
      <c r="AN416" s="1083"/>
      <c r="AO416" s="1076">
        <v>6.2</v>
      </c>
      <c r="AP416" s="1077"/>
      <c r="AQ416" s="1154" t="s">
        <v>626</v>
      </c>
      <c r="AR416" s="1091"/>
      <c r="AS416" s="1138"/>
    </row>
    <row r="417" spans="1:45" ht="9" customHeight="1">
      <c r="A417" s="1086" t="s">
        <v>952</v>
      </c>
      <c r="B417" s="1087"/>
      <c r="C417" s="1087"/>
      <c r="D417" s="1087"/>
      <c r="E417" s="1087"/>
      <c r="F417" s="1084" t="s">
        <v>673</v>
      </c>
      <c r="G417" s="1084"/>
      <c r="H417" s="1084"/>
      <c r="I417" s="1084"/>
      <c r="J417" s="1088"/>
      <c r="K417" s="1157">
        <v>3.5</v>
      </c>
      <c r="L417" s="1083"/>
      <c r="M417" s="1083"/>
      <c r="N417" s="1083"/>
      <c r="O417" s="1076">
        <v>4.5</v>
      </c>
      <c r="P417" s="1076"/>
      <c r="Q417" s="1076"/>
      <c r="R417" s="1076"/>
      <c r="S417" s="1076"/>
      <c r="T417" s="1083">
        <v>5.5</v>
      </c>
      <c r="U417" s="1083"/>
      <c r="V417" s="1083"/>
      <c r="W417" s="1083"/>
      <c r="X417" s="1156"/>
      <c r="Y417" s="1158">
        <v>3.5</v>
      </c>
      <c r="Z417" s="1076"/>
      <c r="AA417" s="1076"/>
      <c r="AB417" s="1076"/>
      <c r="AC417" s="1083">
        <v>4.5</v>
      </c>
      <c r="AD417" s="1083"/>
      <c r="AE417" s="1083"/>
      <c r="AF417" s="1083"/>
      <c r="AG417" s="1083"/>
      <c r="AH417" s="1083"/>
      <c r="AI417" s="1076">
        <v>5.5</v>
      </c>
      <c r="AJ417" s="1076"/>
      <c r="AK417" s="1077"/>
      <c r="AL417" s="1155">
        <v>6</v>
      </c>
      <c r="AM417" s="1083"/>
      <c r="AN417" s="1083"/>
      <c r="AO417" s="1076">
        <v>6.5</v>
      </c>
      <c r="AP417" s="1077"/>
      <c r="AQ417" s="1155">
        <v>6.5</v>
      </c>
      <c r="AR417" s="1083"/>
      <c r="AS417" s="1156"/>
    </row>
    <row r="418" spans="1:45" ht="9" customHeight="1">
      <c r="A418" s="1086" t="s">
        <v>602</v>
      </c>
      <c r="B418" s="1087"/>
      <c r="C418" s="1087"/>
      <c r="D418" s="1087"/>
      <c r="E418" s="1087"/>
      <c r="F418" s="1084" t="s">
        <v>629</v>
      </c>
      <c r="G418" s="1084"/>
      <c r="H418" s="1084"/>
      <c r="I418" s="1084"/>
      <c r="J418" s="1088"/>
      <c r="K418" s="1157">
        <v>7</v>
      </c>
      <c r="L418" s="1083"/>
      <c r="M418" s="1083"/>
      <c r="N418" s="1083"/>
      <c r="O418" s="1076">
        <v>8</v>
      </c>
      <c r="P418" s="1076"/>
      <c r="Q418" s="1076"/>
      <c r="R418" s="1076"/>
      <c r="S418" s="1076"/>
      <c r="T418" s="1083">
        <v>9.5</v>
      </c>
      <c r="U418" s="1083"/>
      <c r="V418" s="1083"/>
      <c r="W418" s="1083"/>
      <c r="X418" s="1156"/>
      <c r="Y418" s="1158">
        <v>7.5</v>
      </c>
      <c r="Z418" s="1076"/>
      <c r="AA418" s="1076"/>
      <c r="AB418" s="1076"/>
      <c r="AC418" s="1083">
        <v>8.5</v>
      </c>
      <c r="AD418" s="1083"/>
      <c r="AE418" s="1083"/>
      <c r="AF418" s="1083"/>
      <c r="AG418" s="1083"/>
      <c r="AH418" s="1083"/>
      <c r="AI418" s="1076">
        <v>9.5</v>
      </c>
      <c r="AJ418" s="1076"/>
      <c r="AK418" s="1077"/>
      <c r="AL418" s="1155">
        <v>9.8000000000000007</v>
      </c>
      <c r="AM418" s="1083"/>
      <c r="AN418" s="1083"/>
      <c r="AO418" s="1076">
        <v>10.8</v>
      </c>
      <c r="AP418" s="1077"/>
      <c r="AQ418" s="1155">
        <v>14</v>
      </c>
      <c r="AR418" s="1083"/>
      <c r="AS418" s="1156"/>
    </row>
    <row r="419" spans="1:45" ht="9" customHeight="1">
      <c r="A419" s="1086" t="s">
        <v>953</v>
      </c>
      <c r="B419" s="1087"/>
      <c r="C419" s="1087"/>
      <c r="D419" s="1087"/>
      <c r="E419" s="1087"/>
      <c r="F419" s="1084" t="s">
        <v>632</v>
      </c>
      <c r="G419" s="1084"/>
      <c r="H419" s="1084"/>
      <c r="I419" s="1084"/>
      <c r="J419" s="1088"/>
      <c r="K419" s="1157">
        <v>4.3499999999999996</v>
      </c>
      <c r="L419" s="1083"/>
      <c r="M419" s="1083"/>
      <c r="N419" s="1083"/>
      <c r="O419" s="1076">
        <v>4.9000000000000004</v>
      </c>
      <c r="P419" s="1076"/>
      <c r="Q419" s="1076"/>
      <c r="R419" s="1076"/>
      <c r="S419" s="1076"/>
      <c r="T419" s="1083">
        <v>5.6</v>
      </c>
      <c r="U419" s="1083"/>
      <c r="V419" s="1083"/>
      <c r="W419" s="1083"/>
      <c r="X419" s="1156"/>
      <c r="Y419" s="1158">
        <v>4.25</v>
      </c>
      <c r="Z419" s="1076"/>
      <c r="AA419" s="1076"/>
      <c r="AB419" s="1076"/>
      <c r="AC419" s="1083">
        <v>4.9000000000000004</v>
      </c>
      <c r="AD419" s="1083"/>
      <c r="AE419" s="1083"/>
      <c r="AF419" s="1083"/>
      <c r="AG419" s="1083"/>
      <c r="AH419" s="1083"/>
      <c r="AI419" s="1076">
        <v>5.6</v>
      </c>
      <c r="AJ419" s="1076"/>
      <c r="AK419" s="1077"/>
      <c r="AL419" s="1155">
        <v>4.25</v>
      </c>
      <c r="AM419" s="1083"/>
      <c r="AN419" s="1083"/>
      <c r="AO419" s="1076">
        <v>4.9000000000000004</v>
      </c>
      <c r="AP419" s="1077"/>
      <c r="AQ419" s="1155">
        <v>6.1</v>
      </c>
      <c r="AR419" s="1083"/>
      <c r="AS419" s="1156"/>
    </row>
    <row r="420" spans="1:45" ht="9" customHeight="1">
      <c r="A420" s="1086" t="s">
        <v>954</v>
      </c>
      <c r="B420" s="1087"/>
      <c r="C420" s="1087"/>
      <c r="D420" s="1087"/>
      <c r="E420" s="1087"/>
      <c r="F420" s="1084" t="s">
        <v>713</v>
      </c>
      <c r="G420" s="1084"/>
      <c r="H420" s="1084"/>
      <c r="I420" s="1084"/>
      <c r="J420" s="1088"/>
      <c r="K420" s="1157">
        <v>3.5</v>
      </c>
      <c r="L420" s="1083"/>
      <c r="M420" s="1083"/>
      <c r="N420" s="1083"/>
      <c r="O420" s="1076">
        <v>4</v>
      </c>
      <c r="P420" s="1076"/>
      <c r="Q420" s="1076"/>
      <c r="R420" s="1076"/>
      <c r="S420" s="1076"/>
      <c r="T420" s="1083">
        <v>4.75</v>
      </c>
      <c r="U420" s="1083"/>
      <c r="V420" s="1083"/>
      <c r="W420" s="1083"/>
      <c r="X420" s="1156"/>
      <c r="Y420" s="1158">
        <v>3.5</v>
      </c>
      <c r="Z420" s="1076"/>
      <c r="AA420" s="1076"/>
      <c r="AB420" s="1076"/>
      <c r="AC420" s="1083">
        <v>4</v>
      </c>
      <c r="AD420" s="1083"/>
      <c r="AE420" s="1083"/>
      <c r="AF420" s="1083"/>
      <c r="AG420" s="1083"/>
      <c r="AH420" s="1083"/>
      <c r="AI420" s="1076">
        <v>4.75</v>
      </c>
      <c r="AJ420" s="1076"/>
      <c r="AK420" s="1077"/>
      <c r="AL420" s="1154" t="s">
        <v>626</v>
      </c>
      <c r="AM420" s="1091"/>
      <c r="AN420" s="1091"/>
      <c r="AO420" s="1084" t="s">
        <v>626</v>
      </c>
      <c r="AP420" s="1085"/>
      <c r="AQ420" s="1154" t="s">
        <v>626</v>
      </c>
      <c r="AR420" s="1091"/>
      <c r="AS420" s="1138"/>
    </row>
    <row r="421" spans="1:45" ht="9" customHeight="1">
      <c r="A421" s="1086" t="s">
        <v>955</v>
      </c>
      <c r="B421" s="1087"/>
      <c r="C421" s="1087"/>
      <c r="D421" s="1087"/>
      <c r="E421" s="1087"/>
      <c r="F421" s="1084" t="s">
        <v>625</v>
      </c>
      <c r="G421" s="1084"/>
      <c r="H421" s="1084"/>
      <c r="I421" s="1084"/>
      <c r="J421" s="1088"/>
      <c r="K421" s="1157">
        <v>4</v>
      </c>
      <c r="L421" s="1083"/>
      <c r="M421" s="1083"/>
      <c r="N421" s="1083"/>
      <c r="O421" s="1076">
        <v>4.9000000000000004</v>
      </c>
      <c r="P421" s="1076"/>
      <c r="Q421" s="1076"/>
      <c r="R421" s="1076"/>
      <c r="S421" s="1076"/>
      <c r="T421" s="1083">
        <v>5.2</v>
      </c>
      <c r="U421" s="1083"/>
      <c r="V421" s="1083"/>
      <c r="W421" s="1083"/>
      <c r="X421" s="1156"/>
      <c r="Y421" s="1158">
        <v>5.8</v>
      </c>
      <c r="Z421" s="1076"/>
      <c r="AA421" s="1076"/>
      <c r="AB421" s="1076"/>
      <c r="AC421" s="1083">
        <v>6.1</v>
      </c>
      <c r="AD421" s="1083"/>
      <c r="AE421" s="1083"/>
      <c r="AF421" s="1083"/>
      <c r="AG421" s="1083"/>
      <c r="AH421" s="1083"/>
      <c r="AI421" s="1076">
        <v>6.5</v>
      </c>
      <c r="AJ421" s="1076"/>
      <c r="AK421" s="1077"/>
      <c r="AL421" s="1155">
        <v>7</v>
      </c>
      <c r="AM421" s="1083"/>
      <c r="AN421" s="1083"/>
      <c r="AO421" s="1076">
        <v>7.5</v>
      </c>
      <c r="AP421" s="1077"/>
      <c r="AQ421" s="1154" t="s">
        <v>626</v>
      </c>
      <c r="AR421" s="1091"/>
      <c r="AS421" s="1138"/>
    </row>
    <row r="422" spans="1:45" ht="9" customHeight="1">
      <c r="A422" s="1086" t="s">
        <v>956</v>
      </c>
      <c r="B422" s="1087"/>
      <c r="C422" s="1087"/>
      <c r="D422" s="1087"/>
      <c r="E422" s="1087"/>
      <c r="F422" s="1084" t="s">
        <v>643</v>
      </c>
      <c r="G422" s="1084"/>
      <c r="H422" s="1084"/>
      <c r="I422" s="1084"/>
      <c r="J422" s="1088"/>
      <c r="K422" s="1157">
        <v>3</v>
      </c>
      <c r="L422" s="1083"/>
      <c r="M422" s="1083"/>
      <c r="N422" s="1083"/>
      <c r="O422" s="1076">
        <v>4</v>
      </c>
      <c r="P422" s="1076"/>
      <c r="Q422" s="1076"/>
      <c r="R422" s="1076"/>
      <c r="S422" s="1076"/>
      <c r="T422" s="1083">
        <v>5</v>
      </c>
      <c r="U422" s="1083"/>
      <c r="V422" s="1083"/>
      <c r="W422" s="1083"/>
      <c r="X422" s="1156"/>
      <c r="Y422" s="1158">
        <v>3</v>
      </c>
      <c r="Z422" s="1076"/>
      <c r="AA422" s="1076"/>
      <c r="AB422" s="1076"/>
      <c r="AC422" s="1083">
        <v>4</v>
      </c>
      <c r="AD422" s="1083"/>
      <c r="AE422" s="1083"/>
      <c r="AF422" s="1083"/>
      <c r="AG422" s="1083"/>
      <c r="AH422" s="1083"/>
      <c r="AI422" s="1076">
        <v>5</v>
      </c>
      <c r="AJ422" s="1076"/>
      <c r="AK422" s="1077"/>
      <c r="AL422" s="1155">
        <v>4.5</v>
      </c>
      <c r="AM422" s="1083"/>
      <c r="AN422" s="1083"/>
      <c r="AO422" s="1076">
        <v>5</v>
      </c>
      <c r="AP422" s="1077"/>
      <c r="AQ422" s="1155">
        <v>5.5</v>
      </c>
      <c r="AR422" s="1083"/>
      <c r="AS422" s="1156"/>
    </row>
    <row r="423" spans="1:45" ht="9" customHeight="1">
      <c r="A423" s="1086" t="s">
        <v>957</v>
      </c>
      <c r="B423" s="1087"/>
      <c r="C423" s="1087"/>
      <c r="D423" s="1087"/>
      <c r="E423" s="1087"/>
      <c r="F423" s="1084" t="s">
        <v>634</v>
      </c>
      <c r="G423" s="1084"/>
      <c r="H423" s="1084"/>
      <c r="I423" s="1084"/>
      <c r="J423" s="1088"/>
      <c r="K423" s="1157">
        <v>4.5</v>
      </c>
      <c r="L423" s="1083"/>
      <c r="M423" s="1083"/>
      <c r="N423" s="1083"/>
      <c r="O423" s="1076">
        <v>5</v>
      </c>
      <c r="P423" s="1076"/>
      <c r="Q423" s="1076"/>
      <c r="R423" s="1076"/>
      <c r="S423" s="1076"/>
      <c r="T423" s="1083">
        <v>5.5</v>
      </c>
      <c r="U423" s="1083"/>
      <c r="V423" s="1083"/>
      <c r="W423" s="1083"/>
      <c r="X423" s="1156"/>
      <c r="Y423" s="1158">
        <v>5.5</v>
      </c>
      <c r="Z423" s="1076"/>
      <c r="AA423" s="1076"/>
      <c r="AB423" s="1076"/>
      <c r="AC423" s="1083">
        <v>6</v>
      </c>
      <c r="AD423" s="1083"/>
      <c r="AE423" s="1083"/>
      <c r="AF423" s="1083"/>
      <c r="AG423" s="1083"/>
      <c r="AH423" s="1083"/>
      <c r="AI423" s="1076">
        <v>6.5</v>
      </c>
      <c r="AJ423" s="1076"/>
      <c r="AK423" s="1077"/>
      <c r="AL423" s="1155">
        <v>6</v>
      </c>
      <c r="AM423" s="1083"/>
      <c r="AN423" s="1083"/>
      <c r="AO423" s="1076">
        <v>7</v>
      </c>
      <c r="AP423" s="1077"/>
      <c r="AQ423" s="1154" t="s">
        <v>626</v>
      </c>
      <c r="AR423" s="1091"/>
      <c r="AS423" s="1138"/>
    </row>
    <row r="424" spans="1:45" ht="9" customHeight="1">
      <c r="A424" s="1086" t="s">
        <v>958</v>
      </c>
      <c r="B424" s="1087"/>
      <c r="C424" s="1087"/>
      <c r="D424" s="1087"/>
      <c r="E424" s="1087"/>
      <c r="F424" s="1084" t="s">
        <v>625</v>
      </c>
      <c r="G424" s="1084"/>
      <c r="H424" s="1084"/>
      <c r="I424" s="1084"/>
      <c r="J424" s="1088"/>
      <c r="K424" s="1157">
        <v>4</v>
      </c>
      <c r="L424" s="1083"/>
      <c r="M424" s="1083"/>
      <c r="N424" s="1083"/>
      <c r="O424" s="1076">
        <v>4.5</v>
      </c>
      <c r="P424" s="1076"/>
      <c r="Q424" s="1076"/>
      <c r="R424" s="1076"/>
      <c r="S424" s="1076"/>
      <c r="T424" s="1083">
        <v>4.8</v>
      </c>
      <c r="U424" s="1083"/>
      <c r="V424" s="1083"/>
      <c r="W424" s="1083"/>
      <c r="X424" s="1156"/>
      <c r="Y424" s="1158">
        <v>4.0999999999999996</v>
      </c>
      <c r="Z424" s="1076"/>
      <c r="AA424" s="1076"/>
      <c r="AB424" s="1076"/>
      <c r="AC424" s="1083">
        <v>4.5</v>
      </c>
      <c r="AD424" s="1083"/>
      <c r="AE424" s="1083"/>
      <c r="AF424" s="1083"/>
      <c r="AG424" s="1083"/>
      <c r="AH424" s="1083"/>
      <c r="AI424" s="1076">
        <v>5.5</v>
      </c>
      <c r="AJ424" s="1076"/>
      <c r="AK424" s="1077"/>
      <c r="AL424" s="1155">
        <v>6.9</v>
      </c>
      <c r="AM424" s="1083"/>
      <c r="AN424" s="1083"/>
      <c r="AO424" s="1076">
        <v>8</v>
      </c>
      <c r="AP424" s="1077"/>
      <c r="AQ424" s="1154" t="s">
        <v>626</v>
      </c>
      <c r="AR424" s="1091"/>
      <c r="AS424" s="1138"/>
    </row>
    <row r="425" spans="1:45" ht="9" customHeight="1">
      <c r="A425" s="1086" t="s">
        <v>959</v>
      </c>
      <c r="B425" s="1087"/>
      <c r="C425" s="1087"/>
      <c r="D425" s="1087"/>
      <c r="E425" s="1087"/>
      <c r="F425" s="1084" t="s">
        <v>629</v>
      </c>
      <c r="G425" s="1084"/>
      <c r="H425" s="1084"/>
      <c r="I425" s="1084"/>
      <c r="J425" s="1088"/>
      <c r="K425" s="1096" t="s">
        <v>626</v>
      </c>
      <c r="L425" s="1091"/>
      <c r="M425" s="1091"/>
      <c r="N425" s="1091"/>
      <c r="O425" s="1084" t="s">
        <v>626</v>
      </c>
      <c r="P425" s="1084"/>
      <c r="Q425" s="1084"/>
      <c r="R425" s="1084"/>
      <c r="S425" s="1084"/>
      <c r="T425" s="1091" t="s">
        <v>626</v>
      </c>
      <c r="U425" s="1091"/>
      <c r="V425" s="1091"/>
      <c r="W425" s="1091"/>
      <c r="X425" s="1138"/>
      <c r="Y425" s="1139" t="s">
        <v>626</v>
      </c>
      <c r="Z425" s="1084"/>
      <c r="AA425" s="1084"/>
      <c r="AB425" s="1084"/>
      <c r="AC425" s="1083">
        <v>6</v>
      </c>
      <c r="AD425" s="1083"/>
      <c r="AE425" s="1083"/>
      <c r="AF425" s="1083"/>
      <c r="AG425" s="1083"/>
      <c r="AH425" s="1083"/>
      <c r="AI425" s="1076">
        <v>7</v>
      </c>
      <c r="AJ425" s="1076"/>
      <c r="AK425" s="1077"/>
      <c r="AL425" s="1155">
        <v>8</v>
      </c>
      <c r="AM425" s="1083"/>
      <c r="AN425" s="1083"/>
      <c r="AO425" s="1076">
        <v>9</v>
      </c>
      <c r="AP425" s="1077"/>
      <c r="AQ425" s="1155">
        <v>11</v>
      </c>
      <c r="AR425" s="1083"/>
      <c r="AS425" s="1156"/>
    </row>
    <row r="426" spans="1:45" ht="9" customHeight="1">
      <c r="A426" s="1086" t="s">
        <v>960</v>
      </c>
      <c r="B426" s="1087"/>
      <c r="C426" s="1087"/>
      <c r="D426" s="1087"/>
      <c r="E426" s="1087"/>
      <c r="F426" s="1084" t="s">
        <v>634</v>
      </c>
      <c r="G426" s="1084"/>
      <c r="H426" s="1084"/>
      <c r="I426" s="1084"/>
      <c r="J426" s="1088"/>
      <c r="K426" s="1157">
        <v>3.5</v>
      </c>
      <c r="L426" s="1083"/>
      <c r="M426" s="1083"/>
      <c r="N426" s="1083"/>
      <c r="O426" s="1076">
        <v>3.8</v>
      </c>
      <c r="P426" s="1076"/>
      <c r="Q426" s="1076"/>
      <c r="R426" s="1076"/>
      <c r="S426" s="1076"/>
      <c r="T426" s="1083">
        <v>4</v>
      </c>
      <c r="U426" s="1083"/>
      <c r="V426" s="1083"/>
      <c r="W426" s="1083"/>
      <c r="X426" s="1156"/>
      <c r="Y426" s="1158">
        <v>4.0999999999999996</v>
      </c>
      <c r="Z426" s="1076"/>
      <c r="AA426" s="1076"/>
      <c r="AB426" s="1076"/>
      <c r="AC426" s="1083">
        <v>4.4000000000000004</v>
      </c>
      <c r="AD426" s="1083"/>
      <c r="AE426" s="1083"/>
      <c r="AF426" s="1083"/>
      <c r="AG426" s="1083"/>
      <c r="AH426" s="1083"/>
      <c r="AI426" s="1076">
        <v>4.8</v>
      </c>
      <c r="AJ426" s="1076"/>
      <c r="AK426" s="1077"/>
      <c r="AL426" s="1155">
        <v>4.5999999999999996</v>
      </c>
      <c r="AM426" s="1083"/>
      <c r="AN426" s="1083"/>
      <c r="AO426" s="1076">
        <v>4.8</v>
      </c>
      <c r="AP426" s="1077"/>
      <c r="AQ426" s="1154" t="s">
        <v>626</v>
      </c>
      <c r="AR426" s="1091"/>
      <c r="AS426" s="1138"/>
    </row>
    <row r="427" spans="1:45" ht="9" customHeight="1">
      <c r="A427" s="1086" t="s">
        <v>961</v>
      </c>
      <c r="B427" s="1087"/>
      <c r="C427" s="1087"/>
      <c r="D427" s="1087"/>
      <c r="E427" s="1087"/>
      <c r="F427" s="1084" t="s">
        <v>634</v>
      </c>
      <c r="G427" s="1084"/>
      <c r="H427" s="1084"/>
      <c r="I427" s="1084"/>
      <c r="J427" s="1088"/>
      <c r="K427" s="1157">
        <v>3.5</v>
      </c>
      <c r="L427" s="1083"/>
      <c r="M427" s="1083"/>
      <c r="N427" s="1083"/>
      <c r="O427" s="1076">
        <v>4.5</v>
      </c>
      <c r="P427" s="1076"/>
      <c r="Q427" s="1076"/>
      <c r="R427" s="1076"/>
      <c r="S427" s="1076"/>
      <c r="T427" s="1083">
        <v>5</v>
      </c>
      <c r="U427" s="1083"/>
      <c r="V427" s="1083"/>
      <c r="W427" s="1083"/>
      <c r="X427" s="1156"/>
      <c r="Y427" s="1158">
        <v>4.5</v>
      </c>
      <c r="Z427" s="1076"/>
      <c r="AA427" s="1076"/>
      <c r="AB427" s="1076"/>
      <c r="AC427" s="1083">
        <v>5</v>
      </c>
      <c r="AD427" s="1083"/>
      <c r="AE427" s="1083"/>
      <c r="AF427" s="1083"/>
      <c r="AG427" s="1083"/>
      <c r="AH427" s="1083"/>
      <c r="AI427" s="1076">
        <v>5.5</v>
      </c>
      <c r="AJ427" s="1076"/>
      <c r="AK427" s="1077"/>
      <c r="AL427" s="1155">
        <v>6</v>
      </c>
      <c r="AM427" s="1083"/>
      <c r="AN427" s="1083"/>
      <c r="AO427" s="1076">
        <v>6.5</v>
      </c>
      <c r="AP427" s="1077"/>
      <c r="AQ427" s="1154" t="s">
        <v>626</v>
      </c>
      <c r="AR427" s="1091"/>
      <c r="AS427" s="1138"/>
    </row>
    <row r="428" spans="1:45" ht="9" customHeight="1">
      <c r="A428" s="1086" t="s">
        <v>962</v>
      </c>
      <c r="B428" s="1087"/>
      <c r="C428" s="1087"/>
      <c r="D428" s="1087"/>
      <c r="E428" s="1087"/>
      <c r="F428" s="1084" t="s">
        <v>625</v>
      </c>
      <c r="G428" s="1084"/>
      <c r="H428" s="1084"/>
      <c r="I428" s="1084"/>
      <c r="J428" s="1088"/>
      <c r="K428" s="1157">
        <v>3.3</v>
      </c>
      <c r="L428" s="1083"/>
      <c r="M428" s="1083"/>
      <c r="N428" s="1083"/>
      <c r="O428" s="1076">
        <v>4</v>
      </c>
      <c r="P428" s="1076"/>
      <c r="Q428" s="1076"/>
      <c r="R428" s="1076"/>
      <c r="S428" s="1076"/>
      <c r="T428" s="1083">
        <v>4.5</v>
      </c>
      <c r="U428" s="1083"/>
      <c r="V428" s="1083"/>
      <c r="W428" s="1083"/>
      <c r="X428" s="1156"/>
      <c r="Y428" s="1158">
        <v>4</v>
      </c>
      <c r="Z428" s="1076"/>
      <c r="AA428" s="1076"/>
      <c r="AB428" s="1076"/>
      <c r="AC428" s="1083">
        <v>4.5</v>
      </c>
      <c r="AD428" s="1083"/>
      <c r="AE428" s="1083"/>
      <c r="AF428" s="1083"/>
      <c r="AG428" s="1083"/>
      <c r="AH428" s="1083"/>
      <c r="AI428" s="1076">
        <v>5</v>
      </c>
      <c r="AJ428" s="1076"/>
      <c r="AK428" s="1077"/>
      <c r="AL428" s="1155">
        <v>5</v>
      </c>
      <c r="AM428" s="1083"/>
      <c r="AN428" s="1083"/>
      <c r="AO428" s="1076">
        <v>5.4</v>
      </c>
      <c r="AP428" s="1077"/>
      <c r="AQ428" s="1154" t="s">
        <v>626</v>
      </c>
      <c r="AR428" s="1091"/>
      <c r="AS428" s="1138"/>
    </row>
    <row r="429" spans="1:45" ht="9" customHeight="1">
      <c r="A429" s="1086" t="s">
        <v>963</v>
      </c>
      <c r="B429" s="1087"/>
      <c r="C429" s="1087"/>
      <c r="D429" s="1087"/>
      <c r="E429" s="1087"/>
      <c r="F429" s="1084" t="s">
        <v>634</v>
      </c>
      <c r="G429" s="1084"/>
      <c r="H429" s="1084"/>
      <c r="I429" s="1084"/>
      <c r="J429" s="1088"/>
      <c r="K429" s="1157">
        <v>3.4</v>
      </c>
      <c r="L429" s="1083"/>
      <c r="M429" s="1083"/>
      <c r="N429" s="1083"/>
      <c r="O429" s="1076">
        <v>4</v>
      </c>
      <c r="P429" s="1076"/>
      <c r="Q429" s="1076"/>
      <c r="R429" s="1076"/>
      <c r="S429" s="1076"/>
      <c r="T429" s="1083">
        <v>4.5</v>
      </c>
      <c r="U429" s="1083"/>
      <c r="V429" s="1083"/>
      <c r="W429" s="1083"/>
      <c r="X429" s="1156"/>
      <c r="Y429" s="1158">
        <v>3</v>
      </c>
      <c r="Z429" s="1076"/>
      <c r="AA429" s="1076"/>
      <c r="AB429" s="1076"/>
      <c r="AC429" s="1083">
        <v>4</v>
      </c>
      <c r="AD429" s="1083"/>
      <c r="AE429" s="1083"/>
      <c r="AF429" s="1083"/>
      <c r="AG429" s="1083"/>
      <c r="AH429" s="1083"/>
      <c r="AI429" s="1076">
        <v>5</v>
      </c>
      <c r="AJ429" s="1076"/>
      <c r="AK429" s="1077"/>
      <c r="AL429" s="1155">
        <v>6</v>
      </c>
      <c r="AM429" s="1083"/>
      <c r="AN429" s="1083"/>
      <c r="AO429" s="1076">
        <v>6</v>
      </c>
      <c r="AP429" s="1077"/>
      <c r="AQ429" s="1154" t="s">
        <v>626</v>
      </c>
      <c r="AR429" s="1091"/>
      <c r="AS429" s="1138"/>
    </row>
    <row r="430" spans="1:45" ht="9" customHeight="1">
      <c r="A430" s="1086" t="s">
        <v>964</v>
      </c>
      <c r="B430" s="1087"/>
      <c r="C430" s="1087"/>
      <c r="D430" s="1087"/>
      <c r="E430" s="1087"/>
      <c r="F430" s="1084" t="s">
        <v>625</v>
      </c>
      <c r="G430" s="1084"/>
      <c r="H430" s="1084"/>
      <c r="I430" s="1084"/>
      <c r="J430" s="1088"/>
      <c r="K430" s="1157">
        <v>4.5</v>
      </c>
      <c r="L430" s="1083"/>
      <c r="M430" s="1083"/>
      <c r="N430" s="1083"/>
      <c r="O430" s="1076">
        <v>4.9000000000000004</v>
      </c>
      <c r="P430" s="1076"/>
      <c r="Q430" s="1076"/>
      <c r="R430" s="1076"/>
      <c r="S430" s="1076"/>
      <c r="T430" s="1083">
        <v>5.5</v>
      </c>
      <c r="U430" s="1083"/>
      <c r="V430" s="1083"/>
      <c r="W430" s="1083"/>
      <c r="X430" s="1156"/>
      <c r="Y430" s="1158">
        <v>5.0999999999999996</v>
      </c>
      <c r="Z430" s="1076"/>
      <c r="AA430" s="1076"/>
      <c r="AB430" s="1076"/>
      <c r="AC430" s="1083">
        <v>5.8</v>
      </c>
      <c r="AD430" s="1083"/>
      <c r="AE430" s="1083"/>
      <c r="AF430" s="1083"/>
      <c r="AG430" s="1083"/>
      <c r="AH430" s="1083"/>
      <c r="AI430" s="1076">
        <v>6.4</v>
      </c>
      <c r="AJ430" s="1076"/>
      <c r="AK430" s="1077"/>
      <c r="AL430" s="1155">
        <v>6.6</v>
      </c>
      <c r="AM430" s="1083"/>
      <c r="AN430" s="1083"/>
      <c r="AO430" s="1076">
        <v>7.2</v>
      </c>
      <c r="AP430" s="1077"/>
      <c r="AQ430" s="1154" t="s">
        <v>626</v>
      </c>
      <c r="AR430" s="1091"/>
      <c r="AS430" s="1138"/>
    </row>
    <row r="431" spans="1:45" ht="9" customHeight="1">
      <c r="A431" s="1086" t="s">
        <v>965</v>
      </c>
      <c r="B431" s="1087"/>
      <c r="C431" s="1087"/>
      <c r="D431" s="1087"/>
      <c r="E431" s="1087"/>
      <c r="F431" s="1084" t="s">
        <v>646</v>
      </c>
      <c r="G431" s="1084"/>
      <c r="H431" s="1084"/>
      <c r="I431" s="1084"/>
      <c r="J431" s="1088"/>
      <c r="K431" s="1157">
        <v>4</v>
      </c>
      <c r="L431" s="1083"/>
      <c r="M431" s="1083"/>
      <c r="N431" s="1083"/>
      <c r="O431" s="1076">
        <v>5.5</v>
      </c>
      <c r="P431" s="1076"/>
      <c r="Q431" s="1076"/>
      <c r="R431" s="1076"/>
      <c r="S431" s="1076"/>
      <c r="T431" s="1083">
        <v>6</v>
      </c>
      <c r="U431" s="1083"/>
      <c r="V431" s="1083"/>
      <c r="W431" s="1083"/>
      <c r="X431" s="1156"/>
      <c r="Y431" s="1158">
        <v>4</v>
      </c>
      <c r="Z431" s="1076"/>
      <c r="AA431" s="1076"/>
      <c r="AB431" s="1076"/>
      <c r="AC431" s="1083">
        <v>5.5</v>
      </c>
      <c r="AD431" s="1083"/>
      <c r="AE431" s="1083"/>
      <c r="AF431" s="1083"/>
      <c r="AG431" s="1083"/>
      <c r="AH431" s="1083"/>
      <c r="AI431" s="1076">
        <v>6</v>
      </c>
      <c r="AJ431" s="1076"/>
      <c r="AK431" s="1077"/>
      <c r="AL431" s="1155">
        <v>6</v>
      </c>
      <c r="AM431" s="1083"/>
      <c r="AN431" s="1083"/>
      <c r="AO431" s="1076">
        <v>6.5</v>
      </c>
      <c r="AP431" s="1077"/>
      <c r="AQ431" s="1154" t="s">
        <v>626</v>
      </c>
      <c r="AR431" s="1091"/>
      <c r="AS431" s="1138"/>
    </row>
    <row r="432" spans="1:45" ht="9" customHeight="1">
      <c r="A432" s="1086" t="s">
        <v>966</v>
      </c>
      <c r="B432" s="1087"/>
      <c r="C432" s="1087"/>
      <c r="D432" s="1087"/>
      <c r="E432" s="1087"/>
      <c r="F432" s="1084" t="s">
        <v>625</v>
      </c>
      <c r="G432" s="1084"/>
      <c r="H432" s="1084"/>
      <c r="I432" s="1084"/>
      <c r="J432" s="1088"/>
      <c r="K432" s="1157">
        <v>2.9</v>
      </c>
      <c r="L432" s="1083"/>
      <c r="M432" s="1083"/>
      <c r="N432" s="1083"/>
      <c r="O432" s="1076">
        <v>3.4</v>
      </c>
      <c r="P432" s="1076"/>
      <c r="Q432" s="1076"/>
      <c r="R432" s="1076"/>
      <c r="S432" s="1076"/>
      <c r="T432" s="1083">
        <v>4.4000000000000004</v>
      </c>
      <c r="U432" s="1083"/>
      <c r="V432" s="1083"/>
      <c r="W432" s="1083"/>
      <c r="X432" s="1156"/>
      <c r="Y432" s="1158">
        <v>3</v>
      </c>
      <c r="Z432" s="1076"/>
      <c r="AA432" s="1076"/>
      <c r="AB432" s="1076"/>
      <c r="AC432" s="1083">
        <v>4</v>
      </c>
      <c r="AD432" s="1083"/>
      <c r="AE432" s="1083"/>
      <c r="AF432" s="1083"/>
      <c r="AG432" s="1083"/>
      <c r="AH432" s="1083"/>
      <c r="AI432" s="1076">
        <v>5.0999999999999996</v>
      </c>
      <c r="AJ432" s="1076"/>
      <c r="AK432" s="1077"/>
      <c r="AL432" s="1155">
        <v>6.2</v>
      </c>
      <c r="AM432" s="1083"/>
      <c r="AN432" s="1083"/>
      <c r="AO432" s="1076">
        <v>6.4</v>
      </c>
      <c r="AP432" s="1077"/>
      <c r="AQ432" s="1154" t="s">
        <v>626</v>
      </c>
      <c r="AR432" s="1091"/>
      <c r="AS432" s="1138"/>
    </row>
    <row r="433" spans="1:45" ht="9" customHeight="1">
      <c r="A433" s="1086" t="s">
        <v>967</v>
      </c>
      <c r="B433" s="1087"/>
      <c r="C433" s="1087"/>
      <c r="D433" s="1087"/>
      <c r="E433" s="1087"/>
      <c r="F433" s="1084" t="s">
        <v>629</v>
      </c>
      <c r="G433" s="1084"/>
      <c r="H433" s="1084"/>
      <c r="I433" s="1084"/>
      <c r="J433" s="1088"/>
      <c r="K433" s="1157">
        <v>3.5</v>
      </c>
      <c r="L433" s="1083"/>
      <c r="M433" s="1083"/>
      <c r="N433" s="1083"/>
      <c r="O433" s="1076">
        <v>3.8</v>
      </c>
      <c r="P433" s="1076"/>
      <c r="Q433" s="1076"/>
      <c r="R433" s="1076"/>
      <c r="S433" s="1076"/>
      <c r="T433" s="1083">
        <v>4.5</v>
      </c>
      <c r="U433" s="1083"/>
      <c r="V433" s="1083"/>
      <c r="W433" s="1083"/>
      <c r="X433" s="1156"/>
      <c r="Y433" s="1158">
        <v>4</v>
      </c>
      <c r="Z433" s="1076"/>
      <c r="AA433" s="1076"/>
      <c r="AB433" s="1076"/>
      <c r="AC433" s="1083">
        <v>4.5</v>
      </c>
      <c r="AD433" s="1083"/>
      <c r="AE433" s="1083"/>
      <c r="AF433" s="1083"/>
      <c r="AG433" s="1083"/>
      <c r="AH433" s="1083"/>
      <c r="AI433" s="1076">
        <v>5.5</v>
      </c>
      <c r="AJ433" s="1076"/>
      <c r="AK433" s="1077"/>
      <c r="AL433" s="1155">
        <v>5.5</v>
      </c>
      <c r="AM433" s="1083"/>
      <c r="AN433" s="1083"/>
      <c r="AO433" s="1076">
        <v>6.5</v>
      </c>
      <c r="AP433" s="1077"/>
      <c r="AQ433" s="1155">
        <v>7</v>
      </c>
      <c r="AR433" s="1083"/>
      <c r="AS433" s="1156"/>
    </row>
    <row r="434" spans="1:45" ht="9" customHeight="1">
      <c r="A434" s="1086" t="s">
        <v>968</v>
      </c>
      <c r="B434" s="1087"/>
      <c r="C434" s="1087"/>
      <c r="D434" s="1087"/>
      <c r="E434" s="1087"/>
      <c r="F434" s="1084" t="s">
        <v>625</v>
      </c>
      <c r="G434" s="1084"/>
      <c r="H434" s="1084"/>
      <c r="I434" s="1084"/>
      <c r="J434" s="1088"/>
      <c r="K434" s="1157">
        <v>3.5</v>
      </c>
      <c r="L434" s="1083"/>
      <c r="M434" s="1083"/>
      <c r="N434" s="1083"/>
      <c r="O434" s="1076">
        <v>3.85</v>
      </c>
      <c r="P434" s="1076"/>
      <c r="Q434" s="1076"/>
      <c r="R434" s="1076"/>
      <c r="S434" s="1076"/>
      <c r="T434" s="1083">
        <v>5.25</v>
      </c>
      <c r="U434" s="1083"/>
      <c r="V434" s="1083"/>
      <c r="W434" s="1083"/>
      <c r="X434" s="1156"/>
      <c r="Y434" s="1158">
        <v>3.65</v>
      </c>
      <c r="Z434" s="1076"/>
      <c r="AA434" s="1076"/>
      <c r="AB434" s="1076"/>
      <c r="AC434" s="1083">
        <v>4.05</v>
      </c>
      <c r="AD434" s="1083"/>
      <c r="AE434" s="1083"/>
      <c r="AF434" s="1083"/>
      <c r="AG434" s="1083"/>
      <c r="AH434" s="1083"/>
      <c r="AI434" s="1076">
        <v>4.5</v>
      </c>
      <c r="AJ434" s="1076"/>
      <c r="AK434" s="1077"/>
      <c r="AL434" s="1155">
        <v>5.7</v>
      </c>
      <c r="AM434" s="1083"/>
      <c r="AN434" s="1083"/>
      <c r="AO434" s="1076">
        <v>6.3</v>
      </c>
      <c r="AP434" s="1077"/>
      <c r="AQ434" s="1154" t="s">
        <v>626</v>
      </c>
      <c r="AR434" s="1091"/>
      <c r="AS434" s="1138"/>
    </row>
    <row r="435" spans="1:45" ht="9" customHeight="1">
      <c r="A435" s="1086" t="s">
        <v>969</v>
      </c>
      <c r="B435" s="1087"/>
      <c r="C435" s="1087"/>
      <c r="D435" s="1087"/>
      <c r="E435" s="1087"/>
      <c r="F435" s="1084" t="s">
        <v>713</v>
      </c>
      <c r="G435" s="1084"/>
      <c r="H435" s="1084"/>
      <c r="I435" s="1084"/>
      <c r="J435" s="1088"/>
      <c r="K435" s="1157">
        <v>3</v>
      </c>
      <c r="L435" s="1083"/>
      <c r="M435" s="1083"/>
      <c r="N435" s="1083"/>
      <c r="O435" s="1076">
        <v>3.75</v>
      </c>
      <c r="P435" s="1076"/>
      <c r="Q435" s="1076"/>
      <c r="R435" s="1076"/>
      <c r="S435" s="1076"/>
      <c r="T435" s="1083">
        <v>4.25</v>
      </c>
      <c r="U435" s="1083"/>
      <c r="V435" s="1083"/>
      <c r="W435" s="1083"/>
      <c r="X435" s="1156"/>
      <c r="Y435" s="1158">
        <v>3</v>
      </c>
      <c r="Z435" s="1076"/>
      <c r="AA435" s="1076"/>
      <c r="AB435" s="1076"/>
      <c r="AC435" s="1083">
        <v>3.75</v>
      </c>
      <c r="AD435" s="1083"/>
      <c r="AE435" s="1083"/>
      <c r="AF435" s="1083"/>
      <c r="AG435" s="1083"/>
      <c r="AH435" s="1083"/>
      <c r="AI435" s="1076">
        <v>4.25</v>
      </c>
      <c r="AJ435" s="1076"/>
      <c r="AK435" s="1077"/>
      <c r="AL435" s="1154" t="s">
        <v>626</v>
      </c>
      <c r="AM435" s="1091"/>
      <c r="AN435" s="1091"/>
      <c r="AO435" s="1084" t="s">
        <v>626</v>
      </c>
      <c r="AP435" s="1085"/>
      <c r="AQ435" s="1154" t="s">
        <v>626</v>
      </c>
      <c r="AR435" s="1091"/>
      <c r="AS435" s="1138"/>
    </row>
    <row r="436" spans="1:45" ht="9" customHeight="1">
      <c r="A436" s="1086" t="s">
        <v>970</v>
      </c>
      <c r="B436" s="1087"/>
      <c r="C436" s="1087"/>
      <c r="D436" s="1087"/>
      <c r="E436" s="1087"/>
      <c r="F436" s="1084" t="s">
        <v>713</v>
      </c>
      <c r="G436" s="1084"/>
      <c r="H436" s="1084"/>
      <c r="I436" s="1084"/>
      <c r="J436" s="1088"/>
      <c r="K436" s="1157">
        <v>3.25</v>
      </c>
      <c r="L436" s="1083"/>
      <c r="M436" s="1083"/>
      <c r="N436" s="1083"/>
      <c r="O436" s="1076">
        <v>3.75</v>
      </c>
      <c r="P436" s="1076"/>
      <c r="Q436" s="1076"/>
      <c r="R436" s="1076"/>
      <c r="S436" s="1076"/>
      <c r="T436" s="1083">
        <v>4.5</v>
      </c>
      <c r="U436" s="1083"/>
      <c r="V436" s="1083"/>
      <c r="W436" s="1083"/>
      <c r="X436" s="1156"/>
      <c r="Y436" s="1158">
        <v>3.25</v>
      </c>
      <c r="Z436" s="1076"/>
      <c r="AA436" s="1076"/>
      <c r="AB436" s="1076"/>
      <c r="AC436" s="1083">
        <v>3.75</v>
      </c>
      <c r="AD436" s="1083"/>
      <c r="AE436" s="1083"/>
      <c r="AF436" s="1083"/>
      <c r="AG436" s="1083"/>
      <c r="AH436" s="1083"/>
      <c r="AI436" s="1076">
        <v>4.5</v>
      </c>
      <c r="AJ436" s="1076"/>
      <c r="AK436" s="1077"/>
      <c r="AL436" s="1154" t="s">
        <v>626</v>
      </c>
      <c r="AM436" s="1091"/>
      <c r="AN436" s="1091"/>
      <c r="AO436" s="1084" t="s">
        <v>626</v>
      </c>
      <c r="AP436" s="1085"/>
      <c r="AQ436" s="1154" t="s">
        <v>626</v>
      </c>
      <c r="AR436" s="1091"/>
      <c r="AS436" s="1138"/>
    </row>
    <row r="437" spans="1:45" ht="9" customHeight="1">
      <c r="A437" s="1086" t="s">
        <v>971</v>
      </c>
      <c r="B437" s="1087"/>
      <c r="C437" s="1087"/>
      <c r="D437" s="1087"/>
      <c r="E437" s="1087"/>
      <c r="F437" s="1084" t="s">
        <v>625</v>
      </c>
      <c r="G437" s="1084"/>
      <c r="H437" s="1084"/>
      <c r="I437" s="1084"/>
      <c r="J437" s="1088"/>
      <c r="K437" s="1157">
        <v>3</v>
      </c>
      <c r="L437" s="1083"/>
      <c r="M437" s="1083"/>
      <c r="N437" s="1083"/>
      <c r="O437" s="1076">
        <v>3.5</v>
      </c>
      <c r="P437" s="1076"/>
      <c r="Q437" s="1076"/>
      <c r="R437" s="1076"/>
      <c r="S437" s="1076"/>
      <c r="T437" s="1083">
        <v>4</v>
      </c>
      <c r="U437" s="1083"/>
      <c r="V437" s="1083"/>
      <c r="W437" s="1083"/>
      <c r="X437" s="1156"/>
      <c r="Y437" s="1158">
        <v>4</v>
      </c>
      <c r="Z437" s="1076"/>
      <c r="AA437" s="1076"/>
      <c r="AB437" s="1076"/>
      <c r="AC437" s="1083">
        <v>5</v>
      </c>
      <c r="AD437" s="1083"/>
      <c r="AE437" s="1083"/>
      <c r="AF437" s="1083"/>
      <c r="AG437" s="1083"/>
      <c r="AH437" s="1083"/>
      <c r="AI437" s="1076">
        <v>6</v>
      </c>
      <c r="AJ437" s="1076"/>
      <c r="AK437" s="1077"/>
      <c r="AL437" s="1155">
        <v>6</v>
      </c>
      <c r="AM437" s="1083"/>
      <c r="AN437" s="1083"/>
      <c r="AO437" s="1076">
        <v>7.5</v>
      </c>
      <c r="AP437" s="1077"/>
      <c r="AQ437" s="1154" t="s">
        <v>626</v>
      </c>
      <c r="AR437" s="1091"/>
      <c r="AS437" s="1138"/>
    </row>
    <row r="438" spans="1:45" ht="9" customHeight="1">
      <c r="A438" s="1086" t="s">
        <v>972</v>
      </c>
      <c r="B438" s="1087"/>
      <c r="C438" s="1087"/>
      <c r="D438" s="1087"/>
      <c r="E438" s="1087"/>
      <c r="F438" s="1084" t="s">
        <v>646</v>
      </c>
      <c r="G438" s="1084"/>
      <c r="H438" s="1084"/>
      <c r="I438" s="1084"/>
      <c r="J438" s="1088"/>
      <c r="K438" s="1157">
        <v>3.35</v>
      </c>
      <c r="L438" s="1083"/>
      <c r="M438" s="1083"/>
      <c r="N438" s="1083"/>
      <c r="O438" s="1076">
        <v>4.3499999999999996</v>
      </c>
      <c r="P438" s="1076"/>
      <c r="Q438" s="1076"/>
      <c r="R438" s="1076"/>
      <c r="S438" s="1076"/>
      <c r="T438" s="1083">
        <v>5.15</v>
      </c>
      <c r="U438" s="1083"/>
      <c r="V438" s="1083"/>
      <c r="W438" s="1083"/>
      <c r="X438" s="1156"/>
      <c r="Y438" s="1158">
        <v>3.35</v>
      </c>
      <c r="Z438" s="1076"/>
      <c r="AA438" s="1076"/>
      <c r="AB438" s="1076"/>
      <c r="AC438" s="1083">
        <v>4.3499999999999996</v>
      </c>
      <c r="AD438" s="1083"/>
      <c r="AE438" s="1083"/>
      <c r="AF438" s="1083"/>
      <c r="AG438" s="1083"/>
      <c r="AH438" s="1083"/>
      <c r="AI438" s="1076">
        <v>5.15</v>
      </c>
      <c r="AJ438" s="1076"/>
      <c r="AK438" s="1077"/>
      <c r="AL438" s="1155">
        <v>4.7</v>
      </c>
      <c r="AM438" s="1083"/>
      <c r="AN438" s="1083"/>
      <c r="AO438" s="1076">
        <v>5.7</v>
      </c>
      <c r="AP438" s="1077"/>
      <c r="AQ438" s="1154" t="s">
        <v>626</v>
      </c>
      <c r="AR438" s="1091"/>
      <c r="AS438" s="1138"/>
    </row>
    <row r="439" spans="1:45" ht="9" customHeight="1">
      <c r="A439" s="1086" t="s">
        <v>973</v>
      </c>
      <c r="B439" s="1087"/>
      <c r="C439" s="1087"/>
      <c r="D439" s="1087"/>
      <c r="E439" s="1087"/>
      <c r="F439" s="1084" t="s">
        <v>632</v>
      </c>
      <c r="G439" s="1084"/>
      <c r="H439" s="1084"/>
      <c r="I439" s="1084"/>
      <c r="J439" s="1088"/>
      <c r="K439" s="1157">
        <v>3.4</v>
      </c>
      <c r="L439" s="1083"/>
      <c r="M439" s="1083"/>
      <c r="N439" s="1083"/>
      <c r="O439" s="1076">
        <v>4</v>
      </c>
      <c r="P439" s="1076"/>
      <c r="Q439" s="1076"/>
      <c r="R439" s="1076"/>
      <c r="S439" s="1076"/>
      <c r="T439" s="1083">
        <v>4.5</v>
      </c>
      <c r="U439" s="1083"/>
      <c r="V439" s="1083"/>
      <c r="W439" s="1083"/>
      <c r="X439" s="1156"/>
      <c r="Y439" s="1158">
        <v>3.5</v>
      </c>
      <c r="Z439" s="1076"/>
      <c r="AA439" s="1076"/>
      <c r="AB439" s="1076"/>
      <c r="AC439" s="1083">
        <v>4.0999999999999996</v>
      </c>
      <c r="AD439" s="1083"/>
      <c r="AE439" s="1083"/>
      <c r="AF439" s="1083"/>
      <c r="AG439" s="1083"/>
      <c r="AH439" s="1083"/>
      <c r="AI439" s="1076">
        <v>4.9000000000000004</v>
      </c>
      <c r="AJ439" s="1076"/>
      <c r="AK439" s="1077"/>
      <c r="AL439" s="1155">
        <v>4.5</v>
      </c>
      <c r="AM439" s="1083"/>
      <c r="AN439" s="1083"/>
      <c r="AO439" s="1076">
        <v>5</v>
      </c>
      <c r="AP439" s="1077"/>
      <c r="AQ439" s="1155">
        <v>6.3</v>
      </c>
      <c r="AR439" s="1083"/>
      <c r="AS439" s="1156"/>
    </row>
    <row r="440" spans="1:45" ht="9" customHeight="1">
      <c r="A440" s="1086" t="s">
        <v>974</v>
      </c>
      <c r="B440" s="1087"/>
      <c r="C440" s="1087"/>
      <c r="D440" s="1087"/>
      <c r="E440" s="1087"/>
      <c r="F440" s="1084" t="s">
        <v>673</v>
      </c>
      <c r="G440" s="1084"/>
      <c r="H440" s="1084"/>
      <c r="I440" s="1084"/>
      <c r="J440" s="1088"/>
      <c r="K440" s="1157">
        <v>7</v>
      </c>
      <c r="L440" s="1083"/>
      <c r="M440" s="1083"/>
      <c r="N440" s="1083"/>
      <c r="O440" s="1076">
        <v>7.5</v>
      </c>
      <c r="P440" s="1076"/>
      <c r="Q440" s="1076"/>
      <c r="R440" s="1076"/>
      <c r="S440" s="1076"/>
      <c r="T440" s="1083">
        <v>8</v>
      </c>
      <c r="U440" s="1083"/>
      <c r="V440" s="1083"/>
      <c r="W440" s="1083"/>
      <c r="X440" s="1156"/>
      <c r="Y440" s="1158">
        <v>7.5</v>
      </c>
      <c r="Z440" s="1076"/>
      <c r="AA440" s="1076"/>
      <c r="AB440" s="1076"/>
      <c r="AC440" s="1083">
        <v>8</v>
      </c>
      <c r="AD440" s="1083"/>
      <c r="AE440" s="1083"/>
      <c r="AF440" s="1083"/>
      <c r="AG440" s="1083"/>
      <c r="AH440" s="1083"/>
      <c r="AI440" s="1076">
        <v>8.5</v>
      </c>
      <c r="AJ440" s="1076"/>
      <c r="AK440" s="1077"/>
      <c r="AL440" s="1155">
        <v>8</v>
      </c>
      <c r="AM440" s="1083"/>
      <c r="AN440" s="1083"/>
      <c r="AO440" s="1076">
        <v>8.5</v>
      </c>
      <c r="AP440" s="1077"/>
      <c r="AQ440" s="1155">
        <v>10</v>
      </c>
      <c r="AR440" s="1083"/>
      <c r="AS440" s="1156"/>
    </row>
    <row r="441" spans="1:45" ht="9" customHeight="1">
      <c r="A441" s="1086" t="s">
        <v>975</v>
      </c>
      <c r="B441" s="1087"/>
      <c r="C441" s="1087"/>
      <c r="D441" s="1087"/>
      <c r="E441" s="1087"/>
      <c r="F441" s="1084" t="s">
        <v>646</v>
      </c>
      <c r="G441" s="1084"/>
      <c r="H441" s="1084"/>
      <c r="I441" s="1084"/>
      <c r="J441" s="1088"/>
      <c r="K441" s="1096" t="s">
        <v>626</v>
      </c>
      <c r="L441" s="1091"/>
      <c r="M441" s="1091"/>
      <c r="N441" s="1091"/>
      <c r="O441" s="1076">
        <v>4.5</v>
      </c>
      <c r="P441" s="1076"/>
      <c r="Q441" s="1076"/>
      <c r="R441" s="1076"/>
      <c r="S441" s="1076"/>
      <c r="T441" s="1083">
        <v>5.5</v>
      </c>
      <c r="U441" s="1083"/>
      <c r="V441" s="1083"/>
      <c r="W441" s="1083"/>
      <c r="X441" s="1156"/>
      <c r="Y441" s="1139" t="s">
        <v>626</v>
      </c>
      <c r="Z441" s="1084"/>
      <c r="AA441" s="1084"/>
      <c r="AB441" s="1084"/>
      <c r="AC441" s="1083">
        <v>4.5</v>
      </c>
      <c r="AD441" s="1083"/>
      <c r="AE441" s="1083"/>
      <c r="AF441" s="1083"/>
      <c r="AG441" s="1083"/>
      <c r="AH441" s="1083"/>
      <c r="AI441" s="1076">
        <v>5.5</v>
      </c>
      <c r="AJ441" s="1076"/>
      <c r="AK441" s="1077"/>
      <c r="AL441" s="1155">
        <v>5.5</v>
      </c>
      <c r="AM441" s="1083"/>
      <c r="AN441" s="1083"/>
      <c r="AO441" s="1076">
        <v>6</v>
      </c>
      <c r="AP441" s="1077"/>
      <c r="AQ441" s="1154" t="s">
        <v>626</v>
      </c>
      <c r="AR441" s="1091"/>
      <c r="AS441" s="1138"/>
    </row>
    <row r="442" spans="1:45" ht="9" customHeight="1">
      <c r="A442" s="1086" t="s">
        <v>976</v>
      </c>
      <c r="B442" s="1087"/>
      <c r="C442" s="1087"/>
      <c r="D442" s="1087"/>
      <c r="E442" s="1087"/>
      <c r="F442" s="1084" t="s">
        <v>632</v>
      </c>
      <c r="G442" s="1084"/>
      <c r="H442" s="1084"/>
      <c r="I442" s="1084"/>
      <c r="J442" s="1088"/>
      <c r="K442" s="1157">
        <v>4.5</v>
      </c>
      <c r="L442" s="1083"/>
      <c r="M442" s="1083"/>
      <c r="N442" s="1083"/>
      <c r="O442" s="1076">
        <v>5</v>
      </c>
      <c r="P442" s="1076"/>
      <c r="Q442" s="1076"/>
      <c r="R442" s="1076"/>
      <c r="S442" s="1076"/>
      <c r="T442" s="1083">
        <v>5.8</v>
      </c>
      <c r="U442" s="1083"/>
      <c r="V442" s="1083"/>
      <c r="W442" s="1083"/>
      <c r="X442" s="1156"/>
      <c r="Y442" s="1158">
        <v>4.5999999999999996</v>
      </c>
      <c r="Z442" s="1076"/>
      <c r="AA442" s="1076"/>
      <c r="AB442" s="1076"/>
      <c r="AC442" s="1083">
        <v>5.2</v>
      </c>
      <c r="AD442" s="1083"/>
      <c r="AE442" s="1083"/>
      <c r="AF442" s="1083"/>
      <c r="AG442" s="1083"/>
      <c r="AH442" s="1083"/>
      <c r="AI442" s="1076">
        <v>6.1</v>
      </c>
      <c r="AJ442" s="1076"/>
      <c r="AK442" s="1077"/>
      <c r="AL442" s="1155">
        <v>5.9</v>
      </c>
      <c r="AM442" s="1083"/>
      <c r="AN442" s="1083"/>
      <c r="AO442" s="1076">
        <v>6.4</v>
      </c>
      <c r="AP442" s="1077"/>
      <c r="AQ442" s="1155">
        <v>7</v>
      </c>
      <c r="AR442" s="1083"/>
      <c r="AS442" s="1156"/>
    </row>
    <row r="443" spans="1:45" ht="9" customHeight="1">
      <c r="A443" s="1086" t="s">
        <v>977</v>
      </c>
      <c r="B443" s="1087"/>
      <c r="C443" s="1087"/>
      <c r="D443" s="1087"/>
      <c r="E443" s="1087"/>
      <c r="F443" s="1084" t="s">
        <v>625</v>
      </c>
      <c r="G443" s="1084"/>
      <c r="H443" s="1084"/>
      <c r="I443" s="1084"/>
      <c r="J443" s="1088"/>
      <c r="K443" s="1157">
        <v>4</v>
      </c>
      <c r="L443" s="1083"/>
      <c r="M443" s="1083"/>
      <c r="N443" s="1083"/>
      <c r="O443" s="1076">
        <v>5</v>
      </c>
      <c r="P443" s="1076"/>
      <c r="Q443" s="1076"/>
      <c r="R443" s="1076"/>
      <c r="S443" s="1076"/>
      <c r="T443" s="1083">
        <v>5.4</v>
      </c>
      <c r="U443" s="1083"/>
      <c r="V443" s="1083"/>
      <c r="W443" s="1083"/>
      <c r="X443" s="1156"/>
      <c r="Y443" s="1158">
        <v>4.2</v>
      </c>
      <c r="Z443" s="1076"/>
      <c r="AA443" s="1076"/>
      <c r="AB443" s="1076"/>
      <c r="AC443" s="1083">
        <v>5.2</v>
      </c>
      <c r="AD443" s="1083"/>
      <c r="AE443" s="1083"/>
      <c r="AF443" s="1083"/>
      <c r="AG443" s="1083"/>
      <c r="AH443" s="1083"/>
      <c r="AI443" s="1076">
        <v>5.5</v>
      </c>
      <c r="AJ443" s="1076"/>
      <c r="AK443" s="1077"/>
      <c r="AL443" s="1155">
        <v>5.8</v>
      </c>
      <c r="AM443" s="1083"/>
      <c r="AN443" s="1083"/>
      <c r="AO443" s="1076">
        <v>6.5</v>
      </c>
      <c r="AP443" s="1077"/>
      <c r="AQ443" s="1154" t="s">
        <v>626</v>
      </c>
      <c r="AR443" s="1091"/>
      <c r="AS443" s="1138"/>
    </row>
    <row r="444" spans="1:45" ht="9" customHeight="1">
      <c r="A444" s="1086" t="s">
        <v>978</v>
      </c>
      <c r="B444" s="1087"/>
      <c r="C444" s="1087"/>
      <c r="D444" s="1087"/>
      <c r="E444" s="1087"/>
      <c r="F444" s="1084" t="s">
        <v>625</v>
      </c>
      <c r="G444" s="1084"/>
      <c r="H444" s="1084"/>
      <c r="I444" s="1084"/>
      <c r="J444" s="1088"/>
      <c r="K444" s="1157">
        <v>3.5</v>
      </c>
      <c r="L444" s="1083"/>
      <c r="M444" s="1083"/>
      <c r="N444" s="1083"/>
      <c r="O444" s="1076">
        <v>4</v>
      </c>
      <c r="P444" s="1076"/>
      <c r="Q444" s="1076"/>
      <c r="R444" s="1076"/>
      <c r="S444" s="1076"/>
      <c r="T444" s="1083">
        <v>4.5</v>
      </c>
      <c r="U444" s="1083"/>
      <c r="V444" s="1083"/>
      <c r="W444" s="1083"/>
      <c r="X444" s="1156"/>
      <c r="Y444" s="1158">
        <v>4</v>
      </c>
      <c r="Z444" s="1076"/>
      <c r="AA444" s="1076"/>
      <c r="AB444" s="1076"/>
      <c r="AC444" s="1083">
        <v>4.3499999999999996</v>
      </c>
      <c r="AD444" s="1083"/>
      <c r="AE444" s="1083"/>
      <c r="AF444" s="1083"/>
      <c r="AG444" s="1083"/>
      <c r="AH444" s="1083"/>
      <c r="AI444" s="1076">
        <v>5.0999999999999996</v>
      </c>
      <c r="AJ444" s="1076"/>
      <c r="AK444" s="1077"/>
      <c r="AL444" s="1155">
        <v>5.5</v>
      </c>
      <c r="AM444" s="1083"/>
      <c r="AN444" s="1083"/>
      <c r="AO444" s="1076">
        <v>6.5</v>
      </c>
      <c r="AP444" s="1077"/>
      <c r="AQ444" s="1154" t="s">
        <v>626</v>
      </c>
      <c r="AR444" s="1091"/>
      <c r="AS444" s="1138"/>
    </row>
    <row r="445" spans="1:45" ht="9" customHeight="1">
      <c r="A445" s="1086" t="s">
        <v>979</v>
      </c>
      <c r="B445" s="1087"/>
      <c r="C445" s="1087"/>
      <c r="D445" s="1087"/>
      <c r="E445" s="1087"/>
      <c r="F445" s="1084" t="s">
        <v>625</v>
      </c>
      <c r="G445" s="1084"/>
      <c r="H445" s="1084"/>
      <c r="I445" s="1084"/>
      <c r="J445" s="1088"/>
      <c r="K445" s="1157">
        <v>4.5999999999999996</v>
      </c>
      <c r="L445" s="1083"/>
      <c r="M445" s="1083"/>
      <c r="N445" s="1083"/>
      <c r="O445" s="1076">
        <v>5.7</v>
      </c>
      <c r="P445" s="1076"/>
      <c r="Q445" s="1076"/>
      <c r="R445" s="1076"/>
      <c r="S445" s="1076"/>
      <c r="T445" s="1083">
        <v>6.2</v>
      </c>
      <c r="U445" s="1083"/>
      <c r="V445" s="1083"/>
      <c r="W445" s="1083"/>
      <c r="X445" s="1156"/>
      <c r="Y445" s="1158">
        <v>5.5</v>
      </c>
      <c r="Z445" s="1076"/>
      <c r="AA445" s="1076"/>
      <c r="AB445" s="1076"/>
      <c r="AC445" s="1083">
        <v>6</v>
      </c>
      <c r="AD445" s="1083"/>
      <c r="AE445" s="1083"/>
      <c r="AF445" s="1083"/>
      <c r="AG445" s="1083"/>
      <c r="AH445" s="1083"/>
      <c r="AI445" s="1076">
        <v>6.5</v>
      </c>
      <c r="AJ445" s="1076"/>
      <c r="AK445" s="1077"/>
      <c r="AL445" s="1155">
        <v>7</v>
      </c>
      <c r="AM445" s="1083"/>
      <c r="AN445" s="1083"/>
      <c r="AO445" s="1076">
        <v>8</v>
      </c>
      <c r="AP445" s="1077"/>
      <c r="AQ445" s="1154" t="s">
        <v>626</v>
      </c>
      <c r="AR445" s="1091"/>
      <c r="AS445" s="1138"/>
    </row>
    <row r="446" spans="1:45" ht="9" customHeight="1">
      <c r="A446" s="1086" t="s">
        <v>980</v>
      </c>
      <c r="B446" s="1087"/>
      <c r="C446" s="1087"/>
      <c r="D446" s="1087"/>
      <c r="E446" s="1087"/>
      <c r="F446" s="1084" t="s">
        <v>646</v>
      </c>
      <c r="G446" s="1084"/>
      <c r="H446" s="1084"/>
      <c r="I446" s="1084"/>
      <c r="J446" s="1088"/>
      <c r="K446" s="1157">
        <v>3</v>
      </c>
      <c r="L446" s="1083"/>
      <c r="M446" s="1083"/>
      <c r="N446" s="1083"/>
      <c r="O446" s="1076">
        <v>4</v>
      </c>
      <c r="P446" s="1076"/>
      <c r="Q446" s="1076"/>
      <c r="R446" s="1076"/>
      <c r="S446" s="1076"/>
      <c r="T446" s="1083">
        <v>5</v>
      </c>
      <c r="U446" s="1083"/>
      <c r="V446" s="1083"/>
      <c r="W446" s="1083"/>
      <c r="X446" s="1156"/>
      <c r="Y446" s="1158">
        <v>3</v>
      </c>
      <c r="Z446" s="1076"/>
      <c r="AA446" s="1076"/>
      <c r="AB446" s="1076"/>
      <c r="AC446" s="1083">
        <v>4</v>
      </c>
      <c r="AD446" s="1083"/>
      <c r="AE446" s="1083"/>
      <c r="AF446" s="1083"/>
      <c r="AG446" s="1083"/>
      <c r="AH446" s="1083"/>
      <c r="AI446" s="1076">
        <v>5</v>
      </c>
      <c r="AJ446" s="1076"/>
      <c r="AK446" s="1077"/>
      <c r="AL446" s="1154" t="s">
        <v>626</v>
      </c>
      <c r="AM446" s="1091"/>
      <c r="AN446" s="1091"/>
      <c r="AO446" s="1084" t="s">
        <v>626</v>
      </c>
      <c r="AP446" s="1085"/>
      <c r="AQ446" s="1154" t="s">
        <v>626</v>
      </c>
      <c r="AR446" s="1091"/>
      <c r="AS446" s="1138"/>
    </row>
    <row r="447" spans="1:45" ht="9" customHeight="1">
      <c r="A447" s="1086" t="s">
        <v>981</v>
      </c>
      <c r="B447" s="1087"/>
      <c r="C447" s="1087"/>
      <c r="D447" s="1087"/>
      <c r="E447" s="1087"/>
      <c r="F447" s="1084" t="s">
        <v>625</v>
      </c>
      <c r="G447" s="1084"/>
      <c r="H447" s="1084"/>
      <c r="I447" s="1084"/>
      <c r="J447" s="1088"/>
      <c r="K447" s="1157">
        <v>3.5</v>
      </c>
      <c r="L447" s="1083"/>
      <c r="M447" s="1083"/>
      <c r="N447" s="1083"/>
      <c r="O447" s="1076">
        <v>4.5</v>
      </c>
      <c r="P447" s="1076"/>
      <c r="Q447" s="1076"/>
      <c r="R447" s="1076"/>
      <c r="S447" s="1076"/>
      <c r="T447" s="1083">
        <v>5.2</v>
      </c>
      <c r="U447" s="1083"/>
      <c r="V447" s="1083"/>
      <c r="W447" s="1083"/>
      <c r="X447" s="1156"/>
      <c r="Y447" s="1158">
        <v>4.5</v>
      </c>
      <c r="Z447" s="1076"/>
      <c r="AA447" s="1076"/>
      <c r="AB447" s="1076"/>
      <c r="AC447" s="1083">
        <v>5</v>
      </c>
      <c r="AD447" s="1083"/>
      <c r="AE447" s="1083"/>
      <c r="AF447" s="1083"/>
      <c r="AG447" s="1083"/>
      <c r="AH447" s="1083"/>
      <c r="AI447" s="1076">
        <v>5.5</v>
      </c>
      <c r="AJ447" s="1076"/>
      <c r="AK447" s="1077"/>
      <c r="AL447" s="1155">
        <v>5.8</v>
      </c>
      <c r="AM447" s="1083"/>
      <c r="AN447" s="1083"/>
      <c r="AO447" s="1076">
        <v>6.8</v>
      </c>
      <c r="AP447" s="1077"/>
      <c r="AQ447" s="1154" t="s">
        <v>626</v>
      </c>
      <c r="AR447" s="1091"/>
      <c r="AS447" s="1138"/>
    </row>
    <row r="448" spans="1:45" ht="9" customHeight="1">
      <c r="A448" s="1086" t="s">
        <v>603</v>
      </c>
      <c r="B448" s="1087"/>
      <c r="C448" s="1087"/>
      <c r="D448" s="1087"/>
      <c r="E448" s="1087"/>
      <c r="F448" s="1084" t="s">
        <v>652</v>
      </c>
      <c r="G448" s="1084"/>
      <c r="H448" s="1084"/>
      <c r="I448" s="1084"/>
      <c r="J448" s="1088"/>
      <c r="K448" s="1157">
        <v>5.9</v>
      </c>
      <c r="L448" s="1083"/>
      <c r="M448" s="1083"/>
      <c r="N448" s="1083"/>
      <c r="O448" s="1076">
        <v>7.3</v>
      </c>
      <c r="P448" s="1076"/>
      <c r="Q448" s="1076"/>
      <c r="R448" s="1076"/>
      <c r="S448" s="1076"/>
      <c r="T448" s="1083">
        <v>9.5</v>
      </c>
      <c r="U448" s="1083"/>
      <c r="V448" s="1083"/>
      <c r="W448" s="1083"/>
      <c r="X448" s="1156"/>
      <c r="Y448" s="1158">
        <v>6.3</v>
      </c>
      <c r="Z448" s="1076"/>
      <c r="AA448" s="1076"/>
      <c r="AB448" s="1076"/>
      <c r="AC448" s="1083">
        <v>7.6</v>
      </c>
      <c r="AD448" s="1083"/>
      <c r="AE448" s="1083"/>
      <c r="AF448" s="1083"/>
      <c r="AG448" s="1083"/>
      <c r="AH448" s="1083"/>
      <c r="AI448" s="1076">
        <v>9.5</v>
      </c>
      <c r="AJ448" s="1076"/>
      <c r="AK448" s="1077"/>
      <c r="AL448" s="1155">
        <v>8.5</v>
      </c>
      <c r="AM448" s="1083"/>
      <c r="AN448" s="1083"/>
      <c r="AO448" s="1076">
        <v>10.8</v>
      </c>
      <c r="AP448" s="1077"/>
      <c r="AQ448" s="1154" t="s">
        <v>626</v>
      </c>
      <c r="AR448" s="1091"/>
      <c r="AS448" s="1138"/>
    </row>
    <row r="449" spans="1:45" ht="9" customHeight="1">
      <c r="A449" s="1086" t="s">
        <v>982</v>
      </c>
      <c r="B449" s="1087"/>
      <c r="C449" s="1087"/>
      <c r="D449" s="1087"/>
      <c r="E449" s="1087"/>
      <c r="F449" s="1084" t="s">
        <v>646</v>
      </c>
      <c r="G449" s="1084"/>
      <c r="H449" s="1084"/>
      <c r="I449" s="1084"/>
      <c r="J449" s="1088"/>
      <c r="K449" s="1157">
        <v>3.2</v>
      </c>
      <c r="L449" s="1083"/>
      <c r="M449" s="1083"/>
      <c r="N449" s="1083"/>
      <c r="O449" s="1076">
        <v>3.8</v>
      </c>
      <c r="P449" s="1076"/>
      <c r="Q449" s="1076"/>
      <c r="R449" s="1076"/>
      <c r="S449" s="1076"/>
      <c r="T449" s="1083">
        <v>4.5</v>
      </c>
      <c r="U449" s="1083"/>
      <c r="V449" s="1083"/>
      <c r="W449" s="1083"/>
      <c r="X449" s="1156"/>
      <c r="Y449" s="1158">
        <v>3.5</v>
      </c>
      <c r="Z449" s="1076"/>
      <c r="AA449" s="1076"/>
      <c r="AB449" s="1076"/>
      <c r="AC449" s="1083">
        <v>4.2</v>
      </c>
      <c r="AD449" s="1083"/>
      <c r="AE449" s="1083"/>
      <c r="AF449" s="1083"/>
      <c r="AG449" s="1083"/>
      <c r="AH449" s="1083"/>
      <c r="AI449" s="1076">
        <v>4.9000000000000004</v>
      </c>
      <c r="AJ449" s="1076"/>
      <c r="AK449" s="1077"/>
      <c r="AL449" s="1155">
        <v>5.0999999999999996</v>
      </c>
      <c r="AM449" s="1083"/>
      <c r="AN449" s="1083"/>
      <c r="AO449" s="1076">
        <v>5.3</v>
      </c>
      <c r="AP449" s="1077"/>
      <c r="AQ449" s="1155">
        <v>6.2</v>
      </c>
      <c r="AR449" s="1083"/>
      <c r="AS449" s="1156"/>
    </row>
    <row r="450" spans="1:45" ht="9" customHeight="1">
      <c r="A450" s="1086" t="s">
        <v>983</v>
      </c>
      <c r="B450" s="1087"/>
      <c r="C450" s="1087"/>
      <c r="D450" s="1087"/>
      <c r="E450" s="1087"/>
      <c r="F450" s="1084" t="s">
        <v>646</v>
      </c>
      <c r="G450" s="1084"/>
      <c r="H450" s="1084"/>
      <c r="I450" s="1084"/>
      <c r="J450" s="1088"/>
      <c r="K450" s="1157">
        <v>4.6500000000000004</v>
      </c>
      <c r="L450" s="1083"/>
      <c r="M450" s="1083"/>
      <c r="N450" s="1083"/>
      <c r="O450" s="1076">
        <v>6.2</v>
      </c>
      <c r="P450" s="1076"/>
      <c r="Q450" s="1076"/>
      <c r="R450" s="1076"/>
      <c r="S450" s="1076"/>
      <c r="T450" s="1083">
        <v>6.7</v>
      </c>
      <c r="U450" s="1083"/>
      <c r="V450" s="1083"/>
      <c r="W450" s="1083"/>
      <c r="X450" s="1156"/>
      <c r="Y450" s="1158">
        <v>4.6500000000000004</v>
      </c>
      <c r="Z450" s="1076"/>
      <c r="AA450" s="1076"/>
      <c r="AB450" s="1076"/>
      <c r="AC450" s="1083">
        <v>6.2</v>
      </c>
      <c r="AD450" s="1083"/>
      <c r="AE450" s="1083"/>
      <c r="AF450" s="1083"/>
      <c r="AG450" s="1083"/>
      <c r="AH450" s="1083"/>
      <c r="AI450" s="1076">
        <v>6.7</v>
      </c>
      <c r="AJ450" s="1076"/>
      <c r="AK450" s="1077"/>
      <c r="AL450" s="1155">
        <v>6.5</v>
      </c>
      <c r="AM450" s="1083"/>
      <c r="AN450" s="1083"/>
      <c r="AO450" s="1076">
        <v>7.3</v>
      </c>
      <c r="AP450" s="1077"/>
      <c r="AQ450" s="1154" t="s">
        <v>626</v>
      </c>
      <c r="AR450" s="1091"/>
      <c r="AS450" s="1138"/>
    </row>
    <row r="451" spans="1:45" ht="9" customHeight="1">
      <c r="A451" s="1086" t="s">
        <v>984</v>
      </c>
      <c r="B451" s="1087"/>
      <c r="C451" s="1087"/>
      <c r="D451" s="1087"/>
      <c r="E451" s="1087"/>
      <c r="F451" s="1084" t="s">
        <v>625</v>
      </c>
      <c r="G451" s="1084"/>
      <c r="H451" s="1084"/>
      <c r="I451" s="1084"/>
      <c r="J451" s="1088"/>
      <c r="K451" s="1157">
        <v>3</v>
      </c>
      <c r="L451" s="1083"/>
      <c r="M451" s="1083"/>
      <c r="N451" s="1083"/>
      <c r="O451" s="1076">
        <v>3.5</v>
      </c>
      <c r="P451" s="1076"/>
      <c r="Q451" s="1076"/>
      <c r="R451" s="1076"/>
      <c r="S451" s="1076"/>
      <c r="T451" s="1083">
        <v>4</v>
      </c>
      <c r="U451" s="1083"/>
      <c r="V451" s="1083"/>
      <c r="W451" s="1083"/>
      <c r="X451" s="1156"/>
      <c r="Y451" s="1158">
        <v>4</v>
      </c>
      <c r="Z451" s="1076"/>
      <c r="AA451" s="1076"/>
      <c r="AB451" s="1076"/>
      <c r="AC451" s="1083">
        <v>5</v>
      </c>
      <c r="AD451" s="1083"/>
      <c r="AE451" s="1083"/>
      <c r="AF451" s="1083"/>
      <c r="AG451" s="1083"/>
      <c r="AH451" s="1083"/>
      <c r="AI451" s="1076">
        <v>6</v>
      </c>
      <c r="AJ451" s="1076"/>
      <c r="AK451" s="1077"/>
      <c r="AL451" s="1155">
        <v>6</v>
      </c>
      <c r="AM451" s="1083"/>
      <c r="AN451" s="1083"/>
      <c r="AO451" s="1076">
        <v>6.5</v>
      </c>
      <c r="AP451" s="1077"/>
      <c r="AQ451" s="1154" t="s">
        <v>626</v>
      </c>
      <c r="AR451" s="1091"/>
      <c r="AS451" s="1138"/>
    </row>
    <row r="452" spans="1:45" ht="9" customHeight="1">
      <c r="A452" s="1086" t="s">
        <v>985</v>
      </c>
      <c r="B452" s="1087"/>
      <c r="C452" s="1087"/>
      <c r="D452" s="1087"/>
      <c r="E452" s="1087"/>
      <c r="F452" s="1084" t="s">
        <v>673</v>
      </c>
      <c r="G452" s="1084"/>
      <c r="H452" s="1084"/>
      <c r="I452" s="1084"/>
      <c r="J452" s="1088"/>
      <c r="K452" s="1096" t="s">
        <v>626</v>
      </c>
      <c r="L452" s="1091"/>
      <c r="M452" s="1091"/>
      <c r="N452" s="1091"/>
      <c r="O452" s="1076">
        <v>4</v>
      </c>
      <c r="P452" s="1076"/>
      <c r="Q452" s="1076"/>
      <c r="R452" s="1076"/>
      <c r="S452" s="1076"/>
      <c r="T452" s="1083">
        <v>4.5</v>
      </c>
      <c r="U452" s="1083"/>
      <c r="V452" s="1083"/>
      <c r="W452" s="1083"/>
      <c r="X452" s="1156"/>
      <c r="Y452" s="1158">
        <v>4</v>
      </c>
      <c r="Z452" s="1076"/>
      <c r="AA452" s="1076"/>
      <c r="AB452" s="1076"/>
      <c r="AC452" s="1083">
        <v>4.5</v>
      </c>
      <c r="AD452" s="1083"/>
      <c r="AE452" s="1083"/>
      <c r="AF452" s="1083"/>
      <c r="AG452" s="1083"/>
      <c r="AH452" s="1083"/>
      <c r="AI452" s="1076">
        <v>5</v>
      </c>
      <c r="AJ452" s="1076"/>
      <c r="AK452" s="1077"/>
      <c r="AL452" s="1155">
        <v>5.5</v>
      </c>
      <c r="AM452" s="1083"/>
      <c r="AN452" s="1083"/>
      <c r="AO452" s="1076">
        <v>6.5</v>
      </c>
      <c r="AP452" s="1077"/>
      <c r="AQ452" s="1155">
        <v>9</v>
      </c>
      <c r="AR452" s="1083"/>
      <c r="AS452" s="1156"/>
    </row>
    <row r="453" spans="1:45" ht="9" customHeight="1">
      <c r="A453" s="1086" t="s">
        <v>986</v>
      </c>
      <c r="B453" s="1087"/>
      <c r="C453" s="1087"/>
      <c r="D453" s="1087"/>
      <c r="E453" s="1087"/>
      <c r="F453" s="1084" t="s">
        <v>625</v>
      </c>
      <c r="G453" s="1084"/>
      <c r="H453" s="1084"/>
      <c r="I453" s="1084"/>
      <c r="J453" s="1088"/>
      <c r="K453" s="1157">
        <v>3.3</v>
      </c>
      <c r="L453" s="1083"/>
      <c r="M453" s="1083"/>
      <c r="N453" s="1083"/>
      <c r="O453" s="1076">
        <v>4</v>
      </c>
      <c r="P453" s="1076"/>
      <c r="Q453" s="1076"/>
      <c r="R453" s="1076"/>
      <c r="S453" s="1076"/>
      <c r="T453" s="1083">
        <v>4.5</v>
      </c>
      <c r="U453" s="1083"/>
      <c r="V453" s="1083"/>
      <c r="W453" s="1083"/>
      <c r="X453" s="1156"/>
      <c r="Y453" s="1158">
        <v>3.8</v>
      </c>
      <c r="Z453" s="1076"/>
      <c r="AA453" s="1076"/>
      <c r="AB453" s="1076"/>
      <c r="AC453" s="1083">
        <v>4.5</v>
      </c>
      <c r="AD453" s="1083"/>
      <c r="AE453" s="1083"/>
      <c r="AF453" s="1083"/>
      <c r="AG453" s="1083"/>
      <c r="AH453" s="1083"/>
      <c r="AI453" s="1076">
        <v>5</v>
      </c>
      <c r="AJ453" s="1076"/>
      <c r="AK453" s="1077"/>
      <c r="AL453" s="1155">
        <v>5</v>
      </c>
      <c r="AM453" s="1083"/>
      <c r="AN453" s="1083"/>
      <c r="AO453" s="1076">
        <v>5.5</v>
      </c>
      <c r="AP453" s="1077"/>
      <c r="AQ453" s="1154" t="s">
        <v>626</v>
      </c>
      <c r="AR453" s="1091"/>
      <c r="AS453" s="1138"/>
    </row>
    <row r="454" spans="1:45" ht="9" customHeight="1">
      <c r="A454" s="1086" t="s">
        <v>987</v>
      </c>
      <c r="B454" s="1087"/>
      <c r="C454" s="1087"/>
      <c r="D454" s="1087"/>
      <c r="E454" s="1087"/>
      <c r="F454" s="1084" t="s">
        <v>685</v>
      </c>
      <c r="G454" s="1084"/>
      <c r="H454" s="1084"/>
      <c r="I454" s="1084"/>
      <c r="J454" s="1088"/>
      <c r="K454" s="1157">
        <v>3.5</v>
      </c>
      <c r="L454" s="1083"/>
      <c r="M454" s="1083"/>
      <c r="N454" s="1083"/>
      <c r="O454" s="1076">
        <v>3.8</v>
      </c>
      <c r="P454" s="1076"/>
      <c r="Q454" s="1076"/>
      <c r="R454" s="1076"/>
      <c r="S454" s="1076"/>
      <c r="T454" s="1083">
        <v>4</v>
      </c>
      <c r="U454" s="1083"/>
      <c r="V454" s="1083"/>
      <c r="W454" s="1083"/>
      <c r="X454" s="1156"/>
      <c r="Y454" s="1158">
        <v>3.8</v>
      </c>
      <c r="Z454" s="1076"/>
      <c r="AA454" s="1076"/>
      <c r="AB454" s="1076"/>
      <c r="AC454" s="1083">
        <v>4.0999999999999996</v>
      </c>
      <c r="AD454" s="1083"/>
      <c r="AE454" s="1083"/>
      <c r="AF454" s="1083"/>
      <c r="AG454" s="1083"/>
      <c r="AH454" s="1083"/>
      <c r="AI454" s="1076">
        <v>4.5</v>
      </c>
      <c r="AJ454" s="1076"/>
      <c r="AK454" s="1077"/>
      <c r="AL454" s="1155">
        <v>4.8</v>
      </c>
      <c r="AM454" s="1083"/>
      <c r="AN454" s="1083"/>
      <c r="AO454" s="1076">
        <v>5</v>
      </c>
      <c r="AP454" s="1077"/>
      <c r="AQ454" s="1155">
        <v>5.8</v>
      </c>
      <c r="AR454" s="1083"/>
      <c r="AS454" s="1156"/>
    </row>
    <row r="455" spans="1:45" ht="9" customHeight="1">
      <c r="A455" s="1086" t="s">
        <v>988</v>
      </c>
      <c r="B455" s="1087"/>
      <c r="C455" s="1087"/>
      <c r="D455" s="1087"/>
      <c r="E455" s="1087"/>
      <c r="F455" s="1084" t="s">
        <v>634</v>
      </c>
      <c r="G455" s="1084"/>
      <c r="H455" s="1084"/>
      <c r="I455" s="1084"/>
      <c r="J455" s="1088"/>
      <c r="K455" s="1157">
        <v>3.65</v>
      </c>
      <c r="L455" s="1083"/>
      <c r="M455" s="1083"/>
      <c r="N455" s="1083"/>
      <c r="O455" s="1076">
        <v>4.1500000000000004</v>
      </c>
      <c r="P455" s="1076"/>
      <c r="Q455" s="1076"/>
      <c r="R455" s="1076"/>
      <c r="S455" s="1076"/>
      <c r="T455" s="1083">
        <v>4.45</v>
      </c>
      <c r="U455" s="1083"/>
      <c r="V455" s="1083"/>
      <c r="W455" s="1083"/>
      <c r="X455" s="1156"/>
      <c r="Y455" s="1158">
        <v>4.2</v>
      </c>
      <c r="Z455" s="1076"/>
      <c r="AA455" s="1076"/>
      <c r="AB455" s="1076"/>
      <c r="AC455" s="1083">
        <v>4.45</v>
      </c>
      <c r="AD455" s="1083"/>
      <c r="AE455" s="1083"/>
      <c r="AF455" s="1083"/>
      <c r="AG455" s="1083"/>
      <c r="AH455" s="1083"/>
      <c r="AI455" s="1076">
        <v>4.8499999999999996</v>
      </c>
      <c r="AJ455" s="1076"/>
      <c r="AK455" s="1077"/>
      <c r="AL455" s="1155">
        <v>5.0999999999999996</v>
      </c>
      <c r="AM455" s="1083"/>
      <c r="AN455" s="1083"/>
      <c r="AO455" s="1076">
        <v>5.0999999999999996</v>
      </c>
      <c r="AP455" s="1077"/>
      <c r="AQ455" s="1154" t="s">
        <v>626</v>
      </c>
      <c r="AR455" s="1091"/>
      <c r="AS455" s="1138"/>
    </row>
    <row r="456" spans="1:45" ht="9" customHeight="1">
      <c r="A456" s="1086" t="s">
        <v>989</v>
      </c>
      <c r="B456" s="1087"/>
      <c r="C456" s="1087"/>
      <c r="D456" s="1087"/>
      <c r="E456" s="1087"/>
      <c r="F456" s="1084" t="s">
        <v>646</v>
      </c>
      <c r="G456" s="1084"/>
      <c r="H456" s="1084"/>
      <c r="I456" s="1084"/>
      <c r="J456" s="1088"/>
      <c r="K456" s="1157">
        <v>3</v>
      </c>
      <c r="L456" s="1083"/>
      <c r="M456" s="1083"/>
      <c r="N456" s="1083"/>
      <c r="O456" s="1076">
        <v>4.25</v>
      </c>
      <c r="P456" s="1076"/>
      <c r="Q456" s="1076"/>
      <c r="R456" s="1076"/>
      <c r="S456" s="1076"/>
      <c r="T456" s="1083">
        <v>4.9000000000000004</v>
      </c>
      <c r="U456" s="1083"/>
      <c r="V456" s="1083"/>
      <c r="W456" s="1083"/>
      <c r="X456" s="1156"/>
      <c r="Y456" s="1158">
        <v>3</v>
      </c>
      <c r="Z456" s="1076"/>
      <c r="AA456" s="1076"/>
      <c r="AB456" s="1076"/>
      <c r="AC456" s="1083">
        <v>4.25</v>
      </c>
      <c r="AD456" s="1083"/>
      <c r="AE456" s="1083"/>
      <c r="AF456" s="1083"/>
      <c r="AG456" s="1083"/>
      <c r="AH456" s="1083"/>
      <c r="AI456" s="1076">
        <v>4.9000000000000004</v>
      </c>
      <c r="AJ456" s="1076"/>
      <c r="AK456" s="1077"/>
      <c r="AL456" s="1155">
        <v>5</v>
      </c>
      <c r="AM456" s="1083"/>
      <c r="AN456" s="1083"/>
      <c r="AO456" s="1076">
        <v>5.5</v>
      </c>
      <c r="AP456" s="1077"/>
      <c r="AQ456" s="1154" t="s">
        <v>626</v>
      </c>
      <c r="AR456" s="1091"/>
      <c r="AS456" s="1138"/>
    </row>
    <row r="457" spans="1:45" ht="9" customHeight="1">
      <c r="A457" s="1086" t="s">
        <v>990</v>
      </c>
      <c r="B457" s="1087"/>
      <c r="C457" s="1087"/>
      <c r="D457" s="1087"/>
      <c r="E457" s="1087"/>
      <c r="F457" s="1084" t="s">
        <v>646</v>
      </c>
      <c r="G457" s="1084"/>
      <c r="H457" s="1084"/>
      <c r="I457" s="1084"/>
      <c r="J457" s="1088"/>
      <c r="K457" s="1096" t="s">
        <v>626</v>
      </c>
      <c r="L457" s="1091"/>
      <c r="M457" s="1091"/>
      <c r="N457" s="1091"/>
      <c r="O457" s="1076">
        <v>5.5</v>
      </c>
      <c r="P457" s="1076"/>
      <c r="Q457" s="1076"/>
      <c r="R457" s="1076"/>
      <c r="S457" s="1076"/>
      <c r="T457" s="1083">
        <v>6</v>
      </c>
      <c r="U457" s="1083"/>
      <c r="V457" s="1083"/>
      <c r="W457" s="1083"/>
      <c r="X457" s="1156"/>
      <c r="Y457" s="1139" t="s">
        <v>626</v>
      </c>
      <c r="Z457" s="1084"/>
      <c r="AA457" s="1084"/>
      <c r="AB457" s="1084"/>
      <c r="AC457" s="1083">
        <v>5.5</v>
      </c>
      <c r="AD457" s="1083"/>
      <c r="AE457" s="1083"/>
      <c r="AF457" s="1083"/>
      <c r="AG457" s="1083"/>
      <c r="AH457" s="1083"/>
      <c r="AI457" s="1076">
        <v>6</v>
      </c>
      <c r="AJ457" s="1076"/>
      <c r="AK457" s="1077"/>
      <c r="AL457" s="1154" t="s">
        <v>626</v>
      </c>
      <c r="AM457" s="1091"/>
      <c r="AN457" s="1091"/>
      <c r="AO457" s="1076">
        <v>6.5</v>
      </c>
      <c r="AP457" s="1077"/>
      <c r="AQ457" s="1154" t="s">
        <v>626</v>
      </c>
      <c r="AR457" s="1091"/>
      <c r="AS457" s="1138"/>
    </row>
    <row r="458" spans="1:45" ht="9" customHeight="1">
      <c r="A458" s="1086" t="s">
        <v>991</v>
      </c>
      <c r="B458" s="1087"/>
      <c r="C458" s="1087"/>
      <c r="D458" s="1087"/>
      <c r="E458" s="1087"/>
      <c r="F458" s="1084" t="s">
        <v>634</v>
      </c>
      <c r="G458" s="1084"/>
      <c r="H458" s="1084"/>
      <c r="I458" s="1084"/>
      <c r="J458" s="1088"/>
      <c r="K458" s="1157">
        <v>3.4</v>
      </c>
      <c r="L458" s="1083"/>
      <c r="M458" s="1083"/>
      <c r="N458" s="1083"/>
      <c r="O458" s="1076">
        <v>4.2</v>
      </c>
      <c r="P458" s="1076"/>
      <c r="Q458" s="1076"/>
      <c r="R458" s="1076"/>
      <c r="S458" s="1076"/>
      <c r="T458" s="1083">
        <v>5.4</v>
      </c>
      <c r="U458" s="1083"/>
      <c r="V458" s="1083"/>
      <c r="W458" s="1083"/>
      <c r="X458" s="1156"/>
      <c r="Y458" s="1158">
        <v>3.9</v>
      </c>
      <c r="Z458" s="1076"/>
      <c r="AA458" s="1076"/>
      <c r="AB458" s="1076"/>
      <c r="AC458" s="1083">
        <v>4.8</v>
      </c>
      <c r="AD458" s="1083"/>
      <c r="AE458" s="1083"/>
      <c r="AF458" s="1083"/>
      <c r="AG458" s="1083"/>
      <c r="AH458" s="1083"/>
      <c r="AI458" s="1076">
        <v>5.5</v>
      </c>
      <c r="AJ458" s="1076"/>
      <c r="AK458" s="1077"/>
      <c r="AL458" s="1155">
        <v>5.8</v>
      </c>
      <c r="AM458" s="1083"/>
      <c r="AN458" s="1083"/>
      <c r="AO458" s="1076">
        <v>6.5</v>
      </c>
      <c r="AP458" s="1077"/>
      <c r="AQ458" s="1154" t="s">
        <v>626</v>
      </c>
      <c r="AR458" s="1091"/>
      <c r="AS458" s="1138"/>
    </row>
    <row r="459" spans="1:45" ht="9" customHeight="1">
      <c r="A459" s="1086" t="s">
        <v>992</v>
      </c>
      <c r="B459" s="1087"/>
      <c r="C459" s="1087"/>
      <c r="D459" s="1087"/>
      <c r="E459" s="1087"/>
      <c r="F459" s="1084" t="s">
        <v>634</v>
      </c>
      <c r="G459" s="1084"/>
      <c r="H459" s="1084"/>
      <c r="I459" s="1084"/>
      <c r="J459" s="1088"/>
      <c r="K459" s="1157">
        <v>4</v>
      </c>
      <c r="L459" s="1083"/>
      <c r="M459" s="1083"/>
      <c r="N459" s="1083"/>
      <c r="O459" s="1076">
        <v>4.5</v>
      </c>
      <c r="P459" s="1076"/>
      <c r="Q459" s="1076"/>
      <c r="R459" s="1076"/>
      <c r="S459" s="1076"/>
      <c r="T459" s="1083">
        <v>5</v>
      </c>
      <c r="U459" s="1083"/>
      <c r="V459" s="1083"/>
      <c r="W459" s="1083"/>
      <c r="X459" s="1156"/>
      <c r="Y459" s="1158">
        <v>5</v>
      </c>
      <c r="Z459" s="1076"/>
      <c r="AA459" s="1076"/>
      <c r="AB459" s="1076"/>
      <c r="AC459" s="1083">
        <v>5.5</v>
      </c>
      <c r="AD459" s="1083"/>
      <c r="AE459" s="1083"/>
      <c r="AF459" s="1083"/>
      <c r="AG459" s="1083"/>
      <c r="AH459" s="1083"/>
      <c r="AI459" s="1076">
        <v>6.5</v>
      </c>
      <c r="AJ459" s="1076"/>
      <c r="AK459" s="1077"/>
      <c r="AL459" s="1155">
        <v>6.5</v>
      </c>
      <c r="AM459" s="1083"/>
      <c r="AN459" s="1083"/>
      <c r="AO459" s="1076">
        <v>7</v>
      </c>
      <c r="AP459" s="1077"/>
      <c r="AQ459" s="1154" t="s">
        <v>626</v>
      </c>
      <c r="AR459" s="1091"/>
      <c r="AS459" s="1138"/>
    </row>
    <row r="460" spans="1:45" ht="9" customHeight="1">
      <c r="A460" s="1086" t="s">
        <v>993</v>
      </c>
      <c r="B460" s="1087"/>
      <c r="C460" s="1087"/>
      <c r="D460" s="1087"/>
      <c r="E460" s="1087"/>
      <c r="F460" s="1084" t="s">
        <v>625</v>
      </c>
      <c r="G460" s="1084"/>
      <c r="H460" s="1084"/>
      <c r="I460" s="1084"/>
      <c r="J460" s="1088"/>
      <c r="K460" s="1157">
        <v>4.4000000000000004</v>
      </c>
      <c r="L460" s="1083"/>
      <c r="M460" s="1083"/>
      <c r="N460" s="1083"/>
      <c r="O460" s="1076">
        <v>5.3</v>
      </c>
      <c r="P460" s="1076"/>
      <c r="Q460" s="1076"/>
      <c r="R460" s="1076"/>
      <c r="S460" s="1076"/>
      <c r="T460" s="1083">
        <v>6.1</v>
      </c>
      <c r="U460" s="1083"/>
      <c r="V460" s="1083"/>
      <c r="W460" s="1083"/>
      <c r="X460" s="1156"/>
      <c r="Y460" s="1158">
        <v>5</v>
      </c>
      <c r="Z460" s="1076"/>
      <c r="AA460" s="1076"/>
      <c r="AB460" s="1076"/>
      <c r="AC460" s="1083">
        <v>5.5</v>
      </c>
      <c r="AD460" s="1083"/>
      <c r="AE460" s="1083"/>
      <c r="AF460" s="1083"/>
      <c r="AG460" s="1083"/>
      <c r="AH460" s="1083"/>
      <c r="AI460" s="1076">
        <v>6.3</v>
      </c>
      <c r="AJ460" s="1076"/>
      <c r="AK460" s="1077"/>
      <c r="AL460" s="1155">
        <v>6.7</v>
      </c>
      <c r="AM460" s="1083"/>
      <c r="AN460" s="1083"/>
      <c r="AO460" s="1076">
        <v>7</v>
      </c>
      <c r="AP460" s="1077"/>
      <c r="AQ460" s="1154" t="s">
        <v>626</v>
      </c>
      <c r="AR460" s="1091"/>
      <c r="AS460" s="1138"/>
    </row>
    <row r="461" spans="1:45" ht="9" customHeight="1">
      <c r="A461" s="1086" t="s">
        <v>994</v>
      </c>
      <c r="B461" s="1087"/>
      <c r="C461" s="1087"/>
      <c r="D461" s="1087"/>
      <c r="E461" s="1087"/>
      <c r="F461" s="1084" t="s">
        <v>625</v>
      </c>
      <c r="G461" s="1084"/>
      <c r="H461" s="1084"/>
      <c r="I461" s="1084"/>
      <c r="J461" s="1088"/>
      <c r="K461" s="1157">
        <v>4</v>
      </c>
      <c r="L461" s="1083"/>
      <c r="M461" s="1083"/>
      <c r="N461" s="1083"/>
      <c r="O461" s="1076">
        <v>4.5</v>
      </c>
      <c r="P461" s="1076"/>
      <c r="Q461" s="1076"/>
      <c r="R461" s="1076"/>
      <c r="S461" s="1076"/>
      <c r="T461" s="1083">
        <v>5</v>
      </c>
      <c r="U461" s="1083"/>
      <c r="V461" s="1083"/>
      <c r="W461" s="1083"/>
      <c r="X461" s="1156"/>
      <c r="Y461" s="1158">
        <v>4</v>
      </c>
      <c r="Z461" s="1076"/>
      <c r="AA461" s="1076"/>
      <c r="AB461" s="1076"/>
      <c r="AC461" s="1083">
        <v>4.5</v>
      </c>
      <c r="AD461" s="1083"/>
      <c r="AE461" s="1083"/>
      <c r="AF461" s="1083"/>
      <c r="AG461" s="1083"/>
      <c r="AH461" s="1083"/>
      <c r="AI461" s="1076">
        <v>5</v>
      </c>
      <c r="AJ461" s="1076"/>
      <c r="AK461" s="1077"/>
      <c r="AL461" s="1155">
        <v>6</v>
      </c>
      <c r="AM461" s="1083"/>
      <c r="AN461" s="1083"/>
      <c r="AO461" s="1076">
        <v>6.5</v>
      </c>
      <c r="AP461" s="1077"/>
      <c r="AQ461" s="1154" t="s">
        <v>626</v>
      </c>
      <c r="AR461" s="1091"/>
      <c r="AS461" s="1138"/>
    </row>
    <row r="462" spans="1:45" ht="9" customHeight="1">
      <c r="A462" s="1086" t="s">
        <v>995</v>
      </c>
      <c r="B462" s="1087"/>
      <c r="C462" s="1087"/>
      <c r="D462" s="1087"/>
      <c r="E462" s="1087"/>
      <c r="F462" s="1084" t="s">
        <v>640</v>
      </c>
      <c r="G462" s="1084"/>
      <c r="H462" s="1084"/>
      <c r="I462" s="1084"/>
      <c r="J462" s="1088"/>
      <c r="K462" s="1157">
        <v>4.53</v>
      </c>
      <c r="L462" s="1083"/>
      <c r="M462" s="1083"/>
      <c r="N462" s="1083"/>
      <c r="O462" s="1076">
        <v>6.1</v>
      </c>
      <c r="P462" s="1076"/>
      <c r="Q462" s="1076"/>
      <c r="R462" s="1076"/>
      <c r="S462" s="1076"/>
      <c r="T462" s="1083">
        <v>6.63</v>
      </c>
      <c r="U462" s="1083"/>
      <c r="V462" s="1083"/>
      <c r="W462" s="1083"/>
      <c r="X462" s="1156"/>
      <c r="Y462" s="1158">
        <v>5.27</v>
      </c>
      <c r="Z462" s="1076"/>
      <c r="AA462" s="1076"/>
      <c r="AB462" s="1076"/>
      <c r="AC462" s="1083">
        <v>6.33</v>
      </c>
      <c r="AD462" s="1083"/>
      <c r="AE462" s="1083"/>
      <c r="AF462" s="1083"/>
      <c r="AG462" s="1083"/>
      <c r="AH462" s="1083"/>
      <c r="AI462" s="1076">
        <v>6.93</v>
      </c>
      <c r="AJ462" s="1076"/>
      <c r="AK462" s="1077"/>
      <c r="AL462" s="1155">
        <v>6.8</v>
      </c>
      <c r="AM462" s="1083"/>
      <c r="AN462" s="1083"/>
      <c r="AO462" s="1076">
        <v>7.77</v>
      </c>
      <c r="AP462" s="1077"/>
      <c r="AQ462" s="1154" t="s">
        <v>626</v>
      </c>
      <c r="AR462" s="1091"/>
      <c r="AS462" s="1138"/>
    </row>
    <row r="463" spans="1:45" ht="9" customHeight="1">
      <c r="A463" s="1086" t="s">
        <v>996</v>
      </c>
      <c r="B463" s="1087"/>
      <c r="C463" s="1087"/>
      <c r="D463" s="1087"/>
      <c r="E463" s="1087"/>
      <c r="F463" s="1084" t="s">
        <v>643</v>
      </c>
      <c r="G463" s="1084"/>
      <c r="H463" s="1084"/>
      <c r="I463" s="1084"/>
      <c r="J463" s="1088"/>
      <c r="K463" s="1157">
        <v>4</v>
      </c>
      <c r="L463" s="1083"/>
      <c r="M463" s="1083"/>
      <c r="N463" s="1083"/>
      <c r="O463" s="1076">
        <v>4.5</v>
      </c>
      <c r="P463" s="1076"/>
      <c r="Q463" s="1076"/>
      <c r="R463" s="1076"/>
      <c r="S463" s="1076"/>
      <c r="T463" s="1083">
        <v>5</v>
      </c>
      <c r="U463" s="1083"/>
      <c r="V463" s="1083"/>
      <c r="W463" s="1083"/>
      <c r="X463" s="1156"/>
      <c r="Y463" s="1158">
        <v>4</v>
      </c>
      <c r="Z463" s="1076"/>
      <c r="AA463" s="1076"/>
      <c r="AB463" s="1076"/>
      <c r="AC463" s="1083">
        <v>4.5</v>
      </c>
      <c r="AD463" s="1083"/>
      <c r="AE463" s="1083"/>
      <c r="AF463" s="1083"/>
      <c r="AG463" s="1083"/>
      <c r="AH463" s="1083"/>
      <c r="AI463" s="1076">
        <v>5</v>
      </c>
      <c r="AJ463" s="1076"/>
      <c r="AK463" s="1077"/>
      <c r="AL463" s="1155">
        <v>4.5</v>
      </c>
      <c r="AM463" s="1083"/>
      <c r="AN463" s="1083"/>
      <c r="AO463" s="1076">
        <v>5.0999999999999996</v>
      </c>
      <c r="AP463" s="1077"/>
      <c r="AQ463" s="1155">
        <v>5.0999999999999996</v>
      </c>
      <c r="AR463" s="1083"/>
      <c r="AS463" s="1156"/>
    </row>
    <row r="464" spans="1:45" ht="9" customHeight="1">
      <c r="A464" s="1086" t="s">
        <v>997</v>
      </c>
      <c r="B464" s="1087"/>
      <c r="C464" s="1087"/>
      <c r="D464" s="1087"/>
      <c r="E464" s="1087"/>
      <c r="F464" s="1084" t="s">
        <v>685</v>
      </c>
      <c r="G464" s="1084"/>
      <c r="H464" s="1084"/>
      <c r="I464" s="1084"/>
      <c r="J464" s="1088"/>
      <c r="K464" s="1157">
        <v>3.2</v>
      </c>
      <c r="L464" s="1083"/>
      <c r="M464" s="1083"/>
      <c r="N464" s="1083"/>
      <c r="O464" s="1076">
        <v>4.3499999999999996</v>
      </c>
      <c r="P464" s="1076"/>
      <c r="Q464" s="1076"/>
      <c r="R464" s="1076"/>
      <c r="S464" s="1076"/>
      <c r="T464" s="1083">
        <v>4.5</v>
      </c>
      <c r="U464" s="1083"/>
      <c r="V464" s="1083"/>
      <c r="W464" s="1083"/>
      <c r="X464" s="1156"/>
      <c r="Y464" s="1158">
        <v>3.2</v>
      </c>
      <c r="Z464" s="1076"/>
      <c r="AA464" s="1076"/>
      <c r="AB464" s="1076"/>
      <c r="AC464" s="1083">
        <v>4.3499999999999996</v>
      </c>
      <c r="AD464" s="1083"/>
      <c r="AE464" s="1083"/>
      <c r="AF464" s="1083"/>
      <c r="AG464" s="1083"/>
      <c r="AH464" s="1083"/>
      <c r="AI464" s="1076">
        <v>4.5</v>
      </c>
      <c r="AJ464" s="1076"/>
      <c r="AK464" s="1077"/>
      <c r="AL464" s="1155">
        <v>4.8</v>
      </c>
      <c r="AM464" s="1083"/>
      <c r="AN464" s="1083"/>
      <c r="AO464" s="1076">
        <v>5</v>
      </c>
      <c r="AP464" s="1077"/>
      <c r="AQ464" s="1155">
        <v>5.5</v>
      </c>
      <c r="AR464" s="1083"/>
      <c r="AS464" s="1156"/>
    </row>
    <row r="465" spans="1:45" ht="9" customHeight="1">
      <c r="A465" s="1086" t="s">
        <v>998</v>
      </c>
      <c r="B465" s="1087"/>
      <c r="C465" s="1087"/>
      <c r="D465" s="1087"/>
      <c r="E465" s="1087"/>
      <c r="F465" s="1084" t="s">
        <v>632</v>
      </c>
      <c r="G465" s="1084"/>
      <c r="H465" s="1084"/>
      <c r="I465" s="1084"/>
      <c r="J465" s="1088"/>
      <c r="K465" s="1157">
        <v>3</v>
      </c>
      <c r="L465" s="1083"/>
      <c r="M465" s="1083"/>
      <c r="N465" s="1083"/>
      <c r="O465" s="1076">
        <v>4</v>
      </c>
      <c r="P465" s="1076"/>
      <c r="Q465" s="1076"/>
      <c r="R465" s="1076"/>
      <c r="S465" s="1076"/>
      <c r="T465" s="1091" t="s">
        <v>626</v>
      </c>
      <c r="U465" s="1091"/>
      <c r="V465" s="1091"/>
      <c r="W465" s="1091"/>
      <c r="X465" s="1138"/>
      <c r="Y465" s="1158">
        <v>3.6</v>
      </c>
      <c r="Z465" s="1076"/>
      <c r="AA465" s="1076"/>
      <c r="AB465" s="1076"/>
      <c r="AC465" s="1083">
        <v>4.5</v>
      </c>
      <c r="AD465" s="1083"/>
      <c r="AE465" s="1083"/>
      <c r="AF465" s="1083"/>
      <c r="AG465" s="1083"/>
      <c r="AH465" s="1083"/>
      <c r="AI465" s="1076">
        <v>4.5</v>
      </c>
      <c r="AJ465" s="1076"/>
      <c r="AK465" s="1077"/>
      <c r="AL465" s="1155">
        <v>4.5</v>
      </c>
      <c r="AM465" s="1083"/>
      <c r="AN465" s="1083"/>
      <c r="AO465" s="1076">
        <v>4.9000000000000004</v>
      </c>
      <c r="AP465" s="1077"/>
      <c r="AQ465" s="1155">
        <v>5.2</v>
      </c>
      <c r="AR465" s="1083"/>
      <c r="AS465" s="1156"/>
    </row>
    <row r="466" spans="1:45" ht="9" customHeight="1">
      <c r="A466" s="1086" t="s">
        <v>999</v>
      </c>
      <c r="B466" s="1087"/>
      <c r="C466" s="1087"/>
      <c r="D466" s="1087"/>
      <c r="E466" s="1087"/>
      <c r="F466" s="1084" t="s">
        <v>625</v>
      </c>
      <c r="G466" s="1084"/>
      <c r="H466" s="1084"/>
      <c r="I466" s="1084"/>
      <c r="J466" s="1088"/>
      <c r="K466" s="1157">
        <v>4</v>
      </c>
      <c r="L466" s="1083"/>
      <c r="M466" s="1083"/>
      <c r="N466" s="1083"/>
      <c r="O466" s="1076">
        <v>4.0999999999999996</v>
      </c>
      <c r="P466" s="1076"/>
      <c r="Q466" s="1076"/>
      <c r="R466" s="1076"/>
      <c r="S466" s="1076"/>
      <c r="T466" s="1083">
        <v>4.2</v>
      </c>
      <c r="U466" s="1083"/>
      <c r="V466" s="1083"/>
      <c r="W466" s="1083"/>
      <c r="X466" s="1156"/>
      <c r="Y466" s="1158">
        <v>4.8</v>
      </c>
      <c r="Z466" s="1076"/>
      <c r="AA466" s="1076"/>
      <c r="AB466" s="1076"/>
      <c r="AC466" s="1083">
        <v>4.9000000000000004</v>
      </c>
      <c r="AD466" s="1083"/>
      <c r="AE466" s="1083"/>
      <c r="AF466" s="1083"/>
      <c r="AG466" s="1083"/>
      <c r="AH466" s="1083"/>
      <c r="AI466" s="1076">
        <v>5</v>
      </c>
      <c r="AJ466" s="1076"/>
      <c r="AK466" s="1077"/>
      <c r="AL466" s="1155">
        <v>5.5</v>
      </c>
      <c r="AM466" s="1083"/>
      <c r="AN466" s="1083"/>
      <c r="AO466" s="1076">
        <v>6</v>
      </c>
      <c r="AP466" s="1077"/>
      <c r="AQ466" s="1154" t="s">
        <v>626</v>
      </c>
      <c r="AR466" s="1091"/>
      <c r="AS466" s="1138"/>
    </row>
    <row r="467" spans="1:45" ht="9" customHeight="1">
      <c r="A467" s="1086" t="s">
        <v>1000</v>
      </c>
      <c r="B467" s="1087"/>
      <c r="C467" s="1087"/>
      <c r="D467" s="1087"/>
      <c r="E467" s="1087"/>
      <c r="F467" s="1084" t="s">
        <v>634</v>
      </c>
      <c r="G467" s="1084"/>
      <c r="H467" s="1084"/>
      <c r="I467" s="1084"/>
      <c r="J467" s="1088"/>
      <c r="K467" s="1157">
        <v>2.5</v>
      </c>
      <c r="L467" s="1083"/>
      <c r="M467" s="1083"/>
      <c r="N467" s="1083"/>
      <c r="O467" s="1076">
        <v>3.4</v>
      </c>
      <c r="P467" s="1076"/>
      <c r="Q467" s="1076"/>
      <c r="R467" s="1076"/>
      <c r="S467" s="1076"/>
      <c r="T467" s="1083">
        <v>4.3</v>
      </c>
      <c r="U467" s="1083"/>
      <c r="V467" s="1083"/>
      <c r="W467" s="1083"/>
      <c r="X467" s="1156"/>
      <c r="Y467" s="1158">
        <v>3.4</v>
      </c>
      <c r="Z467" s="1076"/>
      <c r="AA467" s="1076"/>
      <c r="AB467" s="1076"/>
      <c r="AC467" s="1083">
        <v>4</v>
      </c>
      <c r="AD467" s="1083"/>
      <c r="AE467" s="1083"/>
      <c r="AF467" s="1083"/>
      <c r="AG467" s="1083"/>
      <c r="AH467" s="1083"/>
      <c r="AI467" s="1076">
        <v>4.5</v>
      </c>
      <c r="AJ467" s="1076"/>
      <c r="AK467" s="1077"/>
      <c r="AL467" s="1155">
        <v>5.3</v>
      </c>
      <c r="AM467" s="1083"/>
      <c r="AN467" s="1083"/>
      <c r="AO467" s="1076">
        <v>6.1</v>
      </c>
      <c r="AP467" s="1077"/>
      <c r="AQ467" s="1154" t="s">
        <v>626</v>
      </c>
      <c r="AR467" s="1091"/>
      <c r="AS467" s="1138"/>
    </row>
    <row r="468" spans="1:45" ht="9.9499999999999993" customHeight="1">
      <c r="A468" s="1086" t="s">
        <v>1001</v>
      </c>
      <c r="B468" s="1087"/>
      <c r="C468" s="1087"/>
      <c r="D468" s="1087"/>
      <c r="E468" s="1087"/>
      <c r="F468" s="1084" t="s">
        <v>643</v>
      </c>
      <c r="G468" s="1084"/>
      <c r="H468" s="1084"/>
      <c r="I468" s="1084"/>
      <c r="J468" s="1088"/>
      <c r="K468" s="1157">
        <v>3.5</v>
      </c>
      <c r="L468" s="1083"/>
      <c r="M468" s="1083"/>
      <c r="N468" s="1083"/>
      <c r="O468" s="1076">
        <v>4.5</v>
      </c>
      <c r="P468" s="1076"/>
      <c r="Q468" s="1076"/>
      <c r="R468" s="1076"/>
      <c r="S468" s="1076"/>
      <c r="T468" s="1083">
        <v>5.5</v>
      </c>
      <c r="U468" s="1083"/>
      <c r="V468" s="1083"/>
      <c r="W468" s="1083"/>
      <c r="X468" s="1156"/>
      <c r="Y468" s="1158" t="s">
        <v>1002</v>
      </c>
      <c r="Z468" s="1076"/>
      <c r="AA468" s="1076"/>
      <c r="AB468" s="1076"/>
      <c r="AC468" s="1083">
        <v>5</v>
      </c>
      <c r="AD468" s="1083"/>
      <c r="AE468" s="1083"/>
      <c r="AF468" s="1083"/>
      <c r="AG468" s="1083"/>
      <c r="AH468" s="1083"/>
      <c r="AI468" s="1076">
        <v>6</v>
      </c>
      <c r="AJ468" s="1076"/>
      <c r="AK468" s="1077"/>
      <c r="AL468" s="1154" t="s">
        <v>626</v>
      </c>
      <c r="AM468" s="1091"/>
      <c r="AN468" s="1091"/>
      <c r="AO468" s="1076">
        <v>5.75</v>
      </c>
      <c r="AP468" s="1077"/>
      <c r="AQ468" s="1155">
        <v>6</v>
      </c>
      <c r="AR468" s="1083"/>
      <c r="AS468" s="1156"/>
    </row>
    <row r="469" spans="1:45" ht="17.100000000000001" customHeight="1">
      <c r="A469" s="502"/>
    </row>
    <row r="470" spans="1:45" ht="14.1" customHeight="1">
      <c r="A470" s="498" t="s">
        <v>1003</v>
      </c>
    </row>
    <row r="471" spans="1:45" ht="12.95" customHeight="1">
      <c r="A471" s="1107" t="s">
        <v>611</v>
      </c>
      <c r="B471" s="1108"/>
      <c r="C471" s="1108"/>
      <c r="D471" s="1108"/>
      <c r="E471" s="1108"/>
      <c r="F471" s="1113" t="s">
        <v>612</v>
      </c>
      <c r="G471" s="1113"/>
      <c r="H471" s="1113"/>
      <c r="I471" s="1113"/>
      <c r="J471" s="1113"/>
      <c r="K471" s="1114"/>
      <c r="L471" s="1119" t="s">
        <v>1004</v>
      </c>
      <c r="M471" s="1120"/>
      <c r="N471" s="1120"/>
      <c r="O471" s="1120"/>
      <c r="P471" s="1120"/>
      <c r="Q471" s="1120"/>
      <c r="R471" s="1120"/>
      <c r="S471" s="1120"/>
      <c r="T471" s="1120"/>
      <c r="U471" s="1120"/>
      <c r="V471" s="1120"/>
      <c r="W471" s="1120"/>
      <c r="X471" s="1121"/>
      <c r="Y471" s="1146" t="s">
        <v>1005</v>
      </c>
      <c r="Z471" s="1147"/>
      <c r="AA471" s="1147"/>
      <c r="AB471" s="1147"/>
      <c r="AC471" s="1147"/>
      <c r="AD471" s="1147"/>
      <c r="AE471" s="1147"/>
      <c r="AF471" s="1147"/>
      <c r="AG471" s="1147"/>
      <c r="AH471" s="1147"/>
      <c r="AI471" s="1147"/>
      <c r="AJ471" s="1147"/>
      <c r="AK471" s="1147"/>
      <c r="AL471" s="1147"/>
      <c r="AM471" s="1147"/>
      <c r="AN471" s="1147"/>
      <c r="AO471" s="1147"/>
      <c r="AP471" s="1147"/>
      <c r="AQ471" s="1147"/>
      <c r="AR471" s="1147"/>
      <c r="AS471" s="1148"/>
    </row>
    <row r="472" spans="1:45" ht="29.1" customHeight="1">
      <c r="A472" s="1109"/>
      <c r="B472" s="1110"/>
      <c r="C472" s="1110"/>
      <c r="D472" s="1110"/>
      <c r="E472" s="1110"/>
      <c r="F472" s="1115"/>
      <c r="G472" s="1115"/>
      <c r="H472" s="1115"/>
      <c r="I472" s="1115"/>
      <c r="J472" s="1115"/>
      <c r="K472" s="1116"/>
      <c r="L472" s="1149" t="s">
        <v>1006</v>
      </c>
      <c r="M472" s="1150"/>
      <c r="N472" s="1150"/>
      <c r="O472" s="1150"/>
      <c r="P472" s="1150"/>
      <c r="Q472" s="1150"/>
      <c r="R472" s="1151"/>
      <c r="S472" s="1152" t="s">
        <v>1007</v>
      </c>
      <c r="T472" s="1150"/>
      <c r="U472" s="1150"/>
      <c r="V472" s="1150"/>
      <c r="W472" s="1150"/>
      <c r="X472" s="1153"/>
      <c r="Y472" s="1149" t="s">
        <v>1008</v>
      </c>
      <c r="Z472" s="1150"/>
      <c r="AA472" s="1150"/>
      <c r="AB472" s="1150"/>
      <c r="AC472" s="1150"/>
      <c r="AD472" s="1150"/>
      <c r="AE472" s="1150"/>
      <c r="AF472" s="1150"/>
      <c r="AG472" s="1150"/>
      <c r="AH472" s="1150"/>
      <c r="AI472" s="1150"/>
      <c r="AJ472" s="1150"/>
      <c r="AK472" s="1150"/>
      <c r="AL472" s="1150"/>
      <c r="AM472" s="1151"/>
      <c r="AN472" s="1152" t="s">
        <v>1009</v>
      </c>
      <c r="AO472" s="1150"/>
      <c r="AP472" s="1150"/>
      <c r="AQ472" s="1150"/>
      <c r="AR472" s="1150"/>
      <c r="AS472" s="1151"/>
    </row>
    <row r="473" spans="1:45" ht="33" customHeight="1">
      <c r="A473" s="1111"/>
      <c r="B473" s="1112"/>
      <c r="C473" s="1112"/>
      <c r="D473" s="1112"/>
      <c r="E473" s="1112"/>
      <c r="F473" s="1117"/>
      <c r="G473" s="1117"/>
      <c r="H473" s="1117"/>
      <c r="I473" s="1117"/>
      <c r="J473" s="1117"/>
      <c r="K473" s="1118"/>
      <c r="L473" s="1129" t="s">
        <v>1010</v>
      </c>
      <c r="M473" s="1104"/>
      <c r="N473" s="1102" t="s">
        <v>1011</v>
      </c>
      <c r="O473" s="1102"/>
      <c r="P473" s="1102"/>
      <c r="Q473" s="1104" t="s">
        <v>1012</v>
      </c>
      <c r="R473" s="1144"/>
      <c r="S473" s="1145" t="s">
        <v>1010</v>
      </c>
      <c r="T473" s="1102"/>
      <c r="U473" s="1102"/>
      <c r="V473" s="1104" t="s">
        <v>1011</v>
      </c>
      <c r="W473" s="1104"/>
      <c r="X473" s="1106"/>
      <c r="Y473" s="1097" t="s">
        <v>1013</v>
      </c>
      <c r="Z473" s="1098"/>
      <c r="AA473" s="1098"/>
      <c r="AB473" s="1099" t="s">
        <v>1014</v>
      </c>
      <c r="AC473" s="1099"/>
      <c r="AD473" s="1099"/>
      <c r="AE473" s="1099"/>
      <c r="AF473" s="1099"/>
      <c r="AG473" s="1098" t="s">
        <v>1015</v>
      </c>
      <c r="AH473" s="1098"/>
      <c r="AI473" s="1098"/>
      <c r="AJ473" s="1098"/>
      <c r="AK473" s="1099" t="s">
        <v>1016</v>
      </c>
      <c r="AL473" s="1099"/>
      <c r="AM473" s="1142"/>
      <c r="AN473" s="1143" t="s">
        <v>1013</v>
      </c>
      <c r="AO473" s="1098"/>
      <c r="AP473" s="1099" t="s">
        <v>1017</v>
      </c>
      <c r="AQ473" s="1099"/>
      <c r="AR473" s="1098" t="s">
        <v>1018</v>
      </c>
      <c r="AS473" s="1100"/>
    </row>
    <row r="474" spans="1:45" ht="9.9499999999999993" customHeight="1">
      <c r="A474" s="1086" t="s">
        <v>624</v>
      </c>
      <c r="B474" s="1087"/>
      <c r="C474" s="1087"/>
      <c r="D474" s="1087"/>
      <c r="E474" s="1087"/>
      <c r="F474" s="1084" t="s">
        <v>625</v>
      </c>
      <c r="G474" s="1084"/>
      <c r="H474" s="1084"/>
      <c r="I474" s="1084"/>
      <c r="J474" s="1084"/>
      <c r="K474" s="1088"/>
      <c r="L474" s="1089">
        <v>260</v>
      </c>
      <c r="M474" s="1090"/>
      <c r="N474" s="1078">
        <v>400</v>
      </c>
      <c r="O474" s="1078"/>
      <c r="P474" s="1078"/>
      <c r="Q474" s="1090">
        <v>470</v>
      </c>
      <c r="R474" s="1136"/>
      <c r="S474" s="1137">
        <v>350</v>
      </c>
      <c r="T474" s="1078"/>
      <c r="U474" s="1078"/>
      <c r="V474" s="1090">
        <v>420</v>
      </c>
      <c r="W474" s="1090"/>
      <c r="X474" s="1093"/>
      <c r="Y474" s="1133">
        <v>190000</v>
      </c>
      <c r="Z474" s="1080"/>
      <c r="AA474" s="1080"/>
      <c r="AB474" s="1079">
        <v>240000</v>
      </c>
      <c r="AC474" s="1079"/>
      <c r="AD474" s="1079"/>
      <c r="AE474" s="1079"/>
      <c r="AF474" s="1079"/>
      <c r="AG474" s="1080">
        <v>350000</v>
      </c>
      <c r="AH474" s="1080"/>
      <c r="AI474" s="1080"/>
      <c r="AJ474" s="1080"/>
      <c r="AK474" s="1079">
        <v>600000</v>
      </c>
      <c r="AL474" s="1079"/>
      <c r="AM474" s="1134"/>
      <c r="AN474" s="1135">
        <v>140000</v>
      </c>
      <c r="AO474" s="1080"/>
      <c r="AP474" s="1079">
        <v>200000</v>
      </c>
      <c r="AQ474" s="1079"/>
      <c r="AR474" s="1080">
        <v>240000</v>
      </c>
      <c r="AS474" s="1132"/>
    </row>
    <row r="475" spans="1:45" ht="9" customHeight="1">
      <c r="A475" s="1086" t="s">
        <v>627</v>
      </c>
      <c r="B475" s="1087"/>
      <c r="C475" s="1087"/>
      <c r="D475" s="1087"/>
      <c r="E475" s="1087"/>
      <c r="F475" s="1084" t="s">
        <v>625</v>
      </c>
      <c r="G475" s="1084"/>
      <c r="H475" s="1084"/>
      <c r="I475" s="1084"/>
      <c r="J475" s="1084"/>
      <c r="K475" s="1088"/>
      <c r="L475" s="1089">
        <v>95</v>
      </c>
      <c r="M475" s="1090"/>
      <c r="N475" s="1078">
        <v>120</v>
      </c>
      <c r="O475" s="1078"/>
      <c r="P475" s="1078"/>
      <c r="Q475" s="1090">
        <v>180</v>
      </c>
      <c r="R475" s="1136"/>
      <c r="S475" s="1137">
        <v>105</v>
      </c>
      <c r="T475" s="1078"/>
      <c r="U475" s="1078"/>
      <c r="V475" s="1090">
        <v>125</v>
      </c>
      <c r="W475" s="1090"/>
      <c r="X475" s="1093"/>
      <c r="Y475" s="1133">
        <v>100000</v>
      </c>
      <c r="Z475" s="1080"/>
      <c r="AA475" s="1080"/>
      <c r="AB475" s="1079">
        <v>140000</v>
      </c>
      <c r="AC475" s="1079"/>
      <c r="AD475" s="1079"/>
      <c r="AE475" s="1079"/>
      <c r="AF475" s="1079"/>
      <c r="AG475" s="1080">
        <v>170000</v>
      </c>
      <c r="AH475" s="1080"/>
      <c r="AI475" s="1080"/>
      <c r="AJ475" s="1080"/>
      <c r="AK475" s="1079">
        <v>230000</v>
      </c>
      <c r="AL475" s="1079"/>
      <c r="AM475" s="1134"/>
      <c r="AN475" s="1135">
        <v>100000</v>
      </c>
      <c r="AO475" s="1080"/>
      <c r="AP475" s="1079">
        <v>115000</v>
      </c>
      <c r="AQ475" s="1079"/>
      <c r="AR475" s="1080">
        <v>130000</v>
      </c>
      <c r="AS475" s="1132"/>
    </row>
    <row r="476" spans="1:45" ht="9" customHeight="1">
      <c r="A476" s="1086" t="s">
        <v>628</v>
      </c>
      <c r="B476" s="1087"/>
      <c r="C476" s="1087"/>
      <c r="D476" s="1087"/>
      <c r="E476" s="1087"/>
      <c r="F476" s="1084" t="s">
        <v>629</v>
      </c>
      <c r="G476" s="1084"/>
      <c r="H476" s="1084"/>
      <c r="I476" s="1084"/>
      <c r="J476" s="1084"/>
      <c r="K476" s="1088"/>
      <c r="L476" s="1089">
        <v>80</v>
      </c>
      <c r="M476" s="1090"/>
      <c r="N476" s="1078">
        <v>110</v>
      </c>
      <c r="O476" s="1078"/>
      <c r="P476" s="1078"/>
      <c r="Q476" s="1090">
        <v>150</v>
      </c>
      <c r="R476" s="1136"/>
      <c r="S476" s="1137">
        <v>80</v>
      </c>
      <c r="T476" s="1078"/>
      <c r="U476" s="1078"/>
      <c r="V476" s="1090">
        <v>110</v>
      </c>
      <c r="W476" s="1090"/>
      <c r="X476" s="1093"/>
      <c r="Y476" s="1133">
        <v>110000</v>
      </c>
      <c r="Z476" s="1080"/>
      <c r="AA476" s="1080"/>
      <c r="AB476" s="1079">
        <v>130000</v>
      </c>
      <c r="AC476" s="1079"/>
      <c r="AD476" s="1079"/>
      <c r="AE476" s="1079"/>
      <c r="AF476" s="1079"/>
      <c r="AG476" s="1080">
        <v>180000</v>
      </c>
      <c r="AH476" s="1080"/>
      <c r="AI476" s="1080"/>
      <c r="AJ476" s="1080"/>
      <c r="AK476" s="1079">
        <v>280000</v>
      </c>
      <c r="AL476" s="1079"/>
      <c r="AM476" s="1134"/>
      <c r="AN476" s="1135">
        <v>75000</v>
      </c>
      <c r="AO476" s="1080"/>
      <c r="AP476" s="1079">
        <v>95000</v>
      </c>
      <c r="AQ476" s="1079"/>
      <c r="AR476" s="1080">
        <v>115000</v>
      </c>
      <c r="AS476" s="1132"/>
    </row>
    <row r="477" spans="1:45" ht="9" customHeight="1">
      <c r="A477" s="1086" t="s">
        <v>630</v>
      </c>
      <c r="B477" s="1087"/>
      <c r="C477" s="1087"/>
      <c r="D477" s="1087"/>
      <c r="E477" s="1087"/>
      <c r="F477" s="1084" t="s">
        <v>625</v>
      </c>
      <c r="G477" s="1084"/>
      <c r="H477" s="1084"/>
      <c r="I477" s="1084"/>
      <c r="J477" s="1084"/>
      <c r="K477" s="1088"/>
      <c r="L477" s="1089">
        <v>50</v>
      </c>
      <c r="M477" s="1090"/>
      <c r="N477" s="1078">
        <v>100</v>
      </c>
      <c r="O477" s="1078"/>
      <c r="P477" s="1078"/>
      <c r="Q477" s="1090">
        <v>150</v>
      </c>
      <c r="R477" s="1136"/>
      <c r="S477" s="1137">
        <v>100</v>
      </c>
      <c r="T477" s="1078"/>
      <c r="U477" s="1078"/>
      <c r="V477" s="1090">
        <v>120</v>
      </c>
      <c r="W477" s="1090"/>
      <c r="X477" s="1093"/>
      <c r="Y477" s="1133">
        <v>100000</v>
      </c>
      <c r="Z477" s="1080"/>
      <c r="AA477" s="1080"/>
      <c r="AB477" s="1079">
        <v>150000</v>
      </c>
      <c r="AC477" s="1079"/>
      <c r="AD477" s="1079"/>
      <c r="AE477" s="1079"/>
      <c r="AF477" s="1079"/>
      <c r="AG477" s="1080">
        <v>180000</v>
      </c>
      <c r="AH477" s="1080"/>
      <c r="AI477" s="1080"/>
      <c r="AJ477" s="1080"/>
      <c r="AK477" s="1079">
        <v>240000</v>
      </c>
      <c r="AL477" s="1079"/>
      <c r="AM477" s="1134"/>
      <c r="AN477" s="1135">
        <v>90000</v>
      </c>
      <c r="AO477" s="1080"/>
      <c r="AP477" s="1079">
        <v>115000</v>
      </c>
      <c r="AQ477" s="1079"/>
      <c r="AR477" s="1080">
        <v>125000</v>
      </c>
      <c r="AS477" s="1132"/>
    </row>
    <row r="478" spans="1:45" ht="9" customHeight="1">
      <c r="A478" s="1086" t="s">
        <v>631</v>
      </c>
      <c r="B478" s="1087"/>
      <c r="C478" s="1087"/>
      <c r="D478" s="1087"/>
      <c r="E478" s="1087"/>
      <c r="F478" s="1084" t="s">
        <v>632</v>
      </c>
      <c r="G478" s="1084"/>
      <c r="H478" s="1084"/>
      <c r="I478" s="1084"/>
      <c r="J478" s="1084"/>
      <c r="K478" s="1088"/>
      <c r="L478" s="1089">
        <v>50</v>
      </c>
      <c r="M478" s="1090"/>
      <c r="N478" s="1078">
        <v>65</v>
      </c>
      <c r="O478" s="1078"/>
      <c r="P478" s="1078"/>
      <c r="Q478" s="1090">
        <v>75</v>
      </c>
      <c r="R478" s="1136"/>
      <c r="S478" s="1137">
        <v>80</v>
      </c>
      <c r="T478" s="1078"/>
      <c r="U478" s="1078"/>
      <c r="V478" s="1090">
        <v>120</v>
      </c>
      <c r="W478" s="1090"/>
      <c r="X478" s="1093"/>
      <c r="Y478" s="1133">
        <v>75000</v>
      </c>
      <c r="Z478" s="1080"/>
      <c r="AA478" s="1080"/>
      <c r="AB478" s="1079">
        <v>90000</v>
      </c>
      <c r="AC478" s="1079"/>
      <c r="AD478" s="1079"/>
      <c r="AE478" s="1079"/>
      <c r="AF478" s="1079"/>
      <c r="AG478" s="1080">
        <v>150000</v>
      </c>
      <c r="AH478" s="1080"/>
      <c r="AI478" s="1080"/>
      <c r="AJ478" s="1080"/>
      <c r="AK478" s="1079">
        <v>170000</v>
      </c>
      <c r="AL478" s="1079"/>
      <c r="AM478" s="1134"/>
      <c r="AN478" s="1135">
        <v>60000</v>
      </c>
      <c r="AO478" s="1080"/>
      <c r="AP478" s="1079">
        <v>80000</v>
      </c>
      <c r="AQ478" s="1079"/>
      <c r="AR478" s="1080">
        <v>90000</v>
      </c>
      <c r="AS478" s="1132"/>
    </row>
    <row r="479" spans="1:45" ht="9" customHeight="1">
      <c r="A479" s="1086" t="s">
        <v>633</v>
      </c>
      <c r="B479" s="1087"/>
      <c r="C479" s="1087"/>
      <c r="D479" s="1087"/>
      <c r="E479" s="1087"/>
      <c r="F479" s="1084" t="s">
        <v>634</v>
      </c>
      <c r="G479" s="1084"/>
      <c r="H479" s="1084"/>
      <c r="I479" s="1084"/>
      <c r="J479" s="1084"/>
      <c r="K479" s="1088"/>
      <c r="L479" s="1089">
        <v>160</v>
      </c>
      <c r="M479" s="1090"/>
      <c r="N479" s="1078">
        <v>200</v>
      </c>
      <c r="O479" s="1078"/>
      <c r="P479" s="1078"/>
      <c r="Q479" s="1090">
        <v>230</v>
      </c>
      <c r="R479" s="1136"/>
      <c r="S479" s="1137">
        <v>200</v>
      </c>
      <c r="T479" s="1078"/>
      <c r="U479" s="1078"/>
      <c r="V479" s="1090">
        <v>230</v>
      </c>
      <c r="W479" s="1090"/>
      <c r="X479" s="1093"/>
      <c r="Y479" s="1133">
        <v>155000</v>
      </c>
      <c r="Z479" s="1080"/>
      <c r="AA479" s="1080"/>
      <c r="AB479" s="1079">
        <v>190000</v>
      </c>
      <c r="AC479" s="1079"/>
      <c r="AD479" s="1079"/>
      <c r="AE479" s="1079"/>
      <c r="AF479" s="1079"/>
      <c r="AG479" s="1080">
        <v>210000</v>
      </c>
      <c r="AH479" s="1080"/>
      <c r="AI479" s="1080"/>
      <c r="AJ479" s="1080"/>
      <c r="AK479" s="1079">
        <v>240000</v>
      </c>
      <c r="AL479" s="1079"/>
      <c r="AM479" s="1134"/>
      <c r="AN479" s="1139" t="s">
        <v>626</v>
      </c>
      <c r="AO479" s="1084"/>
      <c r="AP479" s="1079">
        <v>145000</v>
      </c>
      <c r="AQ479" s="1079"/>
      <c r="AR479" s="1080">
        <v>190000</v>
      </c>
      <c r="AS479" s="1132"/>
    </row>
    <row r="480" spans="1:45" ht="9" customHeight="1">
      <c r="A480" s="1086" t="s">
        <v>635</v>
      </c>
      <c r="B480" s="1087"/>
      <c r="C480" s="1087"/>
      <c r="D480" s="1087"/>
      <c r="E480" s="1087"/>
      <c r="F480" s="1084" t="s">
        <v>634</v>
      </c>
      <c r="G480" s="1084"/>
      <c r="H480" s="1084"/>
      <c r="I480" s="1084"/>
      <c r="J480" s="1084"/>
      <c r="K480" s="1088"/>
      <c r="L480" s="1089">
        <v>120</v>
      </c>
      <c r="M480" s="1090"/>
      <c r="N480" s="1078">
        <v>140</v>
      </c>
      <c r="O480" s="1078"/>
      <c r="P480" s="1078"/>
      <c r="Q480" s="1090">
        <v>180</v>
      </c>
      <c r="R480" s="1136"/>
      <c r="S480" s="1137">
        <v>130</v>
      </c>
      <c r="T480" s="1078"/>
      <c r="U480" s="1078"/>
      <c r="V480" s="1090">
        <v>170</v>
      </c>
      <c r="W480" s="1090"/>
      <c r="X480" s="1093"/>
      <c r="Y480" s="1133">
        <v>140000</v>
      </c>
      <c r="Z480" s="1080"/>
      <c r="AA480" s="1080"/>
      <c r="AB480" s="1079">
        <v>180000</v>
      </c>
      <c r="AC480" s="1079"/>
      <c r="AD480" s="1079"/>
      <c r="AE480" s="1079"/>
      <c r="AF480" s="1079"/>
      <c r="AG480" s="1080">
        <v>220000</v>
      </c>
      <c r="AH480" s="1080"/>
      <c r="AI480" s="1080"/>
      <c r="AJ480" s="1080"/>
      <c r="AK480" s="1079">
        <v>310000</v>
      </c>
      <c r="AL480" s="1079"/>
      <c r="AM480" s="1134"/>
      <c r="AN480" s="1135">
        <v>95000</v>
      </c>
      <c r="AO480" s="1080"/>
      <c r="AP480" s="1079">
        <v>130000</v>
      </c>
      <c r="AQ480" s="1079"/>
      <c r="AR480" s="1080">
        <v>180000</v>
      </c>
      <c r="AS480" s="1132"/>
    </row>
    <row r="481" spans="1:45" ht="9" customHeight="1">
      <c r="A481" s="1086" t="s">
        <v>636</v>
      </c>
      <c r="B481" s="1087"/>
      <c r="C481" s="1087"/>
      <c r="D481" s="1087"/>
      <c r="E481" s="1087"/>
      <c r="F481" s="1084" t="s">
        <v>632</v>
      </c>
      <c r="G481" s="1084"/>
      <c r="H481" s="1084"/>
      <c r="I481" s="1084"/>
      <c r="J481" s="1084"/>
      <c r="K481" s="1088"/>
      <c r="L481" s="1089">
        <v>40</v>
      </c>
      <c r="M481" s="1090"/>
      <c r="N481" s="1078">
        <v>55</v>
      </c>
      <c r="O481" s="1078"/>
      <c r="P481" s="1078"/>
      <c r="Q481" s="1090">
        <v>65</v>
      </c>
      <c r="R481" s="1136"/>
      <c r="S481" s="1137">
        <v>90</v>
      </c>
      <c r="T481" s="1078"/>
      <c r="U481" s="1078"/>
      <c r="V481" s="1090">
        <v>130</v>
      </c>
      <c r="W481" s="1090"/>
      <c r="X481" s="1093"/>
      <c r="Y481" s="1133">
        <v>100000</v>
      </c>
      <c r="Z481" s="1080"/>
      <c r="AA481" s="1080"/>
      <c r="AB481" s="1079">
        <v>135000</v>
      </c>
      <c r="AC481" s="1079"/>
      <c r="AD481" s="1079"/>
      <c r="AE481" s="1079"/>
      <c r="AF481" s="1079"/>
      <c r="AG481" s="1080">
        <v>170000</v>
      </c>
      <c r="AH481" s="1080"/>
      <c r="AI481" s="1080"/>
      <c r="AJ481" s="1080"/>
      <c r="AK481" s="1079">
        <v>200000</v>
      </c>
      <c r="AL481" s="1079"/>
      <c r="AM481" s="1134"/>
      <c r="AN481" s="1135">
        <v>65000</v>
      </c>
      <c r="AO481" s="1080"/>
      <c r="AP481" s="1079">
        <v>90000</v>
      </c>
      <c r="AQ481" s="1079"/>
      <c r="AR481" s="1080">
        <v>110000</v>
      </c>
      <c r="AS481" s="1132"/>
    </row>
    <row r="482" spans="1:45" ht="9" customHeight="1">
      <c r="A482" s="1086" t="s">
        <v>637</v>
      </c>
      <c r="B482" s="1087"/>
      <c r="C482" s="1087"/>
      <c r="D482" s="1087"/>
      <c r="E482" s="1087"/>
      <c r="F482" s="1084" t="s">
        <v>625</v>
      </c>
      <c r="G482" s="1084"/>
      <c r="H482" s="1084"/>
      <c r="I482" s="1084"/>
      <c r="J482" s="1084"/>
      <c r="K482" s="1088"/>
      <c r="L482" s="1089">
        <v>110</v>
      </c>
      <c r="M482" s="1090"/>
      <c r="N482" s="1078">
        <v>140</v>
      </c>
      <c r="O482" s="1078"/>
      <c r="P482" s="1078"/>
      <c r="Q482" s="1090">
        <v>200</v>
      </c>
      <c r="R482" s="1136"/>
      <c r="S482" s="1137">
        <v>150</v>
      </c>
      <c r="T482" s="1078"/>
      <c r="U482" s="1078"/>
      <c r="V482" s="1090">
        <v>200</v>
      </c>
      <c r="W482" s="1090"/>
      <c r="X482" s="1093"/>
      <c r="Y482" s="1133">
        <v>130000</v>
      </c>
      <c r="Z482" s="1080"/>
      <c r="AA482" s="1080"/>
      <c r="AB482" s="1079">
        <v>170000</v>
      </c>
      <c r="AC482" s="1079"/>
      <c r="AD482" s="1079"/>
      <c r="AE482" s="1079"/>
      <c r="AF482" s="1079"/>
      <c r="AG482" s="1080">
        <v>250000</v>
      </c>
      <c r="AH482" s="1080"/>
      <c r="AI482" s="1080"/>
      <c r="AJ482" s="1080"/>
      <c r="AK482" s="1079">
        <v>350000</v>
      </c>
      <c r="AL482" s="1079"/>
      <c r="AM482" s="1134"/>
      <c r="AN482" s="1135">
        <v>120000</v>
      </c>
      <c r="AO482" s="1080"/>
      <c r="AP482" s="1079">
        <v>135000</v>
      </c>
      <c r="AQ482" s="1079"/>
      <c r="AR482" s="1080">
        <v>150000</v>
      </c>
      <c r="AS482" s="1132"/>
    </row>
    <row r="483" spans="1:45" ht="9" customHeight="1">
      <c r="A483" s="1086" t="s">
        <v>638</v>
      </c>
      <c r="B483" s="1087"/>
      <c r="C483" s="1087"/>
      <c r="D483" s="1087"/>
      <c r="E483" s="1087"/>
      <c r="F483" s="1084" t="s">
        <v>632</v>
      </c>
      <c r="G483" s="1084"/>
      <c r="H483" s="1084"/>
      <c r="I483" s="1084"/>
      <c r="J483" s="1084"/>
      <c r="K483" s="1088"/>
      <c r="L483" s="1089">
        <v>50</v>
      </c>
      <c r="M483" s="1090"/>
      <c r="N483" s="1078">
        <v>75</v>
      </c>
      <c r="O483" s="1078"/>
      <c r="P483" s="1078"/>
      <c r="Q483" s="1090">
        <v>120</v>
      </c>
      <c r="R483" s="1136"/>
      <c r="S483" s="1137">
        <v>60</v>
      </c>
      <c r="T483" s="1078"/>
      <c r="U483" s="1078"/>
      <c r="V483" s="1090">
        <v>85</v>
      </c>
      <c r="W483" s="1090"/>
      <c r="X483" s="1093"/>
      <c r="Y483" s="1133">
        <v>75000</v>
      </c>
      <c r="Z483" s="1080"/>
      <c r="AA483" s="1080"/>
      <c r="AB483" s="1079">
        <v>180000</v>
      </c>
      <c r="AC483" s="1079"/>
      <c r="AD483" s="1079"/>
      <c r="AE483" s="1079"/>
      <c r="AF483" s="1079"/>
      <c r="AG483" s="1080">
        <v>200000</v>
      </c>
      <c r="AH483" s="1080"/>
      <c r="AI483" s="1080"/>
      <c r="AJ483" s="1080"/>
      <c r="AK483" s="1079">
        <v>225000</v>
      </c>
      <c r="AL483" s="1079"/>
      <c r="AM483" s="1134"/>
      <c r="AN483" s="1135">
        <v>80000</v>
      </c>
      <c r="AO483" s="1080"/>
      <c r="AP483" s="1079">
        <v>105000</v>
      </c>
      <c r="AQ483" s="1079"/>
      <c r="AR483" s="1080">
        <v>120000</v>
      </c>
      <c r="AS483" s="1132"/>
    </row>
    <row r="484" spans="1:45" ht="9" customHeight="1">
      <c r="A484" s="1086" t="s">
        <v>639</v>
      </c>
      <c r="B484" s="1087"/>
      <c r="C484" s="1087"/>
      <c r="D484" s="1087"/>
      <c r="E484" s="1087"/>
      <c r="F484" s="1084" t="s">
        <v>640</v>
      </c>
      <c r="G484" s="1084"/>
      <c r="H484" s="1084"/>
      <c r="I484" s="1084"/>
      <c r="J484" s="1084"/>
      <c r="K484" s="1088"/>
      <c r="L484" s="1089">
        <v>300</v>
      </c>
      <c r="M484" s="1090"/>
      <c r="N484" s="1078">
        <v>350</v>
      </c>
      <c r="O484" s="1078"/>
      <c r="P484" s="1078"/>
      <c r="Q484" s="1090">
        <v>550</v>
      </c>
      <c r="R484" s="1136"/>
      <c r="S484" s="1137">
        <v>350</v>
      </c>
      <c r="T484" s="1078"/>
      <c r="U484" s="1078"/>
      <c r="V484" s="1090">
        <v>500</v>
      </c>
      <c r="W484" s="1090"/>
      <c r="X484" s="1093"/>
      <c r="Y484" s="1133">
        <v>195000</v>
      </c>
      <c r="Z484" s="1080"/>
      <c r="AA484" s="1080"/>
      <c r="AB484" s="1079">
        <v>260000</v>
      </c>
      <c r="AC484" s="1079"/>
      <c r="AD484" s="1079"/>
      <c r="AE484" s="1079"/>
      <c r="AF484" s="1079"/>
      <c r="AG484" s="1080">
        <v>350000</v>
      </c>
      <c r="AH484" s="1080"/>
      <c r="AI484" s="1080"/>
      <c r="AJ484" s="1080"/>
      <c r="AK484" s="1079">
        <v>580000</v>
      </c>
      <c r="AL484" s="1079"/>
      <c r="AM484" s="1134"/>
      <c r="AN484" s="1135">
        <v>140000</v>
      </c>
      <c r="AO484" s="1080"/>
      <c r="AP484" s="1079">
        <v>190000</v>
      </c>
      <c r="AQ484" s="1079"/>
      <c r="AR484" s="1080">
        <v>230000</v>
      </c>
      <c r="AS484" s="1132"/>
    </row>
    <row r="485" spans="1:45" ht="9" customHeight="1">
      <c r="A485" s="1086" t="s">
        <v>641</v>
      </c>
      <c r="B485" s="1087"/>
      <c r="C485" s="1087"/>
      <c r="D485" s="1087"/>
      <c r="E485" s="1087"/>
      <c r="F485" s="1084" t="s">
        <v>625</v>
      </c>
      <c r="G485" s="1084"/>
      <c r="H485" s="1084"/>
      <c r="I485" s="1084"/>
      <c r="J485" s="1084"/>
      <c r="K485" s="1088"/>
      <c r="L485" s="1089">
        <v>110</v>
      </c>
      <c r="M485" s="1090"/>
      <c r="N485" s="1078">
        <v>130</v>
      </c>
      <c r="O485" s="1078"/>
      <c r="P485" s="1078"/>
      <c r="Q485" s="1090">
        <v>160</v>
      </c>
      <c r="R485" s="1136"/>
      <c r="S485" s="1137">
        <v>90</v>
      </c>
      <c r="T485" s="1078"/>
      <c r="U485" s="1078"/>
      <c r="V485" s="1090">
        <v>110</v>
      </c>
      <c r="W485" s="1090"/>
      <c r="X485" s="1093"/>
      <c r="Y485" s="1133">
        <v>130000</v>
      </c>
      <c r="Z485" s="1080"/>
      <c r="AA485" s="1080"/>
      <c r="AB485" s="1079">
        <v>170000</v>
      </c>
      <c r="AC485" s="1079"/>
      <c r="AD485" s="1079"/>
      <c r="AE485" s="1079"/>
      <c r="AF485" s="1079"/>
      <c r="AG485" s="1080">
        <v>200000</v>
      </c>
      <c r="AH485" s="1080"/>
      <c r="AI485" s="1080"/>
      <c r="AJ485" s="1080"/>
      <c r="AK485" s="1079">
        <v>230000</v>
      </c>
      <c r="AL485" s="1079"/>
      <c r="AM485" s="1134"/>
      <c r="AN485" s="1135">
        <v>100000</v>
      </c>
      <c r="AO485" s="1080"/>
      <c r="AP485" s="1079">
        <v>130000</v>
      </c>
      <c r="AQ485" s="1079"/>
      <c r="AR485" s="1080">
        <v>180000</v>
      </c>
      <c r="AS485" s="1132"/>
    </row>
    <row r="486" spans="1:45" ht="9" customHeight="1">
      <c r="A486" s="1086" t="s">
        <v>642</v>
      </c>
      <c r="B486" s="1087"/>
      <c r="C486" s="1087"/>
      <c r="D486" s="1087"/>
      <c r="E486" s="1087"/>
      <c r="F486" s="1084" t="s">
        <v>643</v>
      </c>
      <c r="G486" s="1084"/>
      <c r="H486" s="1084"/>
      <c r="I486" s="1084"/>
      <c r="J486" s="1084"/>
      <c r="K486" s="1088"/>
      <c r="L486" s="1089">
        <v>35</v>
      </c>
      <c r="M486" s="1090"/>
      <c r="N486" s="1078">
        <v>53</v>
      </c>
      <c r="O486" s="1078"/>
      <c r="P486" s="1078"/>
      <c r="Q486" s="1090">
        <v>65</v>
      </c>
      <c r="R486" s="1136"/>
      <c r="S486" s="1137">
        <v>50</v>
      </c>
      <c r="T486" s="1078"/>
      <c r="U486" s="1078"/>
      <c r="V486" s="1090">
        <v>85</v>
      </c>
      <c r="W486" s="1090"/>
      <c r="X486" s="1093"/>
      <c r="Y486" s="1133">
        <v>80000</v>
      </c>
      <c r="Z486" s="1080"/>
      <c r="AA486" s="1080"/>
      <c r="AB486" s="1079">
        <v>120000</v>
      </c>
      <c r="AC486" s="1079"/>
      <c r="AD486" s="1079"/>
      <c r="AE486" s="1079"/>
      <c r="AF486" s="1079"/>
      <c r="AG486" s="1080">
        <v>160000</v>
      </c>
      <c r="AH486" s="1080"/>
      <c r="AI486" s="1080"/>
      <c r="AJ486" s="1080"/>
      <c r="AK486" s="1079">
        <v>225000</v>
      </c>
      <c r="AL486" s="1079"/>
      <c r="AM486" s="1134"/>
      <c r="AN486" s="1135">
        <v>70000</v>
      </c>
      <c r="AO486" s="1080"/>
      <c r="AP486" s="1079">
        <v>100000</v>
      </c>
      <c r="AQ486" s="1079"/>
      <c r="AR486" s="1080">
        <v>140000</v>
      </c>
      <c r="AS486" s="1132"/>
    </row>
    <row r="487" spans="1:45" ht="9" customHeight="1">
      <c r="A487" s="1086" t="s">
        <v>644</v>
      </c>
      <c r="B487" s="1087"/>
      <c r="C487" s="1087"/>
      <c r="D487" s="1087"/>
      <c r="E487" s="1087"/>
      <c r="F487" s="1084" t="s">
        <v>640</v>
      </c>
      <c r="G487" s="1084"/>
      <c r="H487" s="1084"/>
      <c r="I487" s="1084"/>
      <c r="J487" s="1084"/>
      <c r="K487" s="1088"/>
      <c r="L487" s="1089">
        <v>185</v>
      </c>
      <c r="M487" s="1090"/>
      <c r="N487" s="1078">
        <v>260</v>
      </c>
      <c r="O487" s="1078"/>
      <c r="P487" s="1078"/>
      <c r="Q487" s="1090">
        <v>358</v>
      </c>
      <c r="R487" s="1136"/>
      <c r="S487" s="1137">
        <v>280</v>
      </c>
      <c r="T487" s="1078"/>
      <c r="U487" s="1078"/>
      <c r="V487" s="1090">
        <v>355</v>
      </c>
      <c r="W487" s="1090"/>
      <c r="X487" s="1093"/>
      <c r="Y487" s="1133">
        <v>175000</v>
      </c>
      <c r="Z487" s="1080"/>
      <c r="AA487" s="1080"/>
      <c r="AB487" s="1079">
        <v>257500</v>
      </c>
      <c r="AC487" s="1079"/>
      <c r="AD487" s="1079"/>
      <c r="AE487" s="1079"/>
      <c r="AF487" s="1079"/>
      <c r="AG487" s="1080">
        <v>340000</v>
      </c>
      <c r="AH487" s="1080"/>
      <c r="AI487" s="1080"/>
      <c r="AJ487" s="1080"/>
      <c r="AK487" s="1079">
        <v>445000</v>
      </c>
      <c r="AL487" s="1079"/>
      <c r="AM487" s="1134"/>
      <c r="AN487" s="1135">
        <v>160000</v>
      </c>
      <c r="AO487" s="1080"/>
      <c r="AP487" s="1079">
        <v>227500</v>
      </c>
      <c r="AQ487" s="1079"/>
      <c r="AR487" s="1080">
        <v>250000</v>
      </c>
      <c r="AS487" s="1132"/>
    </row>
    <row r="488" spans="1:45" ht="9" customHeight="1">
      <c r="A488" s="1086" t="s">
        <v>645</v>
      </c>
      <c r="B488" s="1087"/>
      <c r="C488" s="1087"/>
      <c r="D488" s="1087"/>
      <c r="E488" s="1087"/>
      <c r="F488" s="1084" t="s">
        <v>646</v>
      </c>
      <c r="G488" s="1084"/>
      <c r="H488" s="1084"/>
      <c r="I488" s="1084"/>
      <c r="J488" s="1084"/>
      <c r="K488" s="1088"/>
      <c r="L488" s="1089">
        <v>60</v>
      </c>
      <c r="M488" s="1090"/>
      <c r="N488" s="1078">
        <v>75</v>
      </c>
      <c r="O488" s="1078"/>
      <c r="P488" s="1078"/>
      <c r="Q488" s="1090">
        <v>85</v>
      </c>
      <c r="R488" s="1136"/>
      <c r="S488" s="1137">
        <v>110</v>
      </c>
      <c r="T488" s="1078"/>
      <c r="U488" s="1078"/>
      <c r="V488" s="1090">
        <v>130</v>
      </c>
      <c r="W488" s="1090"/>
      <c r="X488" s="1093"/>
      <c r="Y488" s="1133">
        <v>90000</v>
      </c>
      <c r="Z488" s="1080"/>
      <c r="AA488" s="1080"/>
      <c r="AB488" s="1079">
        <v>110000</v>
      </c>
      <c r="AC488" s="1079"/>
      <c r="AD488" s="1079"/>
      <c r="AE488" s="1079"/>
      <c r="AF488" s="1079"/>
      <c r="AG488" s="1080">
        <v>140000</v>
      </c>
      <c r="AH488" s="1080"/>
      <c r="AI488" s="1080"/>
      <c r="AJ488" s="1080"/>
      <c r="AK488" s="1079">
        <v>180000</v>
      </c>
      <c r="AL488" s="1079"/>
      <c r="AM488" s="1134"/>
      <c r="AN488" s="1135">
        <v>80000</v>
      </c>
      <c r="AO488" s="1080"/>
      <c r="AP488" s="1079">
        <v>95000</v>
      </c>
      <c r="AQ488" s="1079"/>
      <c r="AR488" s="1080">
        <v>110000</v>
      </c>
      <c r="AS488" s="1132"/>
    </row>
    <row r="489" spans="1:45" ht="9" customHeight="1">
      <c r="A489" s="1086" t="s">
        <v>647</v>
      </c>
      <c r="B489" s="1087"/>
      <c r="C489" s="1087"/>
      <c r="D489" s="1087"/>
      <c r="E489" s="1087"/>
      <c r="F489" s="1084" t="s">
        <v>634</v>
      </c>
      <c r="G489" s="1084"/>
      <c r="H489" s="1084"/>
      <c r="I489" s="1084"/>
      <c r="J489" s="1084"/>
      <c r="K489" s="1088"/>
      <c r="L489" s="1089">
        <v>105</v>
      </c>
      <c r="M489" s="1090"/>
      <c r="N489" s="1078">
        <v>105</v>
      </c>
      <c r="O489" s="1078"/>
      <c r="P489" s="1078"/>
      <c r="Q489" s="1090">
        <v>180</v>
      </c>
      <c r="R489" s="1136"/>
      <c r="S489" s="1137">
        <v>210</v>
      </c>
      <c r="T489" s="1078"/>
      <c r="U489" s="1078"/>
      <c r="V489" s="1090">
        <v>231</v>
      </c>
      <c r="W489" s="1090"/>
      <c r="X489" s="1093"/>
      <c r="Y489" s="1133">
        <v>157500</v>
      </c>
      <c r="Z489" s="1080"/>
      <c r="AA489" s="1080"/>
      <c r="AB489" s="1079">
        <v>183000</v>
      </c>
      <c r="AC489" s="1079"/>
      <c r="AD489" s="1079"/>
      <c r="AE489" s="1079"/>
      <c r="AF489" s="1079"/>
      <c r="AG489" s="1080">
        <v>210000</v>
      </c>
      <c r="AH489" s="1080"/>
      <c r="AI489" s="1080"/>
      <c r="AJ489" s="1080"/>
      <c r="AK489" s="1079">
        <v>315000</v>
      </c>
      <c r="AL489" s="1079"/>
      <c r="AM489" s="1134"/>
      <c r="AN489" s="1135">
        <v>157500</v>
      </c>
      <c r="AO489" s="1080"/>
      <c r="AP489" s="1079">
        <v>168000</v>
      </c>
      <c r="AQ489" s="1079"/>
      <c r="AR489" s="1080">
        <v>178500</v>
      </c>
      <c r="AS489" s="1132"/>
    </row>
    <row r="490" spans="1:45" ht="9" customHeight="1">
      <c r="A490" s="1086" t="s">
        <v>648</v>
      </c>
      <c r="B490" s="1087"/>
      <c r="C490" s="1087"/>
      <c r="D490" s="1087"/>
      <c r="E490" s="1087"/>
      <c r="F490" s="1084" t="s">
        <v>634</v>
      </c>
      <c r="G490" s="1084"/>
      <c r="H490" s="1084"/>
      <c r="I490" s="1084"/>
      <c r="J490" s="1084"/>
      <c r="K490" s="1088"/>
      <c r="L490" s="1089">
        <v>205</v>
      </c>
      <c r="M490" s="1090"/>
      <c r="N490" s="1078">
        <v>290</v>
      </c>
      <c r="O490" s="1078"/>
      <c r="P490" s="1078"/>
      <c r="Q490" s="1090">
        <v>380</v>
      </c>
      <c r="R490" s="1136"/>
      <c r="S490" s="1137">
        <v>195</v>
      </c>
      <c r="T490" s="1078"/>
      <c r="U490" s="1078"/>
      <c r="V490" s="1090">
        <v>230</v>
      </c>
      <c r="W490" s="1090"/>
      <c r="X490" s="1093"/>
      <c r="Y490" s="1133">
        <v>195000</v>
      </c>
      <c r="Z490" s="1080"/>
      <c r="AA490" s="1080"/>
      <c r="AB490" s="1079">
        <v>235000</v>
      </c>
      <c r="AC490" s="1079"/>
      <c r="AD490" s="1079"/>
      <c r="AE490" s="1079"/>
      <c r="AF490" s="1079"/>
      <c r="AG490" s="1080">
        <v>260000</v>
      </c>
      <c r="AH490" s="1080"/>
      <c r="AI490" s="1080"/>
      <c r="AJ490" s="1080"/>
      <c r="AK490" s="1079">
        <v>420000</v>
      </c>
      <c r="AL490" s="1079"/>
      <c r="AM490" s="1134"/>
      <c r="AN490" s="1135">
        <v>160000</v>
      </c>
      <c r="AO490" s="1080"/>
      <c r="AP490" s="1079">
        <v>195000</v>
      </c>
      <c r="AQ490" s="1079"/>
      <c r="AR490" s="1080">
        <v>230000</v>
      </c>
      <c r="AS490" s="1132"/>
    </row>
    <row r="491" spans="1:45" ht="9" customHeight="1">
      <c r="A491" s="1086" t="s">
        <v>649</v>
      </c>
      <c r="B491" s="1087"/>
      <c r="C491" s="1087"/>
      <c r="D491" s="1087"/>
      <c r="E491" s="1087"/>
      <c r="F491" s="1084" t="s">
        <v>634</v>
      </c>
      <c r="G491" s="1084"/>
      <c r="H491" s="1084"/>
      <c r="I491" s="1084"/>
      <c r="J491" s="1084"/>
      <c r="K491" s="1088"/>
      <c r="L491" s="1089">
        <v>120</v>
      </c>
      <c r="M491" s="1090"/>
      <c r="N491" s="1078">
        <v>140</v>
      </c>
      <c r="O491" s="1078"/>
      <c r="P491" s="1078"/>
      <c r="Q491" s="1090">
        <v>170</v>
      </c>
      <c r="R491" s="1136"/>
      <c r="S491" s="1139" t="s">
        <v>626</v>
      </c>
      <c r="T491" s="1084"/>
      <c r="U491" s="1084"/>
      <c r="V491" s="1091" t="s">
        <v>626</v>
      </c>
      <c r="W491" s="1091"/>
      <c r="X491" s="1092"/>
      <c r="Y491" s="1133">
        <v>90000</v>
      </c>
      <c r="Z491" s="1080"/>
      <c r="AA491" s="1080"/>
      <c r="AB491" s="1079">
        <v>130000</v>
      </c>
      <c r="AC491" s="1079"/>
      <c r="AD491" s="1079"/>
      <c r="AE491" s="1079"/>
      <c r="AF491" s="1079"/>
      <c r="AG491" s="1080">
        <v>230000</v>
      </c>
      <c r="AH491" s="1080"/>
      <c r="AI491" s="1080"/>
      <c r="AJ491" s="1080"/>
      <c r="AK491" s="1079">
        <v>490000</v>
      </c>
      <c r="AL491" s="1079"/>
      <c r="AM491" s="1134"/>
      <c r="AN491" s="1135">
        <v>75000</v>
      </c>
      <c r="AO491" s="1080"/>
      <c r="AP491" s="1079">
        <v>120000</v>
      </c>
      <c r="AQ491" s="1079"/>
      <c r="AR491" s="1080">
        <v>190000</v>
      </c>
      <c r="AS491" s="1132"/>
    </row>
    <row r="492" spans="1:45" ht="9" customHeight="1">
      <c r="A492" s="1086" t="s">
        <v>650</v>
      </c>
      <c r="B492" s="1087"/>
      <c r="C492" s="1087"/>
      <c r="D492" s="1087"/>
      <c r="E492" s="1087"/>
      <c r="F492" s="1084" t="s">
        <v>646</v>
      </c>
      <c r="G492" s="1084"/>
      <c r="H492" s="1084"/>
      <c r="I492" s="1084"/>
      <c r="J492" s="1084"/>
      <c r="K492" s="1088"/>
      <c r="L492" s="1089">
        <v>60</v>
      </c>
      <c r="M492" s="1090"/>
      <c r="N492" s="1078">
        <v>80</v>
      </c>
      <c r="O492" s="1078"/>
      <c r="P492" s="1078"/>
      <c r="Q492" s="1090">
        <v>100</v>
      </c>
      <c r="R492" s="1136"/>
      <c r="S492" s="1139" t="s">
        <v>626</v>
      </c>
      <c r="T492" s="1084"/>
      <c r="U492" s="1084"/>
      <c r="V492" s="1091" t="s">
        <v>626</v>
      </c>
      <c r="W492" s="1091"/>
      <c r="X492" s="1092"/>
      <c r="Y492" s="1133">
        <v>100000</v>
      </c>
      <c r="Z492" s="1080"/>
      <c r="AA492" s="1080"/>
      <c r="AB492" s="1079">
        <v>130000</v>
      </c>
      <c r="AC492" s="1079"/>
      <c r="AD492" s="1079"/>
      <c r="AE492" s="1079"/>
      <c r="AF492" s="1079"/>
      <c r="AG492" s="1080">
        <v>180000</v>
      </c>
      <c r="AH492" s="1080"/>
      <c r="AI492" s="1080"/>
      <c r="AJ492" s="1080"/>
      <c r="AK492" s="1079">
        <v>300000</v>
      </c>
      <c r="AL492" s="1079"/>
      <c r="AM492" s="1134"/>
      <c r="AN492" s="1135">
        <v>70000</v>
      </c>
      <c r="AO492" s="1080"/>
      <c r="AP492" s="1079">
        <v>100000</v>
      </c>
      <c r="AQ492" s="1079"/>
      <c r="AR492" s="1080">
        <v>130000</v>
      </c>
      <c r="AS492" s="1132"/>
    </row>
    <row r="493" spans="1:45" ht="9" customHeight="1">
      <c r="A493" s="1086" t="s">
        <v>651</v>
      </c>
      <c r="B493" s="1087"/>
      <c r="C493" s="1087"/>
      <c r="D493" s="1087"/>
      <c r="E493" s="1087"/>
      <c r="F493" s="1084" t="s">
        <v>652</v>
      </c>
      <c r="G493" s="1084"/>
      <c r="H493" s="1084"/>
      <c r="I493" s="1084"/>
      <c r="J493" s="1084"/>
      <c r="K493" s="1088"/>
      <c r="L493" s="1089">
        <v>400</v>
      </c>
      <c r="M493" s="1090"/>
      <c r="N493" s="1078">
        <v>480</v>
      </c>
      <c r="O493" s="1078"/>
      <c r="P493" s="1078"/>
      <c r="Q493" s="1090">
        <v>650</v>
      </c>
      <c r="R493" s="1136"/>
      <c r="S493" s="1137">
        <v>580</v>
      </c>
      <c r="T493" s="1078"/>
      <c r="U493" s="1078"/>
      <c r="V493" s="1090">
        <v>690</v>
      </c>
      <c r="W493" s="1090"/>
      <c r="X493" s="1093"/>
      <c r="Y493" s="1133">
        <v>280000</v>
      </c>
      <c r="Z493" s="1080"/>
      <c r="AA493" s="1080"/>
      <c r="AB493" s="1079">
        <v>390000</v>
      </c>
      <c r="AC493" s="1079"/>
      <c r="AD493" s="1079"/>
      <c r="AE493" s="1079"/>
      <c r="AF493" s="1079"/>
      <c r="AG493" s="1080">
        <v>650000</v>
      </c>
      <c r="AH493" s="1080"/>
      <c r="AI493" s="1080"/>
      <c r="AJ493" s="1080"/>
      <c r="AK493" s="1079">
        <v>950000</v>
      </c>
      <c r="AL493" s="1079"/>
      <c r="AM493" s="1134"/>
      <c r="AN493" s="1135">
        <v>220000</v>
      </c>
      <c r="AO493" s="1080"/>
      <c r="AP493" s="1079">
        <v>270000</v>
      </c>
      <c r="AQ493" s="1079"/>
      <c r="AR493" s="1080">
        <v>320000</v>
      </c>
      <c r="AS493" s="1132"/>
    </row>
    <row r="494" spans="1:45" ht="9" customHeight="1">
      <c r="A494" s="1086" t="s">
        <v>653</v>
      </c>
      <c r="B494" s="1087"/>
      <c r="C494" s="1087"/>
      <c r="D494" s="1087"/>
      <c r="E494" s="1087"/>
      <c r="F494" s="1084" t="s">
        <v>625</v>
      </c>
      <c r="G494" s="1084"/>
      <c r="H494" s="1084"/>
      <c r="I494" s="1084"/>
      <c r="J494" s="1084"/>
      <c r="K494" s="1088"/>
      <c r="L494" s="1089">
        <v>230</v>
      </c>
      <c r="M494" s="1090"/>
      <c r="N494" s="1078">
        <v>320</v>
      </c>
      <c r="O494" s="1078"/>
      <c r="P494" s="1078"/>
      <c r="Q494" s="1090">
        <v>400</v>
      </c>
      <c r="R494" s="1136"/>
      <c r="S494" s="1137">
        <v>380</v>
      </c>
      <c r="T494" s="1078"/>
      <c r="U494" s="1078"/>
      <c r="V494" s="1090">
        <v>430</v>
      </c>
      <c r="W494" s="1090"/>
      <c r="X494" s="1093"/>
      <c r="Y494" s="1133">
        <v>190000</v>
      </c>
      <c r="Z494" s="1080"/>
      <c r="AA494" s="1080"/>
      <c r="AB494" s="1079">
        <v>260000</v>
      </c>
      <c r="AC494" s="1079"/>
      <c r="AD494" s="1079"/>
      <c r="AE494" s="1079"/>
      <c r="AF494" s="1079"/>
      <c r="AG494" s="1080">
        <v>350000</v>
      </c>
      <c r="AH494" s="1080"/>
      <c r="AI494" s="1080"/>
      <c r="AJ494" s="1080"/>
      <c r="AK494" s="1079">
        <v>520000</v>
      </c>
      <c r="AL494" s="1079"/>
      <c r="AM494" s="1134"/>
      <c r="AN494" s="1135">
        <v>190000</v>
      </c>
      <c r="AO494" s="1080"/>
      <c r="AP494" s="1079">
        <v>220000</v>
      </c>
      <c r="AQ494" s="1079"/>
      <c r="AR494" s="1080">
        <v>250000</v>
      </c>
      <c r="AS494" s="1132"/>
    </row>
    <row r="495" spans="1:45" ht="9" customHeight="1">
      <c r="A495" s="1086" t="s">
        <v>654</v>
      </c>
      <c r="B495" s="1087"/>
      <c r="C495" s="1087"/>
      <c r="D495" s="1087"/>
      <c r="E495" s="1087"/>
      <c r="F495" s="1084" t="s">
        <v>634</v>
      </c>
      <c r="G495" s="1084"/>
      <c r="H495" s="1084"/>
      <c r="I495" s="1084"/>
      <c r="J495" s="1084"/>
      <c r="K495" s="1088"/>
      <c r="L495" s="1089">
        <v>100</v>
      </c>
      <c r="M495" s="1090"/>
      <c r="N495" s="1078">
        <v>110</v>
      </c>
      <c r="O495" s="1078"/>
      <c r="P495" s="1078"/>
      <c r="Q495" s="1090">
        <v>135</v>
      </c>
      <c r="R495" s="1136"/>
      <c r="S495" s="1137">
        <v>100</v>
      </c>
      <c r="T495" s="1078"/>
      <c r="U495" s="1078"/>
      <c r="V495" s="1090">
        <v>140</v>
      </c>
      <c r="W495" s="1090"/>
      <c r="X495" s="1093"/>
      <c r="Y495" s="1133">
        <v>100000</v>
      </c>
      <c r="Z495" s="1080"/>
      <c r="AA495" s="1080"/>
      <c r="AB495" s="1079">
        <v>140000</v>
      </c>
      <c r="AC495" s="1079"/>
      <c r="AD495" s="1079"/>
      <c r="AE495" s="1079"/>
      <c r="AF495" s="1079"/>
      <c r="AG495" s="1080">
        <v>180000</v>
      </c>
      <c r="AH495" s="1080"/>
      <c r="AI495" s="1080"/>
      <c r="AJ495" s="1080"/>
      <c r="AK495" s="1079">
        <v>230000</v>
      </c>
      <c r="AL495" s="1079"/>
      <c r="AM495" s="1134"/>
      <c r="AN495" s="1135">
        <v>100000</v>
      </c>
      <c r="AO495" s="1080"/>
      <c r="AP495" s="1079">
        <v>110000</v>
      </c>
      <c r="AQ495" s="1079"/>
      <c r="AR495" s="1080">
        <v>130000</v>
      </c>
      <c r="AS495" s="1132"/>
    </row>
    <row r="496" spans="1:45" ht="9" customHeight="1">
      <c r="A496" s="1086" t="s">
        <v>655</v>
      </c>
      <c r="B496" s="1087"/>
      <c r="C496" s="1087"/>
      <c r="D496" s="1087"/>
      <c r="E496" s="1087"/>
      <c r="F496" s="1084" t="s">
        <v>634</v>
      </c>
      <c r="G496" s="1084"/>
      <c r="H496" s="1084"/>
      <c r="I496" s="1084"/>
      <c r="J496" s="1084"/>
      <c r="K496" s="1088"/>
      <c r="L496" s="1089">
        <v>130</v>
      </c>
      <c r="M496" s="1090"/>
      <c r="N496" s="1078">
        <v>150</v>
      </c>
      <c r="O496" s="1078"/>
      <c r="P496" s="1078"/>
      <c r="Q496" s="1090">
        <v>200</v>
      </c>
      <c r="R496" s="1136"/>
      <c r="S496" s="1137">
        <v>450</v>
      </c>
      <c r="T496" s="1078"/>
      <c r="U496" s="1078"/>
      <c r="V496" s="1090">
        <v>700</v>
      </c>
      <c r="W496" s="1090"/>
      <c r="X496" s="1093"/>
      <c r="Y496" s="1133">
        <v>125000</v>
      </c>
      <c r="Z496" s="1080"/>
      <c r="AA496" s="1080"/>
      <c r="AB496" s="1079">
        <v>160000</v>
      </c>
      <c r="AC496" s="1079"/>
      <c r="AD496" s="1079"/>
      <c r="AE496" s="1079"/>
      <c r="AF496" s="1079"/>
      <c r="AG496" s="1080">
        <v>190000</v>
      </c>
      <c r="AH496" s="1080"/>
      <c r="AI496" s="1080"/>
      <c r="AJ496" s="1080"/>
      <c r="AK496" s="1079">
        <v>285000</v>
      </c>
      <c r="AL496" s="1079"/>
      <c r="AM496" s="1134"/>
      <c r="AN496" s="1135">
        <v>125000</v>
      </c>
      <c r="AO496" s="1080"/>
      <c r="AP496" s="1079">
        <v>140000</v>
      </c>
      <c r="AQ496" s="1079"/>
      <c r="AR496" s="1080">
        <v>155000</v>
      </c>
      <c r="AS496" s="1132"/>
    </row>
    <row r="497" spans="1:45" ht="9" customHeight="1">
      <c r="A497" s="1086" t="s">
        <v>656</v>
      </c>
      <c r="B497" s="1087"/>
      <c r="C497" s="1087"/>
      <c r="D497" s="1087"/>
      <c r="E497" s="1087"/>
      <c r="F497" s="1084" t="s">
        <v>632</v>
      </c>
      <c r="G497" s="1084"/>
      <c r="H497" s="1084"/>
      <c r="I497" s="1084"/>
      <c r="J497" s="1084"/>
      <c r="K497" s="1088"/>
      <c r="L497" s="1089">
        <v>50</v>
      </c>
      <c r="M497" s="1090"/>
      <c r="N497" s="1078">
        <v>55</v>
      </c>
      <c r="O497" s="1078"/>
      <c r="P497" s="1078"/>
      <c r="Q497" s="1090">
        <v>60</v>
      </c>
      <c r="R497" s="1136"/>
      <c r="S497" s="1137">
        <v>40</v>
      </c>
      <c r="T497" s="1078"/>
      <c r="U497" s="1078"/>
      <c r="V497" s="1090">
        <v>55</v>
      </c>
      <c r="W497" s="1090"/>
      <c r="X497" s="1093"/>
      <c r="Y497" s="1133">
        <v>60000</v>
      </c>
      <c r="Z497" s="1080"/>
      <c r="AA497" s="1080"/>
      <c r="AB497" s="1079">
        <v>100000</v>
      </c>
      <c r="AC497" s="1079"/>
      <c r="AD497" s="1079"/>
      <c r="AE497" s="1079"/>
      <c r="AF497" s="1079"/>
      <c r="AG497" s="1080">
        <v>150000</v>
      </c>
      <c r="AH497" s="1080"/>
      <c r="AI497" s="1080"/>
      <c r="AJ497" s="1080"/>
      <c r="AK497" s="1079">
        <v>170000</v>
      </c>
      <c r="AL497" s="1079"/>
      <c r="AM497" s="1134"/>
      <c r="AN497" s="1135">
        <v>70000</v>
      </c>
      <c r="AO497" s="1080"/>
      <c r="AP497" s="1079">
        <v>85000</v>
      </c>
      <c r="AQ497" s="1079"/>
      <c r="AR497" s="1080">
        <v>100000</v>
      </c>
      <c r="AS497" s="1132"/>
    </row>
    <row r="498" spans="1:45" ht="9" customHeight="1">
      <c r="A498" s="1086" t="s">
        <v>1019</v>
      </c>
      <c r="B498" s="1087"/>
      <c r="C498" s="1087"/>
      <c r="D498" s="1087"/>
      <c r="E498" s="1087"/>
      <c r="F498" s="1084" t="s">
        <v>634</v>
      </c>
      <c r="G498" s="1084"/>
      <c r="H498" s="1084"/>
      <c r="I498" s="1084"/>
      <c r="J498" s="1084"/>
      <c r="K498" s="1088"/>
      <c r="L498" s="1089">
        <v>100</v>
      </c>
      <c r="M498" s="1090"/>
      <c r="N498" s="1078">
        <v>180</v>
      </c>
      <c r="O498" s="1078"/>
      <c r="P498" s="1078"/>
      <c r="Q498" s="1090">
        <v>350</v>
      </c>
      <c r="R498" s="1136"/>
      <c r="S498" s="1137">
        <v>180</v>
      </c>
      <c r="T498" s="1078"/>
      <c r="U498" s="1078"/>
      <c r="V498" s="1090">
        <v>350</v>
      </c>
      <c r="W498" s="1090"/>
      <c r="X498" s="1093"/>
      <c r="Y498" s="1133">
        <v>120000</v>
      </c>
      <c r="Z498" s="1080"/>
      <c r="AA498" s="1080"/>
      <c r="AB498" s="1079">
        <v>200000</v>
      </c>
      <c r="AC498" s="1079"/>
      <c r="AD498" s="1079"/>
      <c r="AE498" s="1079"/>
      <c r="AF498" s="1079"/>
      <c r="AG498" s="1080">
        <v>280000</v>
      </c>
      <c r="AH498" s="1080"/>
      <c r="AI498" s="1080"/>
      <c r="AJ498" s="1080"/>
      <c r="AK498" s="1079">
        <v>500000</v>
      </c>
      <c r="AL498" s="1079"/>
      <c r="AM498" s="1134"/>
      <c r="AN498" s="1135">
        <v>100000</v>
      </c>
      <c r="AO498" s="1080"/>
      <c r="AP498" s="1079">
        <v>140000</v>
      </c>
      <c r="AQ498" s="1079"/>
      <c r="AR498" s="1080">
        <v>180000</v>
      </c>
      <c r="AS498" s="1132"/>
    </row>
    <row r="499" spans="1:45" ht="9" customHeight="1">
      <c r="A499" s="1086" t="s">
        <v>658</v>
      </c>
      <c r="B499" s="1087"/>
      <c r="C499" s="1087"/>
      <c r="D499" s="1087"/>
      <c r="E499" s="1087"/>
      <c r="F499" s="1084" t="s">
        <v>625</v>
      </c>
      <c r="G499" s="1084"/>
      <c r="H499" s="1084"/>
      <c r="I499" s="1084"/>
      <c r="J499" s="1084"/>
      <c r="K499" s="1088"/>
      <c r="L499" s="1089">
        <v>70</v>
      </c>
      <c r="M499" s="1090"/>
      <c r="N499" s="1078">
        <v>90</v>
      </c>
      <c r="O499" s="1078"/>
      <c r="P499" s="1078"/>
      <c r="Q499" s="1090">
        <v>150</v>
      </c>
      <c r="R499" s="1136"/>
      <c r="S499" s="1137">
        <v>90</v>
      </c>
      <c r="T499" s="1078"/>
      <c r="U499" s="1078"/>
      <c r="V499" s="1090">
        <v>110</v>
      </c>
      <c r="W499" s="1090"/>
      <c r="X499" s="1093"/>
      <c r="Y499" s="1133">
        <v>110000</v>
      </c>
      <c r="Z499" s="1080"/>
      <c r="AA499" s="1080"/>
      <c r="AB499" s="1079">
        <v>150000</v>
      </c>
      <c r="AC499" s="1079"/>
      <c r="AD499" s="1079"/>
      <c r="AE499" s="1079"/>
      <c r="AF499" s="1079"/>
      <c r="AG499" s="1080">
        <v>200000</v>
      </c>
      <c r="AH499" s="1080"/>
      <c r="AI499" s="1080"/>
      <c r="AJ499" s="1080"/>
      <c r="AK499" s="1079">
        <v>300000</v>
      </c>
      <c r="AL499" s="1079"/>
      <c r="AM499" s="1134"/>
      <c r="AN499" s="1135">
        <v>90000</v>
      </c>
      <c r="AO499" s="1080"/>
      <c r="AP499" s="1079">
        <v>110000</v>
      </c>
      <c r="AQ499" s="1079"/>
      <c r="AR499" s="1080">
        <v>130000</v>
      </c>
      <c r="AS499" s="1132"/>
    </row>
    <row r="500" spans="1:45" ht="9" customHeight="1">
      <c r="A500" s="1086" t="s">
        <v>659</v>
      </c>
      <c r="B500" s="1087"/>
      <c r="C500" s="1087"/>
      <c r="D500" s="1087"/>
      <c r="E500" s="1087"/>
      <c r="F500" s="1084" t="s">
        <v>646</v>
      </c>
      <c r="G500" s="1084"/>
      <c r="H500" s="1084"/>
      <c r="I500" s="1084"/>
      <c r="J500" s="1084"/>
      <c r="K500" s="1088"/>
      <c r="L500" s="1089">
        <v>80</v>
      </c>
      <c r="M500" s="1090"/>
      <c r="N500" s="1078">
        <v>100</v>
      </c>
      <c r="O500" s="1078"/>
      <c r="P500" s="1078"/>
      <c r="Q500" s="1090">
        <v>145</v>
      </c>
      <c r="R500" s="1136"/>
      <c r="S500" s="1137">
        <v>90</v>
      </c>
      <c r="T500" s="1078"/>
      <c r="U500" s="1078"/>
      <c r="V500" s="1090">
        <v>130</v>
      </c>
      <c r="W500" s="1090"/>
      <c r="X500" s="1093"/>
      <c r="Y500" s="1133">
        <v>90000</v>
      </c>
      <c r="Z500" s="1080"/>
      <c r="AA500" s="1080"/>
      <c r="AB500" s="1079">
        <v>120000</v>
      </c>
      <c r="AC500" s="1079"/>
      <c r="AD500" s="1079"/>
      <c r="AE500" s="1079"/>
      <c r="AF500" s="1079"/>
      <c r="AG500" s="1080">
        <v>170000</v>
      </c>
      <c r="AH500" s="1080"/>
      <c r="AI500" s="1080"/>
      <c r="AJ500" s="1080"/>
      <c r="AK500" s="1079">
        <v>210000</v>
      </c>
      <c r="AL500" s="1079"/>
      <c r="AM500" s="1134"/>
      <c r="AN500" s="1135">
        <v>65000</v>
      </c>
      <c r="AO500" s="1080"/>
      <c r="AP500" s="1079">
        <v>100000</v>
      </c>
      <c r="AQ500" s="1079"/>
      <c r="AR500" s="1080">
        <v>150000</v>
      </c>
      <c r="AS500" s="1132"/>
    </row>
    <row r="501" spans="1:45" ht="9" customHeight="1">
      <c r="A501" s="1086" t="s">
        <v>660</v>
      </c>
      <c r="B501" s="1087"/>
      <c r="C501" s="1087"/>
      <c r="D501" s="1087"/>
      <c r="E501" s="1087"/>
      <c r="F501" s="1084" t="s">
        <v>625</v>
      </c>
      <c r="G501" s="1084"/>
      <c r="H501" s="1084"/>
      <c r="I501" s="1084"/>
      <c r="J501" s="1084"/>
      <c r="K501" s="1088"/>
      <c r="L501" s="1089">
        <v>115</v>
      </c>
      <c r="M501" s="1090"/>
      <c r="N501" s="1078">
        <v>150</v>
      </c>
      <c r="O501" s="1078"/>
      <c r="P501" s="1078"/>
      <c r="Q501" s="1090">
        <v>270</v>
      </c>
      <c r="R501" s="1136"/>
      <c r="S501" s="1137">
        <v>120</v>
      </c>
      <c r="T501" s="1078"/>
      <c r="U501" s="1078"/>
      <c r="V501" s="1090">
        <v>230</v>
      </c>
      <c r="W501" s="1090"/>
      <c r="X501" s="1093"/>
      <c r="Y501" s="1133">
        <v>140000</v>
      </c>
      <c r="Z501" s="1080"/>
      <c r="AA501" s="1080"/>
      <c r="AB501" s="1079">
        <v>160000</v>
      </c>
      <c r="AC501" s="1079"/>
      <c r="AD501" s="1079"/>
      <c r="AE501" s="1079"/>
      <c r="AF501" s="1079"/>
      <c r="AG501" s="1080">
        <v>200000</v>
      </c>
      <c r="AH501" s="1080"/>
      <c r="AI501" s="1080"/>
      <c r="AJ501" s="1080"/>
      <c r="AK501" s="1079">
        <v>275000</v>
      </c>
      <c r="AL501" s="1079"/>
      <c r="AM501" s="1134"/>
      <c r="AN501" s="1135">
        <v>115000</v>
      </c>
      <c r="AO501" s="1080"/>
      <c r="AP501" s="1079">
        <v>135000</v>
      </c>
      <c r="AQ501" s="1079"/>
      <c r="AR501" s="1080">
        <v>155000</v>
      </c>
      <c r="AS501" s="1132"/>
    </row>
    <row r="502" spans="1:45" ht="9" customHeight="1">
      <c r="A502" s="1086" t="s">
        <v>661</v>
      </c>
      <c r="B502" s="1087"/>
      <c r="C502" s="1087"/>
      <c r="D502" s="1087"/>
      <c r="E502" s="1087"/>
      <c r="F502" s="1084" t="s">
        <v>632</v>
      </c>
      <c r="G502" s="1084"/>
      <c r="H502" s="1084"/>
      <c r="I502" s="1084"/>
      <c r="J502" s="1084"/>
      <c r="K502" s="1088"/>
      <c r="L502" s="1089">
        <v>50</v>
      </c>
      <c r="M502" s="1090"/>
      <c r="N502" s="1078">
        <v>55</v>
      </c>
      <c r="O502" s="1078"/>
      <c r="P502" s="1078"/>
      <c r="Q502" s="1090">
        <v>65</v>
      </c>
      <c r="R502" s="1136"/>
      <c r="S502" s="1137">
        <v>35</v>
      </c>
      <c r="T502" s="1078"/>
      <c r="U502" s="1078"/>
      <c r="V502" s="1090">
        <v>50</v>
      </c>
      <c r="W502" s="1090"/>
      <c r="X502" s="1093"/>
      <c r="Y502" s="1133">
        <v>65000</v>
      </c>
      <c r="Z502" s="1080"/>
      <c r="AA502" s="1080"/>
      <c r="AB502" s="1079">
        <v>100000</v>
      </c>
      <c r="AC502" s="1079"/>
      <c r="AD502" s="1079"/>
      <c r="AE502" s="1079"/>
      <c r="AF502" s="1079"/>
      <c r="AG502" s="1080">
        <v>150000</v>
      </c>
      <c r="AH502" s="1080"/>
      <c r="AI502" s="1080"/>
      <c r="AJ502" s="1080"/>
      <c r="AK502" s="1079">
        <v>188000</v>
      </c>
      <c r="AL502" s="1079"/>
      <c r="AM502" s="1134"/>
      <c r="AN502" s="1135">
        <v>50000</v>
      </c>
      <c r="AO502" s="1080"/>
      <c r="AP502" s="1079">
        <v>85000</v>
      </c>
      <c r="AQ502" s="1079"/>
      <c r="AR502" s="1080">
        <v>95000</v>
      </c>
      <c r="AS502" s="1132"/>
    </row>
    <row r="503" spans="1:45" ht="9" customHeight="1">
      <c r="A503" s="1086" t="s">
        <v>662</v>
      </c>
      <c r="B503" s="1087"/>
      <c r="C503" s="1087"/>
      <c r="D503" s="1087"/>
      <c r="E503" s="1087"/>
      <c r="F503" s="1084" t="s">
        <v>632</v>
      </c>
      <c r="G503" s="1084"/>
      <c r="H503" s="1084"/>
      <c r="I503" s="1084"/>
      <c r="J503" s="1084"/>
      <c r="K503" s="1088"/>
      <c r="L503" s="1089">
        <v>25</v>
      </c>
      <c r="M503" s="1090"/>
      <c r="N503" s="1078">
        <v>40</v>
      </c>
      <c r="O503" s="1078"/>
      <c r="P503" s="1078"/>
      <c r="Q503" s="1090">
        <v>60</v>
      </c>
      <c r="R503" s="1136"/>
      <c r="S503" s="1137">
        <v>40</v>
      </c>
      <c r="T503" s="1078"/>
      <c r="U503" s="1078"/>
      <c r="V503" s="1090">
        <v>60</v>
      </c>
      <c r="W503" s="1090"/>
      <c r="X503" s="1093"/>
      <c r="Y503" s="1133">
        <v>60000</v>
      </c>
      <c r="Z503" s="1080"/>
      <c r="AA503" s="1080"/>
      <c r="AB503" s="1079">
        <v>100000</v>
      </c>
      <c r="AC503" s="1079"/>
      <c r="AD503" s="1079"/>
      <c r="AE503" s="1079"/>
      <c r="AF503" s="1079"/>
      <c r="AG503" s="1080">
        <v>130000</v>
      </c>
      <c r="AH503" s="1080"/>
      <c r="AI503" s="1080"/>
      <c r="AJ503" s="1080"/>
      <c r="AK503" s="1079">
        <v>180000</v>
      </c>
      <c r="AL503" s="1079"/>
      <c r="AM503" s="1134"/>
      <c r="AN503" s="1135">
        <v>40000</v>
      </c>
      <c r="AO503" s="1080"/>
      <c r="AP503" s="1079">
        <v>55000</v>
      </c>
      <c r="AQ503" s="1079"/>
      <c r="AR503" s="1080">
        <v>80000</v>
      </c>
      <c r="AS503" s="1132"/>
    </row>
    <row r="504" spans="1:45" ht="9" customHeight="1">
      <c r="A504" s="1086" t="s">
        <v>663</v>
      </c>
      <c r="B504" s="1087"/>
      <c r="C504" s="1087"/>
      <c r="D504" s="1087"/>
      <c r="E504" s="1087"/>
      <c r="F504" s="1084" t="s">
        <v>646</v>
      </c>
      <c r="G504" s="1084"/>
      <c r="H504" s="1084"/>
      <c r="I504" s="1084"/>
      <c r="J504" s="1084"/>
      <c r="K504" s="1088"/>
      <c r="L504" s="1089">
        <v>117</v>
      </c>
      <c r="M504" s="1090"/>
      <c r="N504" s="1078">
        <v>200</v>
      </c>
      <c r="O504" s="1078"/>
      <c r="P504" s="1078"/>
      <c r="Q504" s="1090">
        <v>265</v>
      </c>
      <c r="R504" s="1136"/>
      <c r="S504" s="1137">
        <v>220</v>
      </c>
      <c r="T504" s="1078"/>
      <c r="U504" s="1078"/>
      <c r="V504" s="1090">
        <v>330</v>
      </c>
      <c r="W504" s="1090"/>
      <c r="X504" s="1093"/>
      <c r="Y504" s="1133">
        <v>125000</v>
      </c>
      <c r="Z504" s="1080"/>
      <c r="AA504" s="1080"/>
      <c r="AB504" s="1079">
        <v>170000</v>
      </c>
      <c r="AC504" s="1079"/>
      <c r="AD504" s="1079"/>
      <c r="AE504" s="1079"/>
      <c r="AF504" s="1079"/>
      <c r="AG504" s="1080">
        <v>215000</v>
      </c>
      <c r="AH504" s="1080"/>
      <c r="AI504" s="1080"/>
      <c r="AJ504" s="1080"/>
      <c r="AK504" s="1079">
        <v>300000</v>
      </c>
      <c r="AL504" s="1079"/>
      <c r="AM504" s="1134"/>
      <c r="AN504" s="1135">
        <v>75000</v>
      </c>
      <c r="AO504" s="1080"/>
      <c r="AP504" s="1079">
        <v>90000</v>
      </c>
      <c r="AQ504" s="1079"/>
      <c r="AR504" s="1080">
        <v>125000</v>
      </c>
      <c r="AS504" s="1132"/>
    </row>
    <row r="505" spans="1:45" ht="9" customHeight="1">
      <c r="A505" s="1086" t="s">
        <v>664</v>
      </c>
      <c r="B505" s="1087"/>
      <c r="C505" s="1087"/>
      <c r="D505" s="1087"/>
      <c r="E505" s="1087"/>
      <c r="F505" s="1084" t="s">
        <v>629</v>
      </c>
      <c r="G505" s="1084"/>
      <c r="H505" s="1084"/>
      <c r="I505" s="1084"/>
      <c r="J505" s="1084"/>
      <c r="K505" s="1088"/>
      <c r="L505" s="1089">
        <v>300</v>
      </c>
      <c r="M505" s="1090"/>
      <c r="N505" s="1078">
        <v>450</v>
      </c>
      <c r="O505" s="1078"/>
      <c r="P505" s="1078"/>
      <c r="Q505" s="1090">
        <v>550</v>
      </c>
      <c r="R505" s="1136"/>
      <c r="S505" s="1139" t="s">
        <v>626</v>
      </c>
      <c r="T505" s="1084"/>
      <c r="U505" s="1084"/>
      <c r="V505" s="1091" t="s">
        <v>626</v>
      </c>
      <c r="W505" s="1091"/>
      <c r="X505" s="1092"/>
      <c r="Y505" s="1133">
        <v>300000</v>
      </c>
      <c r="Z505" s="1080"/>
      <c r="AA505" s="1080"/>
      <c r="AB505" s="1079">
        <v>450000</v>
      </c>
      <c r="AC505" s="1079"/>
      <c r="AD505" s="1079"/>
      <c r="AE505" s="1079"/>
      <c r="AF505" s="1079"/>
      <c r="AG505" s="1080">
        <v>900000</v>
      </c>
      <c r="AH505" s="1080"/>
      <c r="AI505" s="1080"/>
      <c r="AJ505" s="1080"/>
      <c r="AK505" s="1079">
        <v>200000</v>
      </c>
      <c r="AL505" s="1079"/>
      <c r="AM505" s="1134"/>
      <c r="AN505" s="1139" t="s">
        <v>626</v>
      </c>
      <c r="AO505" s="1084"/>
      <c r="AP505" s="1079">
        <v>230000</v>
      </c>
      <c r="AQ505" s="1079"/>
      <c r="AR505" s="1080">
        <v>350000</v>
      </c>
      <c r="AS505" s="1132"/>
    </row>
    <row r="506" spans="1:45" ht="9" customHeight="1">
      <c r="A506" s="1086" t="s">
        <v>665</v>
      </c>
      <c r="B506" s="1087"/>
      <c r="C506" s="1087"/>
      <c r="D506" s="1087"/>
      <c r="E506" s="1087"/>
      <c r="F506" s="1084" t="s">
        <v>629</v>
      </c>
      <c r="G506" s="1084"/>
      <c r="H506" s="1084"/>
      <c r="I506" s="1084"/>
      <c r="J506" s="1084"/>
      <c r="K506" s="1088"/>
      <c r="L506" s="1089">
        <v>110</v>
      </c>
      <c r="M506" s="1090"/>
      <c r="N506" s="1078">
        <v>125</v>
      </c>
      <c r="O506" s="1078"/>
      <c r="P506" s="1078"/>
      <c r="Q506" s="1090">
        <v>150</v>
      </c>
      <c r="R506" s="1136"/>
      <c r="S506" s="1137">
        <v>130</v>
      </c>
      <c r="T506" s="1078"/>
      <c r="U506" s="1078"/>
      <c r="V506" s="1090">
        <v>160</v>
      </c>
      <c r="W506" s="1090"/>
      <c r="X506" s="1093"/>
      <c r="Y506" s="1133">
        <v>140000</v>
      </c>
      <c r="Z506" s="1080"/>
      <c r="AA506" s="1080"/>
      <c r="AB506" s="1079">
        <v>180000</v>
      </c>
      <c r="AC506" s="1079"/>
      <c r="AD506" s="1079"/>
      <c r="AE506" s="1079"/>
      <c r="AF506" s="1079"/>
      <c r="AG506" s="1080">
        <v>250000</v>
      </c>
      <c r="AH506" s="1080"/>
      <c r="AI506" s="1080"/>
      <c r="AJ506" s="1080"/>
      <c r="AK506" s="1079">
        <v>380000</v>
      </c>
      <c r="AL506" s="1079"/>
      <c r="AM506" s="1134"/>
      <c r="AN506" s="1135">
        <v>120000</v>
      </c>
      <c r="AO506" s="1080"/>
      <c r="AP506" s="1079">
        <v>150000</v>
      </c>
      <c r="AQ506" s="1079"/>
      <c r="AR506" s="1080">
        <v>185000</v>
      </c>
      <c r="AS506" s="1132"/>
    </row>
    <row r="507" spans="1:45" ht="9" customHeight="1">
      <c r="A507" s="1086" t="s">
        <v>666</v>
      </c>
      <c r="B507" s="1087"/>
      <c r="C507" s="1087"/>
      <c r="D507" s="1087"/>
      <c r="E507" s="1087"/>
      <c r="F507" s="1084" t="s">
        <v>640</v>
      </c>
      <c r="G507" s="1084"/>
      <c r="H507" s="1084"/>
      <c r="I507" s="1084"/>
      <c r="J507" s="1084"/>
      <c r="K507" s="1088"/>
      <c r="L507" s="1089">
        <v>188</v>
      </c>
      <c r="M507" s="1090"/>
      <c r="N507" s="1078">
        <v>250</v>
      </c>
      <c r="O507" s="1078"/>
      <c r="P507" s="1078"/>
      <c r="Q507" s="1090">
        <v>325</v>
      </c>
      <c r="R507" s="1136"/>
      <c r="S507" s="1137">
        <v>260</v>
      </c>
      <c r="T507" s="1078"/>
      <c r="U507" s="1078"/>
      <c r="V507" s="1090">
        <v>380</v>
      </c>
      <c r="W507" s="1090"/>
      <c r="X507" s="1093"/>
      <c r="Y507" s="1133">
        <v>185000</v>
      </c>
      <c r="Z507" s="1080"/>
      <c r="AA507" s="1080"/>
      <c r="AB507" s="1079">
        <v>225000</v>
      </c>
      <c r="AC507" s="1079"/>
      <c r="AD507" s="1079"/>
      <c r="AE507" s="1079"/>
      <c r="AF507" s="1079"/>
      <c r="AG507" s="1080">
        <v>330000</v>
      </c>
      <c r="AH507" s="1080"/>
      <c r="AI507" s="1080"/>
      <c r="AJ507" s="1080"/>
      <c r="AK507" s="1079">
        <v>500000</v>
      </c>
      <c r="AL507" s="1079"/>
      <c r="AM507" s="1134"/>
      <c r="AN507" s="1135">
        <v>120000</v>
      </c>
      <c r="AO507" s="1080"/>
      <c r="AP507" s="1079">
        <v>162500</v>
      </c>
      <c r="AQ507" s="1079"/>
      <c r="AR507" s="1080">
        <v>217500</v>
      </c>
      <c r="AS507" s="1132"/>
    </row>
    <row r="508" spans="1:45" ht="9" customHeight="1">
      <c r="A508" s="1086" t="s">
        <v>667</v>
      </c>
      <c r="B508" s="1087"/>
      <c r="C508" s="1087"/>
      <c r="D508" s="1087"/>
      <c r="E508" s="1087"/>
      <c r="F508" s="1084" t="s">
        <v>646</v>
      </c>
      <c r="G508" s="1084"/>
      <c r="H508" s="1084"/>
      <c r="I508" s="1084"/>
      <c r="J508" s="1084"/>
      <c r="K508" s="1088"/>
      <c r="L508" s="1089">
        <v>90</v>
      </c>
      <c r="M508" s="1090"/>
      <c r="N508" s="1078">
        <v>170</v>
      </c>
      <c r="O508" s="1078"/>
      <c r="P508" s="1078"/>
      <c r="Q508" s="1090">
        <v>185</v>
      </c>
      <c r="R508" s="1136"/>
      <c r="S508" s="1137">
        <v>170</v>
      </c>
      <c r="T508" s="1078"/>
      <c r="U508" s="1078"/>
      <c r="V508" s="1090">
        <v>185</v>
      </c>
      <c r="W508" s="1090"/>
      <c r="X508" s="1093"/>
      <c r="Y508" s="1133">
        <v>140000</v>
      </c>
      <c r="Z508" s="1080"/>
      <c r="AA508" s="1080"/>
      <c r="AB508" s="1079">
        <v>180000</v>
      </c>
      <c r="AC508" s="1079"/>
      <c r="AD508" s="1079"/>
      <c r="AE508" s="1079"/>
      <c r="AF508" s="1079"/>
      <c r="AG508" s="1080">
        <v>250000</v>
      </c>
      <c r="AH508" s="1080"/>
      <c r="AI508" s="1080"/>
      <c r="AJ508" s="1080"/>
      <c r="AK508" s="1079">
        <v>360000</v>
      </c>
      <c r="AL508" s="1079"/>
      <c r="AM508" s="1134"/>
      <c r="AN508" s="1135">
        <v>90000</v>
      </c>
      <c r="AO508" s="1080"/>
      <c r="AP508" s="1079">
        <v>140000</v>
      </c>
      <c r="AQ508" s="1079"/>
      <c r="AR508" s="1080">
        <v>160000</v>
      </c>
      <c r="AS508" s="1132"/>
    </row>
    <row r="509" spans="1:45" ht="9" customHeight="1">
      <c r="A509" s="1086" t="s">
        <v>668</v>
      </c>
      <c r="B509" s="1087"/>
      <c r="C509" s="1087"/>
      <c r="D509" s="1087"/>
      <c r="E509" s="1087"/>
      <c r="F509" s="1084" t="s">
        <v>643</v>
      </c>
      <c r="G509" s="1084"/>
      <c r="H509" s="1084"/>
      <c r="I509" s="1084"/>
      <c r="J509" s="1084"/>
      <c r="K509" s="1088"/>
      <c r="L509" s="1089">
        <v>50</v>
      </c>
      <c r="M509" s="1090"/>
      <c r="N509" s="1078">
        <v>60</v>
      </c>
      <c r="O509" s="1078"/>
      <c r="P509" s="1078"/>
      <c r="Q509" s="1090">
        <v>75</v>
      </c>
      <c r="R509" s="1136"/>
      <c r="S509" s="1137">
        <v>60</v>
      </c>
      <c r="T509" s="1078"/>
      <c r="U509" s="1078"/>
      <c r="V509" s="1090">
        <v>90</v>
      </c>
      <c r="W509" s="1090"/>
      <c r="X509" s="1093"/>
      <c r="Y509" s="1133">
        <v>110000</v>
      </c>
      <c r="Z509" s="1080"/>
      <c r="AA509" s="1080"/>
      <c r="AB509" s="1079">
        <v>150000</v>
      </c>
      <c r="AC509" s="1079"/>
      <c r="AD509" s="1079"/>
      <c r="AE509" s="1079"/>
      <c r="AF509" s="1079"/>
      <c r="AG509" s="1080">
        <v>190000</v>
      </c>
      <c r="AH509" s="1080"/>
      <c r="AI509" s="1080"/>
      <c r="AJ509" s="1080"/>
      <c r="AK509" s="1079">
        <v>240000</v>
      </c>
      <c r="AL509" s="1079"/>
      <c r="AM509" s="1134"/>
      <c r="AN509" s="1135">
        <v>100000</v>
      </c>
      <c r="AO509" s="1080"/>
      <c r="AP509" s="1079">
        <v>125000</v>
      </c>
      <c r="AQ509" s="1079"/>
      <c r="AR509" s="1080">
        <v>145000</v>
      </c>
      <c r="AS509" s="1132"/>
    </row>
    <row r="510" spans="1:45" ht="9" customHeight="1">
      <c r="A510" s="1086" t="s">
        <v>669</v>
      </c>
      <c r="B510" s="1087"/>
      <c r="C510" s="1087"/>
      <c r="D510" s="1087"/>
      <c r="E510" s="1087"/>
      <c r="F510" s="1084" t="s">
        <v>640</v>
      </c>
      <c r="G510" s="1084"/>
      <c r="H510" s="1084"/>
      <c r="I510" s="1084"/>
      <c r="J510" s="1084"/>
      <c r="K510" s="1088"/>
      <c r="L510" s="1089">
        <v>175</v>
      </c>
      <c r="M510" s="1090"/>
      <c r="N510" s="1078">
        <v>200</v>
      </c>
      <c r="O510" s="1078"/>
      <c r="P510" s="1078"/>
      <c r="Q510" s="1090">
        <v>350</v>
      </c>
      <c r="R510" s="1136"/>
      <c r="S510" s="1137">
        <v>280</v>
      </c>
      <c r="T510" s="1078"/>
      <c r="U510" s="1078"/>
      <c r="V510" s="1090">
        <v>450</v>
      </c>
      <c r="W510" s="1090"/>
      <c r="X510" s="1093"/>
      <c r="Y510" s="1133">
        <v>180000</v>
      </c>
      <c r="Z510" s="1080"/>
      <c r="AA510" s="1080"/>
      <c r="AB510" s="1079">
        <v>250000</v>
      </c>
      <c r="AC510" s="1079"/>
      <c r="AD510" s="1079"/>
      <c r="AE510" s="1079"/>
      <c r="AF510" s="1079"/>
      <c r="AG510" s="1080">
        <v>300000</v>
      </c>
      <c r="AH510" s="1080"/>
      <c r="AI510" s="1080"/>
      <c r="AJ510" s="1080"/>
      <c r="AK510" s="1079">
        <v>500000</v>
      </c>
      <c r="AL510" s="1079"/>
      <c r="AM510" s="1134"/>
      <c r="AN510" s="1135">
        <v>135000</v>
      </c>
      <c r="AO510" s="1080"/>
      <c r="AP510" s="1079">
        <v>165000</v>
      </c>
      <c r="AQ510" s="1079"/>
      <c r="AR510" s="1080">
        <v>190000</v>
      </c>
      <c r="AS510" s="1132"/>
    </row>
    <row r="511" spans="1:45" ht="9" customHeight="1">
      <c r="A511" s="1086" t="s">
        <v>670</v>
      </c>
      <c r="B511" s="1087"/>
      <c r="C511" s="1087"/>
      <c r="D511" s="1087"/>
      <c r="E511" s="1087"/>
      <c r="F511" s="1084" t="s">
        <v>625</v>
      </c>
      <c r="G511" s="1084"/>
      <c r="H511" s="1084"/>
      <c r="I511" s="1084"/>
      <c r="J511" s="1084"/>
      <c r="K511" s="1088"/>
      <c r="L511" s="1089">
        <v>145</v>
      </c>
      <c r="M511" s="1090"/>
      <c r="N511" s="1078">
        <v>180</v>
      </c>
      <c r="O511" s="1078"/>
      <c r="P511" s="1078"/>
      <c r="Q511" s="1090">
        <v>230</v>
      </c>
      <c r="R511" s="1136"/>
      <c r="S511" s="1137">
        <v>145</v>
      </c>
      <c r="T511" s="1078"/>
      <c r="U511" s="1078"/>
      <c r="V511" s="1090">
        <v>220</v>
      </c>
      <c r="W511" s="1090"/>
      <c r="X511" s="1093"/>
      <c r="Y511" s="1133">
        <v>155000</v>
      </c>
      <c r="Z511" s="1080"/>
      <c r="AA511" s="1080"/>
      <c r="AB511" s="1079">
        <v>175000</v>
      </c>
      <c r="AC511" s="1079"/>
      <c r="AD511" s="1079"/>
      <c r="AE511" s="1079"/>
      <c r="AF511" s="1079"/>
      <c r="AG511" s="1080">
        <v>210000</v>
      </c>
      <c r="AH511" s="1080"/>
      <c r="AI511" s="1080"/>
      <c r="AJ511" s="1080"/>
      <c r="AK511" s="1079">
        <v>275000</v>
      </c>
      <c r="AL511" s="1079"/>
      <c r="AM511" s="1134"/>
      <c r="AN511" s="1135">
        <v>135000</v>
      </c>
      <c r="AO511" s="1080"/>
      <c r="AP511" s="1079">
        <v>150000</v>
      </c>
      <c r="AQ511" s="1079"/>
      <c r="AR511" s="1080">
        <v>175000</v>
      </c>
      <c r="AS511" s="1132"/>
    </row>
    <row r="512" spans="1:45" ht="9" customHeight="1">
      <c r="A512" s="1086" t="s">
        <v>671</v>
      </c>
      <c r="B512" s="1087"/>
      <c r="C512" s="1087"/>
      <c r="D512" s="1087"/>
      <c r="E512" s="1087"/>
      <c r="F512" s="1084" t="s">
        <v>634</v>
      </c>
      <c r="G512" s="1084"/>
      <c r="H512" s="1084"/>
      <c r="I512" s="1084"/>
      <c r="J512" s="1084"/>
      <c r="K512" s="1088"/>
      <c r="L512" s="1089">
        <v>160</v>
      </c>
      <c r="M512" s="1090"/>
      <c r="N512" s="1078">
        <v>190</v>
      </c>
      <c r="O512" s="1078"/>
      <c r="P512" s="1078"/>
      <c r="Q512" s="1090">
        <v>240</v>
      </c>
      <c r="R512" s="1136"/>
      <c r="S512" s="1137">
        <v>200</v>
      </c>
      <c r="T512" s="1078"/>
      <c r="U512" s="1078"/>
      <c r="V512" s="1090">
        <v>240</v>
      </c>
      <c r="W512" s="1090"/>
      <c r="X512" s="1093"/>
      <c r="Y512" s="1133">
        <v>125000</v>
      </c>
      <c r="Z512" s="1080"/>
      <c r="AA512" s="1080"/>
      <c r="AB512" s="1079">
        <v>160000</v>
      </c>
      <c r="AC512" s="1079"/>
      <c r="AD512" s="1079"/>
      <c r="AE512" s="1079"/>
      <c r="AF512" s="1079"/>
      <c r="AG512" s="1080">
        <v>200000</v>
      </c>
      <c r="AH512" s="1080"/>
      <c r="AI512" s="1080"/>
      <c r="AJ512" s="1080"/>
      <c r="AK512" s="1079">
        <v>260000</v>
      </c>
      <c r="AL512" s="1079"/>
      <c r="AM512" s="1134"/>
      <c r="AN512" s="1135">
        <v>110000</v>
      </c>
      <c r="AO512" s="1080"/>
      <c r="AP512" s="1079">
        <v>140000</v>
      </c>
      <c r="AQ512" s="1079"/>
      <c r="AR512" s="1080">
        <v>150000</v>
      </c>
      <c r="AS512" s="1132"/>
    </row>
    <row r="513" spans="1:45" ht="9" customHeight="1">
      <c r="A513" s="1086" t="s">
        <v>672</v>
      </c>
      <c r="B513" s="1087"/>
      <c r="C513" s="1087"/>
      <c r="D513" s="1087"/>
      <c r="E513" s="1087"/>
      <c r="F513" s="1084" t="s">
        <v>673</v>
      </c>
      <c r="G513" s="1084"/>
      <c r="H513" s="1084"/>
      <c r="I513" s="1084"/>
      <c r="J513" s="1084"/>
      <c r="K513" s="1088"/>
      <c r="L513" s="1089">
        <v>60</v>
      </c>
      <c r="M513" s="1090"/>
      <c r="N513" s="1078">
        <v>80</v>
      </c>
      <c r="O513" s="1078"/>
      <c r="P513" s="1078"/>
      <c r="Q513" s="1090">
        <v>110</v>
      </c>
      <c r="R513" s="1136"/>
      <c r="S513" s="1137">
        <v>80</v>
      </c>
      <c r="T513" s="1078"/>
      <c r="U513" s="1078"/>
      <c r="V513" s="1090">
        <v>100</v>
      </c>
      <c r="W513" s="1090"/>
      <c r="X513" s="1093"/>
      <c r="Y513" s="1133">
        <v>100000</v>
      </c>
      <c r="Z513" s="1080"/>
      <c r="AA513" s="1080"/>
      <c r="AB513" s="1079">
        <v>150000</v>
      </c>
      <c r="AC513" s="1079"/>
      <c r="AD513" s="1079"/>
      <c r="AE513" s="1079"/>
      <c r="AF513" s="1079"/>
      <c r="AG513" s="1080">
        <v>200000</v>
      </c>
      <c r="AH513" s="1080"/>
      <c r="AI513" s="1080"/>
      <c r="AJ513" s="1080"/>
      <c r="AK513" s="1079">
        <v>300000</v>
      </c>
      <c r="AL513" s="1079"/>
      <c r="AM513" s="1134"/>
      <c r="AN513" s="1135">
        <v>100000</v>
      </c>
      <c r="AO513" s="1080"/>
      <c r="AP513" s="1079">
        <v>125000</v>
      </c>
      <c r="AQ513" s="1079"/>
      <c r="AR513" s="1080">
        <v>150000</v>
      </c>
      <c r="AS513" s="1132"/>
    </row>
    <row r="514" spans="1:45" ht="9" customHeight="1">
      <c r="A514" s="1086" t="s">
        <v>674</v>
      </c>
      <c r="B514" s="1087"/>
      <c r="C514" s="1087"/>
      <c r="D514" s="1087"/>
      <c r="E514" s="1087"/>
      <c r="F514" s="1084" t="s">
        <v>625</v>
      </c>
      <c r="G514" s="1084"/>
      <c r="H514" s="1084"/>
      <c r="I514" s="1084"/>
      <c r="J514" s="1084"/>
      <c r="K514" s="1088"/>
      <c r="L514" s="1089">
        <v>155</v>
      </c>
      <c r="M514" s="1090"/>
      <c r="N514" s="1078">
        <v>190</v>
      </c>
      <c r="O514" s="1078"/>
      <c r="P514" s="1078"/>
      <c r="Q514" s="1090">
        <v>245</v>
      </c>
      <c r="R514" s="1136"/>
      <c r="S514" s="1137">
        <v>165</v>
      </c>
      <c r="T514" s="1078"/>
      <c r="U514" s="1078"/>
      <c r="V514" s="1090">
        <v>245</v>
      </c>
      <c r="W514" s="1090"/>
      <c r="X514" s="1093"/>
      <c r="Y514" s="1133">
        <v>155000</v>
      </c>
      <c r="Z514" s="1080"/>
      <c r="AA514" s="1080"/>
      <c r="AB514" s="1079">
        <v>176000</v>
      </c>
      <c r="AC514" s="1079"/>
      <c r="AD514" s="1079"/>
      <c r="AE514" s="1079"/>
      <c r="AF514" s="1079"/>
      <c r="AG514" s="1080">
        <v>225000</v>
      </c>
      <c r="AH514" s="1080"/>
      <c r="AI514" s="1080"/>
      <c r="AJ514" s="1080"/>
      <c r="AK514" s="1079">
        <v>310000</v>
      </c>
      <c r="AL514" s="1079"/>
      <c r="AM514" s="1134"/>
      <c r="AN514" s="1135">
        <v>140000</v>
      </c>
      <c r="AO514" s="1080"/>
      <c r="AP514" s="1079">
        <v>155000</v>
      </c>
      <c r="AQ514" s="1079"/>
      <c r="AR514" s="1080">
        <v>175000</v>
      </c>
      <c r="AS514" s="1132"/>
    </row>
    <row r="515" spans="1:45" ht="9" customHeight="1">
      <c r="A515" s="1086" t="s">
        <v>675</v>
      </c>
      <c r="B515" s="1087"/>
      <c r="C515" s="1087"/>
      <c r="D515" s="1087"/>
      <c r="E515" s="1087"/>
      <c r="F515" s="1084" t="s">
        <v>625</v>
      </c>
      <c r="G515" s="1084"/>
      <c r="H515" s="1084"/>
      <c r="I515" s="1084"/>
      <c r="J515" s="1084"/>
      <c r="K515" s="1088"/>
      <c r="L515" s="1089">
        <v>230</v>
      </c>
      <c r="M515" s="1090"/>
      <c r="N515" s="1078">
        <v>280</v>
      </c>
      <c r="O515" s="1078"/>
      <c r="P515" s="1078"/>
      <c r="Q515" s="1090">
        <v>350</v>
      </c>
      <c r="R515" s="1136"/>
      <c r="S515" s="1137">
        <v>280</v>
      </c>
      <c r="T515" s="1078"/>
      <c r="U515" s="1078"/>
      <c r="V515" s="1090">
        <v>380</v>
      </c>
      <c r="W515" s="1090"/>
      <c r="X515" s="1093"/>
      <c r="Y515" s="1133">
        <v>180000</v>
      </c>
      <c r="Z515" s="1080"/>
      <c r="AA515" s="1080"/>
      <c r="AB515" s="1079">
        <v>220000</v>
      </c>
      <c r="AC515" s="1079"/>
      <c r="AD515" s="1079"/>
      <c r="AE515" s="1079"/>
      <c r="AF515" s="1079"/>
      <c r="AG515" s="1080">
        <v>320000</v>
      </c>
      <c r="AH515" s="1080"/>
      <c r="AI515" s="1080"/>
      <c r="AJ515" s="1080"/>
      <c r="AK515" s="1079">
        <v>450000</v>
      </c>
      <c r="AL515" s="1079"/>
      <c r="AM515" s="1134"/>
      <c r="AN515" s="1135">
        <v>150000</v>
      </c>
      <c r="AO515" s="1080"/>
      <c r="AP515" s="1079">
        <v>190000</v>
      </c>
      <c r="AQ515" s="1079"/>
      <c r="AR515" s="1080">
        <v>240000</v>
      </c>
      <c r="AS515" s="1132"/>
    </row>
    <row r="516" spans="1:45" ht="9" customHeight="1">
      <c r="A516" s="1086" t="s">
        <v>676</v>
      </c>
      <c r="B516" s="1087"/>
      <c r="C516" s="1087"/>
      <c r="D516" s="1087"/>
      <c r="E516" s="1087"/>
      <c r="F516" s="1084" t="s">
        <v>677</v>
      </c>
      <c r="G516" s="1084"/>
      <c r="H516" s="1084"/>
      <c r="I516" s="1084"/>
      <c r="J516" s="1084"/>
      <c r="K516" s="1088"/>
      <c r="L516" s="1089">
        <v>120</v>
      </c>
      <c r="M516" s="1090"/>
      <c r="N516" s="1078">
        <v>170</v>
      </c>
      <c r="O516" s="1078"/>
      <c r="P516" s="1078"/>
      <c r="Q516" s="1090">
        <v>200</v>
      </c>
      <c r="R516" s="1136"/>
      <c r="S516" s="1137">
        <v>170</v>
      </c>
      <c r="T516" s="1078"/>
      <c r="U516" s="1078"/>
      <c r="V516" s="1090">
        <v>260</v>
      </c>
      <c r="W516" s="1090"/>
      <c r="X516" s="1093"/>
      <c r="Y516" s="1133">
        <v>120000</v>
      </c>
      <c r="Z516" s="1080"/>
      <c r="AA516" s="1080"/>
      <c r="AB516" s="1079">
        <v>170000</v>
      </c>
      <c r="AC516" s="1079"/>
      <c r="AD516" s="1079"/>
      <c r="AE516" s="1079"/>
      <c r="AF516" s="1079"/>
      <c r="AG516" s="1080">
        <v>220000</v>
      </c>
      <c r="AH516" s="1080"/>
      <c r="AI516" s="1080"/>
      <c r="AJ516" s="1080"/>
      <c r="AK516" s="1079">
        <v>380000</v>
      </c>
      <c r="AL516" s="1079"/>
      <c r="AM516" s="1134"/>
      <c r="AN516" s="1135">
        <v>120000</v>
      </c>
      <c r="AO516" s="1080"/>
      <c r="AP516" s="1079">
        <v>150000</v>
      </c>
      <c r="AQ516" s="1079"/>
      <c r="AR516" s="1080">
        <v>190000</v>
      </c>
      <c r="AS516" s="1132"/>
    </row>
    <row r="517" spans="1:45" ht="9" customHeight="1">
      <c r="A517" s="1086" t="s">
        <v>678</v>
      </c>
      <c r="B517" s="1087"/>
      <c r="C517" s="1087"/>
      <c r="D517" s="1087"/>
      <c r="E517" s="1087"/>
      <c r="F517" s="1084" t="s">
        <v>677</v>
      </c>
      <c r="G517" s="1084"/>
      <c r="H517" s="1084"/>
      <c r="I517" s="1084"/>
      <c r="J517" s="1084"/>
      <c r="K517" s="1088"/>
      <c r="L517" s="1089">
        <v>220</v>
      </c>
      <c r="M517" s="1090"/>
      <c r="N517" s="1078">
        <v>350</v>
      </c>
      <c r="O517" s="1078"/>
      <c r="P517" s="1078"/>
      <c r="Q517" s="1090">
        <v>550</v>
      </c>
      <c r="R517" s="1136"/>
      <c r="S517" s="1137">
        <v>250</v>
      </c>
      <c r="T517" s="1078"/>
      <c r="U517" s="1078"/>
      <c r="V517" s="1090">
        <v>360</v>
      </c>
      <c r="W517" s="1090"/>
      <c r="X517" s="1093"/>
      <c r="Y517" s="1133">
        <v>160000</v>
      </c>
      <c r="Z517" s="1080"/>
      <c r="AA517" s="1080"/>
      <c r="AB517" s="1079">
        <v>220000</v>
      </c>
      <c r="AC517" s="1079"/>
      <c r="AD517" s="1079"/>
      <c r="AE517" s="1079"/>
      <c r="AF517" s="1079"/>
      <c r="AG517" s="1080">
        <v>330000</v>
      </c>
      <c r="AH517" s="1080"/>
      <c r="AI517" s="1080"/>
      <c r="AJ517" s="1080"/>
      <c r="AK517" s="1079">
        <v>650000</v>
      </c>
      <c r="AL517" s="1079"/>
      <c r="AM517" s="1134"/>
      <c r="AN517" s="1135">
        <v>150000</v>
      </c>
      <c r="AO517" s="1080"/>
      <c r="AP517" s="1079">
        <v>190000</v>
      </c>
      <c r="AQ517" s="1079"/>
      <c r="AR517" s="1080">
        <v>240000</v>
      </c>
      <c r="AS517" s="1132"/>
    </row>
    <row r="518" spans="1:45" ht="9" customHeight="1">
      <c r="A518" s="1086" t="s">
        <v>679</v>
      </c>
      <c r="B518" s="1087"/>
      <c r="C518" s="1087"/>
      <c r="D518" s="1087"/>
      <c r="E518" s="1087"/>
      <c r="F518" s="1084" t="s">
        <v>634</v>
      </c>
      <c r="G518" s="1084"/>
      <c r="H518" s="1084"/>
      <c r="I518" s="1084"/>
      <c r="J518" s="1084"/>
      <c r="K518" s="1088"/>
      <c r="L518" s="1089">
        <v>120</v>
      </c>
      <c r="M518" s="1090"/>
      <c r="N518" s="1078">
        <v>130</v>
      </c>
      <c r="O518" s="1078"/>
      <c r="P518" s="1078"/>
      <c r="Q518" s="1090">
        <v>165</v>
      </c>
      <c r="R518" s="1136"/>
      <c r="S518" s="1137">
        <v>120</v>
      </c>
      <c r="T518" s="1078"/>
      <c r="U518" s="1078"/>
      <c r="V518" s="1090">
        <v>130</v>
      </c>
      <c r="W518" s="1090"/>
      <c r="X518" s="1093"/>
      <c r="Y518" s="1133">
        <v>130000</v>
      </c>
      <c r="Z518" s="1080"/>
      <c r="AA518" s="1080"/>
      <c r="AB518" s="1079">
        <v>180000</v>
      </c>
      <c r="AC518" s="1079"/>
      <c r="AD518" s="1079"/>
      <c r="AE518" s="1079"/>
      <c r="AF518" s="1079"/>
      <c r="AG518" s="1080">
        <v>200000</v>
      </c>
      <c r="AH518" s="1080"/>
      <c r="AI518" s="1080"/>
      <c r="AJ518" s="1080"/>
      <c r="AK518" s="1079">
        <v>250000</v>
      </c>
      <c r="AL518" s="1079"/>
      <c r="AM518" s="1134"/>
      <c r="AN518" s="1135">
        <v>130000</v>
      </c>
      <c r="AO518" s="1080"/>
      <c r="AP518" s="1079">
        <v>170000</v>
      </c>
      <c r="AQ518" s="1079"/>
      <c r="AR518" s="1080">
        <v>185000</v>
      </c>
      <c r="AS518" s="1132"/>
    </row>
    <row r="519" spans="1:45" ht="9" customHeight="1">
      <c r="A519" s="1086" t="s">
        <v>680</v>
      </c>
      <c r="B519" s="1087"/>
      <c r="C519" s="1087"/>
      <c r="D519" s="1087"/>
      <c r="E519" s="1087"/>
      <c r="F519" s="1084" t="s">
        <v>625</v>
      </c>
      <c r="G519" s="1084"/>
      <c r="H519" s="1084"/>
      <c r="I519" s="1084"/>
      <c r="J519" s="1084"/>
      <c r="K519" s="1088"/>
      <c r="L519" s="1089">
        <v>160</v>
      </c>
      <c r="M519" s="1090"/>
      <c r="N519" s="1078">
        <v>210</v>
      </c>
      <c r="O519" s="1078"/>
      <c r="P519" s="1078"/>
      <c r="Q519" s="1090">
        <v>270</v>
      </c>
      <c r="R519" s="1136"/>
      <c r="S519" s="1137">
        <v>165</v>
      </c>
      <c r="T519" s="1078"/>
      <c r="U519" s="1078"/>
      <c r="V519" s="1090">
        <v>240</v>
      </c>
      <c r="W519" s="1090"/>
      <c r="X519" s="1093"/>
      <c r="Y519" s="1133">
        <v>175000</v>
      </c>
      <c r="Z519" s="1080"/>
      <c r="AA519" s="1080"/>
      <c r="AB519" s="1079">
        <v>230000</v>
      </c>
      <c r="AC519" s="1079"/>
      <c r="AD519" s="1079"/>
      <c r="AE519" s="1079"/>
      <c r="AF519" s="1079"/>
      <c r="AG519" s="1080">
        <v>300000</v>
      </c>
      <c r="AH519" s="1080"/>
      <c r="AI519" s="1080"/>
      <c r="AJ519" s="1080"/>
      <c r="AK519" s="1079">
        <v>430000</v>
      </c>
      <c r="AL519" s="1079"/>
      <c r="AM519" s="1134"/>
      <c r="AN519" s="1135">
        <v>140000</v>
      </c>
      <c r="AO519" s="1080"/>
      <c r="AP519" s="1079">
        <v>170000</v>
      </c>
      <c r="AQ519" s="1079"/>
      <c r="AR519" s="1080">
        <v>195000</v>
      </c>
      <c r="AS519" s="1132"/>
    </row>
    <row r="520" spans="1:45" ht="9" customHeight="1">
      <c r="A520" s="1086" t="s">
        <v>681</v>
      </c>
      <c r="B520" s="1087"/>
      <c r="C520" s="1087"/>
      <c r="D520" s="1087"/>
      <c r="E520" s="1087"/>
      <c r="F520" s="1084" t="s">
        <v>634</v>
      </c>
      <c r="G520" s="1084"/>
      <c r="H520" s="1084"/>
      <c r="I520" s="1084"/>
      <c r="J520" s="1084"/>
      <c r="K520" s="1088"/>
      <c r="L520" s="1089">
        <v>180</v>
      </c>
      <c r="M520" s="1090"/>
      <c r="N520" s="1078">
        <v>230</v>
      </c>
      <c r="O520" s="1078"/>
      <c r="P520" s="1078"/>
      <c r="Q520" s="1090">
        <v>305</v>
      </c>
      <c r="R520" s="1136"/>
      <c r="S520" s="1137">
        <v>200</v>
      </c>
      <c r="T520" s="1078"/>
      <c r="U520" s="1078"/>
      <c r="V520" s="1090">
        <v>300</v>
      </c>
      <c r="W520" s="1090"/>
      <c r="X520" s="1093"/>
      <c r="Y520" s="1133">
        <v>160000</v>
      </c>
      <c r="Z520" s="1080"/>
      <c r="AA520" s="1080"/>
      <c r="AB520" s="1079">
        <v>195000</v>
      </c>
      <c r="AC520" s="1079"/>
      <c r="AD520" s="1079"/>
      <c r="AE520" s="1079"/>
      <c r="AF520" s="1079"/>
      <c r="AG520" s="1080">
        <v>265000</v>
      </c>
      <c r="AH520" s="1080"/>
      <c r="AI520" s="1080"/>
      <c r="AJ520" s="1080"/>
      <c r="AK520" s="1079">
        <v>425000</v>
      </c>
      <c r="AL520" s="1079"/>
      <c r="AM520" s="1134"/>
      <c r="AN520" s="1135">
        <v>145000</v>
      </c>
      <c r="AO520" s="1080"/>
      <c r="AP520" s="1079">
        <v>170000</v>
      </c>
      <c r="AQ520" s="1079"/>
      <c r="AR520" s="1080">
        <v>190000</v>
      </c>
      <c r="AS520" s="1132"/>
    </row>
    <row r="521" spans="1:45" ht="9" customHeight="1">
      <c r="A521" s="1086" t="s">
        <v>682</v>
      </c>
      <c r="B521" s="1087"/>
      <c r="C521" s="1087"/>
      <c r="D521" s="1087"/>
      <c r="E521" s="1087"/>
      <c r="F521" s="1084" t="s">
        <v>673</v>
      </c>
      <c r="G521" s="1084"/>
      <c r="H521" s="1084"/>
      <c r="I521" s="1084"/>
      <c r="J521" s="1084"/>
      <c r="K521" s="1088"/>
      <c r="L521" s="1089">
        <v>190</v>
      </c>
      <c r="M521" s="1090"/>
      <c r="N521" s="1078">
        <v>225</v>
      </c>
      <c r="O521" s="1078"/>
      <c r="P521" s="1078"/>
      <c r="Q521" s="1090">
        <v>260</v>
      </c>
      <c r="R521" s="1136"/>
      <c r="S521" s="1139" t="s">
        <v>626</v>
      </c>
      <c r="T521" s="1084"/>
      <c r="U521" s="1084"/>
      <c r="V521" s="1091" t="s">
        <v>626</v>
      </c>
      <c r="W521" s="1091"/>
      <c r="X521" s="1092"/>
      <c r="Y521" s="1095" t="s">
        <v>626</v>
      </c>
      <c r="Z521" s="1084"/>
      <c r="AA521" s="1084"/>
      <c r="AB521" s="1079">
        <v>200000</v>
      </c>
      <c r="AC521" s="1079"/>
      <c r="AD521" s="1079"/>
      <c r="AE521" s="1079"/>
      <c r="AF521" s="1079"/>
      <c r="AG521" s="1080">
        <v>350000</v>
      </c>
      <c r="AH521" s="1080"/>
      <c r="AI521" s="1080"/>
      <c r="AJ521" s="1080"/>
      <c r="AK521" s="1079">
        <v>550000</v>
      </c>
      <c r="AL521" s="1079"/>
      <c r="AM521" s="1134"/>
      <c r="AN521" s="1139" t="s">
        <v>626</v>
      </c>
      <c r="AO521" s="1084"/>
      <c r="AP521" s="1079">
        <v>145000</v>
      </c>
      <c r="AQ521" s="1079"/>
      <c r="AR521" s="1080">
        <v>165000</v>
      </c>
      <c r="AS521" s="1132"/>
    </row>
    <row r="522" spans="1:45" ht="9" customHeight="1">
      <c r="A522" s="1086" t="s">
        <v>683</v>
      </c>
      <c r="B522" s="1087"/>
      <c r="C522" s="1087"/>
      <c r="D522" s="1087"/>
      <c r="E522" s="1087"/>
      <c r="F522" s="1084" t="s">
        <v>634</v>
      </c>
      <c r="G522" s="1084"/>
      <c r="H522" s="1084"/>
      <c r="I522" s="1084"/>
      <c r="J522" s="1084"/>
      <c r="K522" s="1088"/>
      <c r="L522" s="1089">
        <v>82</v>
      </c>
      <c r="M522" s="1090"/>
      <c r="N522" s="1078">
        <v>105</v>
      </c>
      <c r="O522" s="1078"/>
      <c r="P522" s="1078"/>
      <c r="Q522" s="1090">
        <v>125</v>
      </c>
      <c r="R522" s="1136"/>
      <c r="S522" s="1137">
        <v>130</v>
      </c>
      <c r="T522" s="1078"/>
      <c r="U522" s="1078"/>
      <c r="V522" s="1090">
        <v>150</v>
      </c>
      <c r="W522" s="1090"/>
      <c r="X522" s="1093"/>
      <c r="Y522" s="1133">
        <v>130000</v>
      </c>
      <c r="Z522" s="1080"/>
      <c r="AA522" s="1080"/>
      <c r="AB522" s="1079">
        <v>190000</v>
      </c>
      <c r="AC522" s="1079"/>
      <c r="AD522" s="1079"/>
      <c r="AE522" s="1079"/>
      <c r="AF522" s="1079"/>
      <c r="AG522" s="1080">
        <v>240000</v>
      </c>
      <c r="AH522" s="1080"/>
      <c r="AI522" s="1080"/>
      <c r="AJ522" s="1080"/>
      <c r="AK522" s="1079">
        <v>350000</v>
      </c>
      <c r="AL522" s="1079"/>
      <c r="AM522" s="1134"/>
      <c r="AN522" s="1135">
        <v>105000</v>
      </c>
      <c r="AO522" s="1080"/>
      <c r="AP522" s="1079">
        <v>150000</v>
      </c>
      <c r="AQ522" s="1079"/>
      <c r="AR522" s="1080">
        <v>180000</v>
      </c>
      <c r="AS522" s="1132"/>
    </row>
    <row r="523" spans="1:45" ht="9" customHeight="1">
      <c r="A523" s="1086" t="s">
        <v>684</v>
      </c>
      <c r="B523" s="1087"/>
      <c r="C523" s="1087"/>
      <c r="D523" s="1087"/>
      <c r="E523" s="1087"/>
      <c r="F523" s="1084" t="s">
        <v>685</v>
      </c>
      <c r="G523" s="1084"/>
      <c r="H523" s="1084"/>
      <c r="I523" s="1084"/>
      <c r="J523" s="1084"/>
      <c r="K523" s="1088"/>
      <c r="L523" s="1089">
        <v>45</v>
      </c>
      <c r="M523" s="1090"/>
      <c r="N523" s="1078">
        <v>50</v>
      </c>
      <c r="O523" s="1078"/>
      <c r="P523" s="1078"/>
      <c r="Q523" s="1090">
        <v>65</v>
      </c>
      <c r="R523" s="1136"/>
      <c r="S523" s="1137">
        <v>50</v>
      </c>
      <c r="T523" s="1078"/>
      <c r="U523" s="1078"/>
      <c r="V523" s="1090">
        <v>80</v>
      </c>
      <c r="W523" s="1090"/>
      <c r="X523" s="1093"/>
      <c r="Y523" s="1133">
        <v>70000</v>
      </c>
      <c r="Z523" s="1080"/>
      <c r="AA523" s="1080"/>
      <c r="AB523" s="1079">
        <v>85000</v>
      </c>
      <c r="AC523" s="1079"/>
      <c r="AD523" s="1079"/>
      <c r="AE523" s="1079"/>
      <c r="AF523" s="1079"/>
      <c r="AG523" s="1080">
        <v>140000</v>
      </c>
      <c r="AH523" s="1080"/>
      <c r="AI523" s="1080"/>
      <c r="AJ523" s="1080"/>
      <c r="AK523" s="1079">
        <v>200000</v>
      </c>
      <c r="AL523" s="1079"/>
      <c r="AM523" s="1134"/>
      <c r="AN523" s="1135">
        <v>55000</v>
      </c>
      <c r="AO523" s="1080"/>
      <c r="AP523" s="1079">
        <v>65000</v>
      </c>
      <c r="AQ523" s="1079"/>
      <c r="AR523" s="1080">
        <v>100000</v>
      </c>
      <c r="AS523" s="1132"/>
    </row>
    <row r="524" spans="1:45" ht="9" customHeight="1">
      <c r="A524" s="1086" t="s">
        <v>686</v>
      </c>
      <c r="B524" s="1087"/>
      <c r="C524" s="1087"/>
      <c r="D524" s="1087"/>
      <c r="E524" s="1087"/>
      <c r="F524" s="1084" t="s">
        <v>632</v>
      </c>
      <c r="G524" s="1084"/>
      <c r="H524" s="1084"/>
      <c r="I524" s="1084"/>
      <c r="J524" s="1084"/>
      <c r="K524" s="1088"/>
      <c r="L524" s="1089">
        <v>30</v>
      </c>
      <c r="M524" s="1090"/>
      <c r="N524" s="1078">
        <v>40</v>
      </c>
      <c r="O524" s="1078"/>
      <c r="P524" s="1078"/>
      <c r="Q524" s="1091" t="s">
        <v>626</v>
      </c>
      <c r="R524" s="1138"/>
      <c r="S524" s="1139" t="s">
        <v>626</v>
      </c>
      <c r="T524" s="1084"/>
      <c r="U524" s="1084"/>
      <c r="V524" s="1091" t="s">
        <v>626</v>
      </c>
      <c r="W524" s="1091"/>
      <c r="X524" s="1092"/>
      <c r="Y524" s="1095" t="s">
        <v>626</v>
      </c>
      <c r="Z524" s="1084"/>
      <c r="AA524" s="1084"/>
      <c r="AB524" s="1079">
        <v>106000</v>
      </c>
      <c r="AC524" s="1079"/>
      <c r="AD524" s="1079"/>
      <c r="AE524" s="1079"/>
      <c r="AF524" s="1079"/>
      <c r="AG524" s="1084" t="s">
        <v>626</v>
      </c>
      <c r="AH524" s="1084"/>
      <c r="AI524" s="1084"/>
      <c r="AJ524" s="1084"/>
      <c r="AK524" s="1079">
        <v>160000</v>
      </c>
      <c r="AL524" s="1079"/>
      <c r="AM524" s="1134"/>
      <c r="AN524" s="1135">
        <v>80000</v>
      </c>
      <c r="AO524" s="1080"/>
      <c r="AP524" s="1079">
        <v>130000</v>
      </c>
      <c r="AQ524" s="1079"/>
      <c r="AR524" s="1080">
        <v>150000</v>
      </c>
      <c r="AS524" s="1132"/>
    </row>
    <row r="525" spans="1:45" ht="9" customHeight="1">
      <c r="A525" s="1086" t="s">
        <v>687</v>
      </c>
      <c r="B525" s="1087"/>
      <c r="C525" s="1087"/>
      <c r="D525" s="1087"/>
      <c r="E525" s="1087"/>
      <c r="F525" s="1084" t="s">
        <v>625</v>
      </c>
      <c r="G525" s="1084"/>
      <c r="H525" s="1084"/>
      <c r="I525" s="1084"/>
      <c r="J525" s="1084"/>
      <c r="K525" s="1088"/>
      <c r="L525" s="1089">
        <v>170</v>
      </c>
      <c r="M525" s="1090"/>
      <c r="N525" s="1078">
        <v>260</v>
      </c>
      <c r="O525" s="1078"/>
      <c r="P525" s="1078"/>
      <c r="Q525" s="1090">
        <v>350</v>
      </c>
      <c r="R525" s="1136"/>
      <c r="S525" s="1137">
        <v>170</v>
      </c>
      <c r="T525" s="1078"/>
      <c r="U525" s="1078"/>
      <c r="V525" s="1090">
        <v>260</v>
      </c>
      <c r="W525" s="1090"/>
      <c r="X525" s="1093"/>
      <c r="Y525" s="1133">
        <v>185000</v>
      </c>
      <c r="Z525" s="1080"/>
      <c r="AA525" s="1080"/>
      <c r="AB525" s="1079">
        <v>260000</v>
      </c>
      <c r="AC525" s="1079"/>
      <c r="AD525" s="1079"/>
      <c r="AE525" s="1079"/>
      <c r="AF525" s="1079"/>
      <c r="AG525" s="1080">
        <v>370000</v>
      </c>
      <c r="AH525" s="1080"/>
      <c r="AI525" s="1080"/>
      <c r="AJ525" s="1080"/>
      <c r="AK525" s="1079">
        <v>500000</v>
      </c>
      <c r="AL525" s="1079"/>
      <c r="AM525" s="1134"/>
      <c r="AN525" s="1139" t="s">
        <v>626</v>
      </c>
      <c r="AO525" s="1084"/>
      <c r="AP525" s="1091" t="s">
        <v>626</v>
      </c>
      <c r="AQ525" s="1091"/>
      <c r="AR525" s="1084" t="s">
        <v>626</v>
      </c>
      <c r="AS525" s="1085"/>
    </row>
    <row r="526" spans="1:45" ht="9" customHeight="1">
      <c r="A526" s="1086" t="s">
        <v>688</v>
      </c>
      <c r="B526" s="1087"/>
      <c r="C526" s="1087"/>
      <c r="D526" s="1087"/>
      <c r="E526" s="1087"/>
      <c r="F526" s="1084" t="s">
        <v>634</v>
      </c>
      <c r="G526" s="1084"/>
      <c r="H526" s="1084"/>
      <c r="I526" s="1084"/>
      <c r="J526" s="1084"/>
      <c r="K526" s="1088"/>
      <c r="L526" s="1089">
        <v>300</v>
      </c>
      <c r="M526" s="1090"/>
      <c r="N526" s="1078">
        <v>340</v>
      </c>
      <c r="O526" s="1078"/>
      <c r="P526" s="1078"/>
      <c r="Q526" s="1090">
        <v>390</v>
      </c>
      <c r="R526" s="1136"/>
      <c r="S526" s="1137">
        <v>330</v>
      </c>
      <c r="T526" s="1078"/>
      <c r="U526" s="1078"/>
      <c r="V526" s="1090">
        <v>390</v>
      </c>
      <c r="W526" s="1090"/>
      <c r="X526" s="1093"/>
      <c r="Y526" s="1133">
        <v>290000</v>
      </c>
      <c r="Z526" s="1080"/>
      <c r="AA526" s="1080"/>
      <c r="AB526" s="1079">
        <v>330000</v>
      </c>
      <c r="AC526" s="1079"/>
      <c r="AD526" s="1079"/>
      <c r="AE526" s="1079"/>
      <c r="AF526" s="1079"/>
      <c r="AG526" s="1080">
        <v>390000</v>
      </c>
      <c r="AH526" s="1080"/>
      <c r="AI526" s="1080"/>
      <c r="AJ526" s="1080"/>
      <c r="AK526" s="1079">
        <v>450000</v>
      </c>
      <c r="AL526" s="1079"/>
      <c r="AM526" s="1134"/>
      <c r="AN526" s="1135">
        <v>210000</v>
      </c>
      <c r="AO526" s="1080"/>
      <c r="AP526" s="1079">
        <v>240000</v>
      </c>
      <c r="AQ526" s="1079"/>
      <c r="AR526" s="1080">
        <v>250000</v>
      </c>
      <c r="AS526" s="1132"/>
    </row>
    <row r="527" spans="1:45" ht="9" customHeight="1">
      <c r="A527" s="1086" t="s">
        <v>594</v>
      </c>
      <c r="B527" s="1087"/>
      <c r="C527" s="1087"/>
      <c r="D527" s="1087"/>
      <c r="E527" s="1087"/>
      <c r="F527" s="1084" t="s">
        <v>625</v>
      </c>
      <c r="G527" s="1084"/>
      <c r="H527" s="1084"/>
      <c r="I527" s="1084"/>
      <c r="J527" s="1084"/>
      <c r="K527" s="1088"/>
      <c r="L527" s="1089">
        <v>280</v>
      </c>
      <c r="M527" s="1090"/>
      <c r="N527" s="1078">
        <v>290</v>
      </c>
      <c r="O527" s="1078"/>
      <c r="P527" s="1078"/>
      <c r="Q527" s="1090">
        <v>430</v>
      </c>
      <c r="R527" s="1136"/>
      <c r="S527" s="1137">
        <v>410</v>
      </c>
      <c r="T527" s="1078"/>
      <c r="U527" s="1078"/>
      <c r="V527" s="1090">
        <v>450</v>
      </c>
      <c r="W527" s="1090"/>
      <c r="X527" s="1093"/>
      <c r="Y527" s="1133">
        <v>250000</v>
      </c>
      <c r="Z527" s="1080"/>
      <c r="AA527" s="1080"/>
      <c r="AB527" s="1079">
        <v>315000</v>
      </c>
      <c r="AC527" s="1079"/>
      <c r="AD527" s="1079"/>
      <c r="AE527" s="1079"/>
      <c r="AF527" s="1079"/>
      <c r="AG527" s="1080">
        <v>440000</v>
      </c>
      <c r="AH527" s="1080"/>
      <c r="AI527" s="1080"/>
      <c r="AJ527" s="1080"/>
      <c r="AK527" s="1079">
        <v>700000</v>
      </c>
      <c r="AL527" s="1079"/>
      <c r="AM527" s="1134"/>
      <c r="AN527" s="1135">
        <v>200000</v>
      </c>
      <c r="AO527" s="1080"/>
      <c r="AP527" s="1079">
        <v>290000</v>
      </c>
      <c r="AQ527" s="1079"/>
      <c r="AR527" s="1080">
        <v>310000</v>
      </c>
      <c r="AS527" s="1132"/>
    </row>
    <row r="528" spans="1:45" ht="9" customHeight="1">
      <c r="A528" s="1086" t="s">
        <v>689</v>
      </c>
      <c r="B528" s="1087"/>
      <c r="C528" s="1087"/>
      <c r="D528" s="1087"/>
      <c r="E528" s="1087"/>
      <c r="F528" s="1084" t="s">
        <v>646</v>
      </c>
      <c r="G528" s="1084"/>
      <c r="H528" s="1084"/>
      <c r="I528" s="1084"/>
      <c r="J528" s="1084"/>
      <c r="K528" s="1088"/>
      <c r="L528" s="1089">
        <v>200</v>
      </c>
      <c r="M528" s="1090"/>
      <c r="N528" s="1078">
        <v>250</v>
      </c>
      <c r="O528" s="1078"/>
      <c r="P528" s="1078"/>
      <c r="Q528" s="1090">
        <v>300</v>
      </c>
      <c r="R528" s="1136"/>
      <c r="S528" s="1137">
        <v>300</v>
      </c>
      <c r="T528" s="1078"/>
      <c r="U528" s="1078"/>
      <c r="V528" s="1090">
        <v>320</v>
      </c>
      <c r="W528" s="1090"/>
      <c r="X528" s="1093"/>
      <c r="Y528" s="1133">
        <v>190000</v>
      </c>
      <c r="Z528" s="1080"/>
      <c r="AA528" s="1080"/>
      <c r="AB528" s="1079">
        <v>210000</v>
      </c>
      <c r="AC528" s="1079"/>
      <c r="AD528" s="1079"/>
      <c r="AE528" s="1079"/>
      <c r="AF528" s="1079"/>
      <c r="AG528" s="1080">
        <v>260000</v>
      </c>
      <c r="AH528" s="1080"/>
      <c r="AI528" s="1080"/>
      <c r="AJ528" s="1080"/>
      <c r="AK528" s="1079">
        <v>320000</v>
      </c>
      <c r="AL528" s="1079"/>
      <c r="AM528" s="1134"/>
      <c r="AN528" s="1135">
        <v>130000</v>
      </c>
      <c r="AO528" s="1080"/>
      <c r="AP528" s="1079">
        <v>150000</v>
      </c>
      <c r="AQ528" s="1079"/>
      <c r="AR528" s="1080">
        <v>220000</v>
      </c>
      <c r="AS528" s="1132"/>
    </row>
    <row r="529" spans="1:45" ht="9" customHeight="1">
      <c r="A529" s="1086" t="s">
        <v>690</v>
      </c>
      <c r="B529" s="1087"/>
      <c r="C529" s="1087"/>
      <c r="D529" s="1087"/>
      <c r="E529" s="1087"/>
      <c r="F529" s="1084" t="s">
        <v>625</v>
      </c>
      <c r="G529" s="1084"/>
      <c r="H529" s="1084"/>
      <c r="I529" s="1084"/>
      <c r="J529" s="1084"/>
      <c r="K529" s="1088"/>
      <c r="L529" s="1089">
        <v>230</v>
      </c>
      <c r="M529" s="1090"/>
      <c r="N529" s="1078">
        <v>250</v>
      </c>
      <c r="O529" s="1078"/>
      <c r="P529" s="1078"/>
      <c r="Q529" s="1090">
        <v>300</v>
      </c>
      <c r="R529" s="1136"/>
      <c r="S529" s="1137">
        <v>230</v>
      </c>
      <c r="T529" s="1078"/>
      <c r="U529" s="1078"/>
      <c r="V529" s="1090">
        <v>250</v>
      </c>
      <c r="W529" s="1090"/>
      <c r="X529" s="1093"/>
      <c r="Y529" s="1133">
        <v>180000</v>
      </c>
      <c r="Z529" s="1080"/>
      <c r="AA529" s="1080"/>
      <c r="AB529" s="1079">
        <v>230000</v>
      </c>
      <c r="AC529" s="1079"/>
      <c r="AD529" s="1079"/>
      <c r="AE529" s="1079"/>
      <c r="AF529" s="1079"/>
      <c r="AG529" s="1080">
        <v>270000</v>
      </c>
      <c r="AH529" s="1080"/>
      <c r="AI529" s="1080"/>
      <c r="AJ529" s="1080"/>
      <c r="AK529" s="1079">
        <v>400000</v>
      </c>
      <c r="AL529" s="1079"/>
      <c r="AM529" s="1134"/>
      <c r="AN529" s="1135">
        <v>165000</v>
      </c>
      <c r="AO529" s="1080"/>
      <c r="AP529" s="1079">
        <v>200000</v>
      </c>
      <c r="AQ529" s="1079"/>
      <c r="AR529" s="1080">
        <v>230000</v>
      </c>
      <c r="AS529" s="1132"/>
    </row>
    <row r="530" spans="1:45" ht="9" customHeight="1">
      <c r="A530" s="1086" t="s">
        <v>691</v>
      </c>
      <c r="B530" s="1087"/>
      <c r="C530" s="1087"/>
      <c r="D530" s="1087"/>
      <c r="E530" s="1087"/>
      <c r="F530" s="1084" t="s">
        <v>625</v>
      </c>
      <c r="G530" s="1084"/>
      <c r="H530" s="1084"/>
      <c r="I530" s="1084"/>
      <c r="J530" s="1084"/>
      <c r="K530" s="1088"/>
      <c r="L530" s="1089">
        <v>220</v>
      </c>
      <c r="M530" s="1090"/>
      <c r="N530" s="1078">
        <v>250</v>
      </c>
      <c r="O530" s="1078"/>
      <c r="P530" s="1078"/>
      <c r="Q530" s="1090">
        <v>330</v>
      </c>
      <c r="R530" s="1136"/>
      <c r="S530" s="1137">
        <v>230</v>
      </c>
      <c r="T530" s="1078"/>
      <c r="U530" s="1078"/>
      <c r="V530" s="1090">
        <v>340</v>
      </c>
      <c r="W530" s="1090"/>
      <c r="X530" s="1093"/>
      <c r="Y530" s="1133">
        <v>170000</v>
      </c>
      <c r="Z530" s="1080"/>
      <c r="AA530" s="1080"/>
      <c r="AB530" s="1079">
        <v>230000</v>
      </c>
      <c r="AC530" s="1079"/>
      <c r="AD530" s="1079"/>
      <c r="AE530" s="1079"/>
      <c r="AF530" s="1079"/>
      <c r="AG530" s="1080">
        <v>310000</v>
      </c>
      <c r="AH530" s="1080"/>
      <c r="AI530" s="1080"/>
      <c r="AJ530" s="1080"/>
      <c r="AK530" s="1079">
        <v>410000</v>
      </c>
      <c r="AL530" s="1079"/>
      <c r="AM530" s="1134"/>
      <c r="AN530" s="1135">
        <v>150000</v>
      </c>
      <c r="AO530" s="1080"/>
      <c r="AP530" s="1079">
        <v>180000</v>
      </c>
      <c r="AQ530" s="1079"/>
      <c r="AR530" s="1080">
        <v>240000</v>
      </c>
      <c r="AS530" s="1132"/>
    </row>
    <row r="531" spans="1:45" ht="9" customHeight="1">
      <c r="A531" s="1086" t="s">
        <v>692</v>
      </c>
      <c r="B531" s="1087"/>
      <c r="C531" s="1087"/>
      <c r="D531" s="1087"/>
      <c r="E531" s="1087"/>
      <c r="F531" s="1084" t="s">
        <v>646</v>
      </c>
      <c r="G531" s="1084"/>
      <c r="H531" s="1084"/>
      <c r="I531" s="1084"/>
      <c r="J531" s="1084"/>
      <c r="K531" s="1088"/>
      <c r="L531" s="1089">
        <v>105</v>
      </c>
      <c r="M531" s="1090"/>
      <c r="N531" s="1078">
        <v>155</v>
      </c>
      <c r="O531" s="1078"/>
      <c r="P531" s="1078"/>
      <c r="Q531" s="1090">
        <v>210</v>
      </c>
      <c r="R531" s="1136"/>
      <c r="S531" s="1137">
        <v>170</v>
      </c>
      <c r="T531" s="1078"/>
      <c r="U531" s="1078"/>
      <c r="V531" s="1090">
        <v>255</v>
      </c>
      <c r="W531" s="1090"/>
      <c r="X531" s="1093"/>
      <c r="Y531" s="1133">
        <v>145000</v>
      </c>
      <c r="Z531" s="1080"/>
      <c r="AA531" s="1080"/>
      <c r="AB531" s="1079">
        <v>190000</v>
      </c>
      <c r="AC531" s="1079"/>
      <c r="AD531" s="1079"/>
      <c r="AE531" s="1079"/>
      <c r="AF531" s="1079"/>
      <c r="AG531" s="1080">
        <v>275000</v>
      </c>
      <c r="AH531" s="1080"/>
      <c r="AI531" s="1080"/>
      <c r="AJ531" s="1080"/>
      <c r="AK531" s="1079">
        <v>390000</v>
      </c>
      <c r="AL531" s="1079"/>
      <c r="AM531" s="1134"/>
      <c r="AN531" s="1135">
        <v>105000</v>
      </c>
      <c r="AO531" s="1080"/>
      <c r="AP531" s="1079">
        <v>130000</v>
      </c>
      <c r="AQ531" s="1079"/>
      <c r="AR531" s="1080">
        <v>170000</v>
      </c>
      <c r="AS531" s="1132"/>
    </row>
    <row r="532" spans="1:45" ht="9" customHeight="1">
      <c r="A532" s="1086" t="s">
        <v>693</v>
      </c>
      <c r="B532" s="1087"/>
      <c r="C532" s="1087"/>
      <c r="D532" s="1087"/>
      <c r="E532" s="1087"/>
      <c r="F532" s="1084" t="s">
        <v>693</v>
      </c>
      <c r="G532" s="1084"/>
      <c r="H532" s="1084"/>
      <c r="I532" s="1084"/>
      <c r="J532" s="1084"/>
      <c r="K532" s="1088"/>
      <c r="L532" s="1089">
        <v>90</v>
      </c>
      <c r="M532" s="1090"/>
      <c r="N532" s="1078">
        <v>170</v>
      </c>
      <c r="O532" s="1078"/>
      <c r="P532" s="1078"/>
      <c r="Q532" s="1090">
        <v>250</v>
      </c>
      <c r="R532" s="1136"/>
      <c r="S532" s="1137">
        <v>160</v>
      </c>
      <c r="T532" s="1078"/>
      <c r="U532" s="1078"/>
      <c r="V532" s="1090">
        <v>250</v>
      </c>
      <c r="W532" s="1090"/>
      <c r="X532" s="1093"/>
      <c r="Y532" s="1133">
        <v>85000</v>
      </c>
      <c r="Z532" s="1080"/>
      <c r="AA532" s="1080"/>
      <c r="AB532" s="1079">
        <v>145000</v>
      </c>
      <c r="AC532" s="1079"/>
      <c r="AD532" s="1079"/>
      <c r="AE532" s="1079"/>
      <c r="AF532" s="1079"/>
      <c r="AG532" s="1080">
        <v>250000</v>
      </c>
      <c r="AH532" s="1080"/>
      <c r="AI532" s="1080"/>
      <c r="AJ532" s="1080"/>
      <c r="AK532" s="1079">
        <v>550000</v>
      </c>
      <c r="AL532" s="1079"/>
      <c r="AM532" s="1134"/>
      <c r="AN532" s="1135">
        <v>65000</v>
      </c>
      <c r="AO532" s="1080"/>
      <c r="AP532" s="1079">
        <v>110000</v>
      </c>
      <c r="AQ532" s="1079"/>
      <c r="AR532" s="1080">
        <v>150000</v>
      </c>
      <c r="AS532" s="1132"/>
    </row>
    <row r="533" spans="1:45" ht="9" customHeight="1">
      <c r="A533" s="1086" t="s">
        <v>694</v>
      </c>
      <c r="B533" s="1087"/>
      <c r="C533" s="1087"/>
      <c r="D533" s="1087"/>
      <c r="E533" s="1087"/>
      <c r="F533" s="1084" t="s">
        <v>693</v>
      </c>
      <c r="G533" s="1084"/>
      <c r="H533" s="1084"/>
      <c r="I533" s="1084"/>
      <c r="J533" s="1084"/>
      <c r="K533" s="1088"/>
      <c r="L533" s="1089">
        <v>80</v>
      </c>
      <c r="M533" s="1090"/>
      <c r="N533" s="1078">
        <v>90</v>
      </c>
      <c r="O533" s="1078"/>
      <c r="P533" s="1078"/>
      <c r="Q533" s="1090">
        <v>140</v>
      </c>
      <c r="R533" s="1136"/>
      <c r="S533" s="1137">
        <v>130</v>
      </c>
      <c r="T533" s="1078"/>
      <c r="U533" s="1078"/>
      <c r="V533" s="1090">
        <v>150</v>
      </c>
      <c r="W533" s="1090"/>
      <c r="X533" s="1093"/>
      <c r="Y533" s="1133">
        <v>80000</v>
      </c>
      <c r="Z533" s="1080"/>
      <c r="AA533" s="1080"/>
      <c r="AB533" s="1079">
        <v>125000</v>
      </c>
      <c r="AC533" s="1079"/>
      <c r="AD533" s="1079"/>
      <c r="AE533" s="1079"/>
      <c r="AF533" s="1079"/>
      <c r="AG533" s="1080">
        <v>165000</v>
      </c>
      <c r="AH533" s="1080"/>
      <c r="AI533" s="1080"/>
      <c r="AJ533" s="1080"/>
      <c r="AK533" s="1079">
        <v>250000</v>
      </c>
      <c r="AL533" s="1079"/>
      <c r="AM533" s="1134"/>
      <c r="AN533" s="1135">
        <v>80000</v>
      </c>
      <c r="AO533" s="1080"/>
      <c r="AP533" s="1079">
        <v>100000</v>
      </c>
      <c r="AQ533" s="1079"/>
      <c r="AR533" s="1080">
        <v>120000</v>
      </c>
      <c r="AS533" s="1132"/>
    </row>
    <row r="534" spans="1:45" ht="9" customHeight="1">
      <c r="A534" s="1086" t="s">
        <v>695</v>
      </c>
      <c r="B534" s="1087"/>
      <c r="C534" s="1087"/>
      <c r="D534" s="1087"/>
      <c r="E534" s="1087"/>
      <c r="F534" s="1084" t="s">
        <v>625</v>
      </c>
      <c r="G534" s="1084"/>
      <c r="H534" s="1084"/>
      <c r="I534" s="1084"/>
      <c r="J534" s="1084"/>
      <c r="K534" s="1088"/>
      <c r="L534" s="1089">
        <v>90</v>
      </c>
      <c r="M534" s="1090"/>
      <c r="N534" s="1078">
        <v>115</v>
      </c>
      <c r="O534" s="1078"/>
      <c r="P534" s="1078"/>
      <c r="Q534" s="1090">
        <v>130</v>
      </c>
      <c r="R534" s="1136"/>
      <c r="S534" s="1137">
        <v>100</v>
      </c>
      <c r="T534" s="1078"/>
      <c r="U534" s="1078"/>
      <c r="V534" s="1090">
        <v>118</v>
      </c>
      <c r="W534" s="1090"/>
      <c r="X534" s="1093"/>
      <c r="Y534" s="1133">
        <v>120000</v>
      </c>
      <c r="Z534" s="1080"/>
      <c r="AA534" s="1080"/>
      <c r="AB534" s="1079">
        <v>140000</v>
      </c>
      <c r="AC534" s="1079"/>
      <c r="AD534" s="1079"/>
      <c r="AE534" s="1079"/>
      <c r="AF534" s="1079"/>
      <c r="AG534" s="1080">
        <v>180000</v>
      </c>
      <c r="AH534" s="1080"/>
      <c r="AI534" s="1080"/>
      <c r="AJ534" s="1080"/>
      <c r="AK534" s="1079">
        <v>350000</v>
      </c>
      <c r="AL534" s="1079"/>
      <c r="AM534" s="1134"/>
      <c r="AN534" s="1135">
        <v>75000</v>
      </c>
      <c r="AO534" s="1080"/>
      <c r="AP534" s="1079">
        <v>100000</v>
      </c>
      <c r="AQ534" s="1079"/>
      <c r="AR534" s="1080">
        <v>120000</v>
      </c>
      <c r="AS534" s="1132"/>
    </row>
    <row r="535" spans="1:45" ht="9.9499999999999993" customHeight="1">
      <c r="A535" s="1086" t="s">
        <v>696</v>
      </c>
      <c r="B535" s="1087"/>
      <c r="C535" s="1087"/>
      <c r="D535" s="1087"/>
      <c r="E535" s="1087"/>
      <c r="F535" s="1084" t="s">
        <v>629</v>
      </c>
      <c r="G535" s="1084"/>
      <c r="H535" s="1084"/>
      <c r="I535" s="1084"/>
      <c r="J535" s="1084"/>
      <c r="K535" s="1088"/>
      <c r="L535" s="1089">
        <v>200</v>
      </c>
      <c r="M535" s="1090"/>
      <c r="N535" s="1078">
        <v>250</v>
      </c>
      <c r="O535" s="1078"/>
      <c r="P535" s="1078"/>
      <c r="Q535" s="1090">
        <v>400</v>
      </c>
      <c r="R535" s="1136"/>
      <c r="S535" s="1135">
        <v>1000</v>
      </c>
      <c r="T535" s="1080"/>
      <c r="U535" s="1080"/>
      <c r="V535" s="1079">
        <v>1400</v>
      </c>
      <c r="W535" s="1079"/>
      <c r="X535" s="1081"/>
      <c r="Y535" s="1133">
        <v>150000</v>
      </c>
      <c r="Z535" s="1080"/>
      <c r="AA535" s="1080"/>
      <c r="AB535" s="1079">
        <v>220000</v>
      </c>
      <c r="AC535" s="1079"/>
      <c r="AD535" s="1079"/>
      <c r="AE535" s="1079"/>
      <c r="AF535" s="1079"/>
      <c r="AG535" s="1080">
        <v>300000</v>
      </c>
      <c r="AH535" s="1080"/>
      <c r="AI535" s="1080"/>
      <c r="AJ535" s="1080"/>
      <c r="AK535" s="1079">
        <v>400000</v>
      </c>
      <c r="AL535" s="1079"/>
      <c r="AM535" s="1134"/>
      <c r="AN535" s="1135">
        <v>170000</v>
      </c>
      <c r="AO535" s="1080"/>
      <c r="AP535" s="1079">
        <v>190000</v>
      </c>
      <c r="AQ535" s="1079"/>
      <c r="AR535" s="1080">
        <v>220000</v>
      </c>
      <c r="AS535" s="1132"/>
    </row>
    <row r="536" spans="1:45" ht="12" customHeight="1">
      <c r="A536" s="513">
        <v>1</v>
      </c>
    </row>
    <row r="537" spans="1:45" ht="17.100000000000001" customHeight="1">
      <c r="A537" s="502"/>
    </row>
    <row r="538" spans="1:45" ht="14.1" customHeight="1">
      <c r="A538" s="498" t="s">
        <v>1020</v>
      </c>
    </row>
    <row r="539" spans="1:45" ht="12.95" customHeight="1">
      <c r="A539" s="1107" t="s">
        <v>611</v>
      </c>
      <c r="B539" s="1108"/>
      <c r="C539" s="1108"/>
      <c r="D539" s="1108"/>
      <c r="E539" s="1108"/>
      <c r="F539" s="1113" t="s">
        <v>612</v>
      </c>
      <c r="G539" s="1113"/>
      <c r="H539" s="1113"/>
      <c r="I539" s="1113"/>
      <c r="J539" s="1113"/>
      <c r="K539" s="1114"/>
      <c r="L539" s="1119" t="s">
        <v>1004</v>
      </c>
      <c r="M539" s="1120"/>
      <c r="N539" s="1120"/>
      <c r="O539" s="1120"/>
      <c r="P539" s="1120"/>
      <c r="Q539" s="1120"/>
      <c r="R539" s="1120"/>
      <c r="S539" s="1120"/>
      <c r="T539" s="1120"/>
      <c r="U539" s="1120"/>
      <c r="V539" s="1120"/>
      <c r="W539" s="1120"/>
      <c r="X539" s="1121"/>
      <c r="Y539" s="1146" t="s">
        <v>1005</v>
      </c>
      <c r="Z539" s="1147"/>
      <c r="AA539" s="1147"/>
      <c r="AB539" s="1147"/>
      <c r="AC539" s="1147"/>
      <c r="AD539" s="1147"/>
      <c r="AE539" s="1147"/>
      <c r="AF539" s="1147"/>
      <c r="AG539" s="1147"/>
      <c r="AH539" s="1147"/>
      <c r="AI539" s="1147"/>
      <c r="AJ539" s="1147"/>
      <c r="AK539" s="1147"/>
      <c r="AL539" s="1147"/>
      <c r="AM539" s="1147"/>
      <c r="AN539" s="1147"/>
      <c r="AO539" s="1147"/>
      <c r="AP539" s="1147"/>
      <c r="AQ539" s="1147"/>
      <c r="AR539" s="1147"/>
      <c r="AS539" s="1148"/>
    </row>
    <row r="540" spans="1:45" ht="29.1" customHeight="1">
      <c r="A540" s="1109"/>
      <c r="B540" s="1110"/>
      <c r="C540" s="1110"/>
      <c r="D540" s="1110"/>
      <c r="E540" s="1110"/>
      <c r="F540" s="1115"/>
      <c r="G540" s="1115"/>
      <c r="H540" s="1115"/>
      <c r="I540" s="1115"/>
      <c r="J540" s="1115"/>
      <c r="K540" s="1116"/>
      <c r="L540" s="1149" t="s">
        <v>1006</v>
      </c>
      <c r="M540" s="1150"/>
      <c r="N540" s="1150"/>
      <c r="O540" s="1150"/>
      <c r="P540" s="1150"/>
      <c r="Q540" s="1150"/>
      <c r="R540" s="1151"/>
      <c r="S540" s="1152" t="s">
        <v>1007</v>
      </c>
      <c r="T540" s="1150"/>
      <c r="U540" s="1150"/>
      <c r="V540" s="1150"/>
      <c r="W540" s="1150"/>
      <c r="X540" s="1153"/>
      <c r="Y540" s="1149" t="s">
        <v>1008</v>
      </c>
      <c r="Z540" s="1150"/>
      <c r="AA540" s="1150"/>
      <c r="AB540" s="1150"/>
      <c r="AC540" s="1150"/>
      <c r="AD540" s="1150"/>
      <c r="AE540" s="1150"/>
      <c r="AF540" s="1150"/>
      <c r="AG540" s="1150"/>
      <c r="AH540" s="1150"/>
      <c r="AI540" s="1150"/>
      <c r="AJ540" s="1150"/>
      <c r="AK540" s="1150"/>
      <c r="AL540" s="1150"/>
      <c r="AM540" s="1151"/>
      <c r="AN540" s="1152" t="s">
        <v>1009</v>
      </c>
      <c r="AO540" s="1150"/>
      <c r="AP540" s="1150"/>
      <c r="AQ540" s="1150"/>
      <c r="AR540" s="1150"/>
      <c r="AS540" s="1151"/>
    </row>
    <row r="541" spans="1:45" ht="33" customHeight="1">
      <c r="A541" s="1111"/>
      <c r="B541" s="1112"/>
      <c r="C541" s="1112"/>
      <c r="D541" s="1112"/>
      <c r="E541" s="1112"/>
      <c r="F541" s="1117"/>
      <c r="G541" s="1117"/>
      <c r="H541" s="1117"/>
      <c r="I541" s="1117"/>
      <c r="J541" s="1117"/>
      <c r="K541" s="1118"/>
      <c r="L541" s="1129" t="s">
        <v>1010</v>
      </c>
      <c r="M541" s="1104"/>
      <c r="N541" s="1102" t="s">
        <v>1011</v>
      </c>
      <c r="O541" s="1102"/>
      <c r="P541" s="1102"/>
      <c r="Q541" s="1104" t="s">
        <v>1012</v>
      </c>
      <c r="R541" s="1144"/>
      <c r="S541" s="1145" t="s">
        <v>1010</v>
      </c>
      <c r="T541" s="1102"/>
      <c r="U541" s="1102"/>
      <c r="V541" s="1104" t="s">
        <v>1011</v>
      </c>
      <c r="W541" s="1104"/>
      <c r="X541" s="1106"/>
      <c r="Y541" s="1097" t="s">
        <v>1013</v>
      </c>
      <c r="Z541" s="1098"/>
      <c r="AA541" s="1098"/>
      <c r="AB541" s="1099" t="s">
        <v>1014</v>
      </c>
      <c r="AC541" s="1099"/>
      <c r="AD541" s="1099"/>
      <c r="AE541" s="1099"/>
      <c r="AF541" s="1099"/>
      <c r="AG541" s="1098" t="s">
        <v>1015</v>
      </c>
      <c r="AH541" s="1098"/>
      <c r="AI541" s="1098"/>
      <c r="AJ541" s="1098"/>
      <c r="AK541" s="1099" t="s">
        <v>1016</v>
      </c>
      <c r="AL541" s="1099"/>
      <c r="AM541" s="1142"/>
      <c r="AN541" s="1143" t="s">
        <v>1013</v>
      </c>
      <c r="AO541" s="1098"/>
      <c r="AP541" s="1099" t="s">
        <v>1017</v>
      </c>
      <c r="AQ541" s="1099"/>
      <c r="AR541" s="1098" t="s">
        <v>1018</v>
      </c>
      <c r="AS541" s="1100"/>
    </row>
    <row r="542" spans="1:45" ht="9.9499999999999993" customHeight="1">
      <c r="A542" s="1086" t="s">
        <v>697</v>
      </c>
      <c r="B542" s="1087"/>
      <c r="C542" s="1087"/>
      <c r="D542" s="1087"/>
      <c r="E542" s="1087"/>
      <c r="F542" s="1084" t="s">
        <v>625</v>
      </c>
      <c r="G542" s="1084"/>
      <c r="H542" s="1084"/>
      <c r="I542" s="1084"/>
      <c r="J542" s="1084"/>
      <c r="K542" s="1088"/>
      <c r="L542" s="1089">
        <v>230</v>
      </c>
      <c r="M542" s="1090"/>
      <c r="N542" s="1078">
        <v>260</v>
      </c>
      <c r="O542" s="1078"/>
      <c r="P542" s="1078"/>
      <c r="Q542" s="1090">
        <v>300</v>
      </c>
      <c r="R542" s="1136"/>
      <c r="S542" s="1137">
        <v>300</v>
      </c>
      <c r="T542" s="1078"/>
      <c r="U542" s="1078"/>
      <c r="V542" s="1090">
        <v>350</v>
      </c>
      <c r="W542" s="1090"/>
      <c r="X542" s="1093"/>
      <c r="Y542" s="1133">
        <v>190000</v>
      </c>
      <c r="Z542" s="1080"/>
      <c r="AA542" s="1080"/>
      <c r="AB542" s="1079">
        <v>270000</v>
      </c>
      <c r="AC542" s="1079"/>
      <c r="AD542" s="1079"/>
      <c r="AE542" s="1079"/>
      <c r="AF542" s="1079"/>
      <c r="AG542" s="1080">
        <v>300000</v>
      </c>
      <c r="AH542" s="1080"/>
      <c r="AI542" s="1080"/>
      <c r="AJ542" s="1080"/>
      <c r="AK542" s="1079">
        <v>430000</v>
      </c>
      <c r="AL542" s="1079"/>
      <c r="AM542" s="1134"/>
      <c r="AN542" s="1135">
        <v>170000</v>
      </c>
      <c r="AO542" s="1080"/>
      <c r="AP542" s="1079">
        <v>200000</v>
      </c>
      <c r="AQ542" s="1079"/>
      <c r="AR542" s="1080">
        <v>225000</v>
      </c>
      <c r="AS542" s="1132"/>
    </row>
    <row r="543" spans="1:45" ht="9" customHeight="1">
      <c r="A543" s="1086" t="s">
        <v>698</v>
      </c>
      <c r="B543" s="1087"/>
      <c r="C543" s="1087"/>
      <c r="D543" s="1087"/>
      <c r="E543" s="1087"/>
      <c r="F543" s="1084" t="s">
        <v>646</v>
      </c>
      <c r="G543" s="1084"/>
      <c r="H543" s="1084"/>
      <c r="I543" s="1084"/>
      <c r="J543" s="1084"/>
      <c r="K543" s="1088"/>
      <c r="L543" s="1089">
        <v>160</v>
      </c>
      <c r="M543" s="1090"/>
      <c r="N543" s="1078">
        <v>180</v>
      </c>
      <c r="O543" s="1078"/>
      <c r="P543" s="1078"/>
      <c r="Q543" s="1090">
        <v>220</v>
      </c>
      <c r="R543" s="1136"/>
      <c r="S543" s="1139" t="s">
        <v>626</v>
      </c>
      <c r="T543" s="1084"/>
      <c r="U543" s="1084"/>
      <c r="V543" s="1091" t="s">
        <v>626</v>
      </c>
      <c r="W543" s="1091"/>
      <c r="X543" s="1092"/>
      <c r="Y543" s="1133">
        <v>160000</v>
      </c>
      <c r="Z543" s="1080"/>
      <c r="AA543" s="1080"/>
      <c r="AB543" s="1079">
        <v>200000</v>
      </c>
      <c r="AC543" s="1079"/>
      <c r="AD543" s="1079"/>
      <c r="AE543" s="1079"/>
      <c r="AF543" s="1079"/>
      <c r="AG543" s="1080">
        <v>250000</v>
      </c>
      <c r="AH543" s="1080"/>
      <c r="AI543" s="1080"/>
      <c r="AJ543" s="1080"/>
      <c r="AK543" s="1079">
        <v>295000</v>
      </c>
      <c r="AL543" s="1079"/>
      <c r="AM543" s="1134"/>
      <c r="AN543" s="1135">
        <v>100000</v>
      </c>
      <c r="AO543" s="1080"/>
      <c r="AP543" s="1079">
        <v>120000</v>
      </c>
      <c r="AQ543" s="1079"/>
      <c r="AR543" s="1080">
        <v>140000</v>
      </c>
      <c r="AS543" s="1132"/>
    </row>
    <row r="544" spans="1:45" ht="9" customHeight="1">
      <c r="A544" s="1086" t="s">
        <v>699</v>
      </c>
      <c r="B544" s="1087"/>
      <c r="C544" s="1087"/>
      <c r="D544" s="1087"/>
      <c r="E544" s="1087"/>
      <c r="F544" s="1084" t="s">
        <v>646</v>
      </c>
      <c r="G544" s="1084"/>
      <c r="H544" s="1084"/>
      <c r="I544" s="1084"/>
      <c r="J544" s="1084"/>
      <c r="K544" s="1088"/>
      <c r="L544" s="1089">
        <v>170</v>
      </c>
      <c r="M544" s="1090"/>
      <c r="N544" s="1078">
        <v>190</v>
      </c>
      <c r="O544" s="1078"/>
      <c r="P544" s="1078"/>
      <c r="Q544" s="1090">
        <v>220</v>
      </c>
      <c r="R544" s="1136"/>
      <c r="S544" s="1137">
        <v>230</v>
      </c>
      <c r="T544" s="1078"/>
      <c r="U544" s="1078"/>
      <c r="V544" s="1090">
        <v>280</v>
      </c>
      <c r="W544" s="1090"/>
      <c r="X544" s="1093"/>
      <c r="Y544" s="1133">
        <v>150000</v>
      </c>
      <c r="Z544" s="1080"/>
      <c r="AA544" s="1080"/>
      <c r="AB544" s="1079">
        <v>200000</v>
      </c>
      <c r="AC544" s="1079"/>
      <c r="AD544" s="1079"/>
      <c r="AE544" s="1079"/>
      <c r="AF544" s="1079"/>
      <c r="AG544" s="1080">
        <v>245000</v>
      </c>
      <c r="AH544" s="1080"/>
      <c r="AI544" s="1080"/>
      <c r="AJ544" s="1080"/>
      <c r="AK544" s="1079">
        <v>300000</v>
      </c>
      <c r="AL544" s="1079"/>
      <c r="AM544" s="1134"/>
      <c r="AN544" s="1139" t="s">
        <v>626</v>
      </c>
      <c r="AO544" s="1084"/>
      <c r="AP544" s="1079">
        <v>150000</v>
      </c>
      <c r="AQ544" s="1079"/>
      <c r="AR544" s="1080">
        <v>180000</v>
      </c>
      <c r="AS544" s="1132"/>
    </row>
    <row r="545" spans="1:45" ht="9" customHeight="1">
      <c r="A545" s="1086" t="s">
        <v>700</v>
      </c>
      <c r="B545" s="1087"/>
      <c r="C545" s="1087"/>
      <c r="D545" s="1087"/>
      <c r="E545" s="1087"/>
      <c r="F545" s="1084" t="s">
        <v>625</v>
      </c>
      <c r="G545" s="1084"/>
      <c r="H545" s="1084"/>
      <c r="I545" s="1084"/>
      <c r="J545" s="1084"/>
      <c r="K545" s="1088"/>
      <c r="L545" s="1089">
        <v>130</v>
      </c>
      <c r="M545" s="1090"/>
      <c r="N545" s="1078">
        <v>150</v>
      </c>
      <c r="O545" s="1078"/>
      <c r="P545" s="1078"/>
      <c r="Q545" s="1090">
        <v>200</v>
      </c>
      <c r="R545" s="1136"/>
      <c r="S545" s="1137">
        <v>175</v>
      </c>
      <c r="T545" s="1078"/>
      <c r="U545" s="1078"/>
      <c r="V545" s="1090">
        <v>195</v>
      </c>
      <c r="W545" s="1090"/>
      <c r="X545" s="1093"/>
      <c r="Y545" s="1133">
        <v>140000</v>
      </c>
      <c r="Z545" s="1080"/>
      <c r="AA545" s="1080"/>
      <c r="AB545" s="1079">
        <v>160000</v>
      </c>
      <c r="AC545" s="1079"/>
      <c r="AD545" s="1079"/>
      <c r="AE545" s="1079"/>
      <c r="AF545" s="1079"/>
      <c r="AG545" s="1080">
        <v>200000</v>
      </c>
      <c r="AH545" s="1080"/>
      <c r="AI545" s="1080"/>
      <c r="AJ545" s="1080"/>
      <c r="AK545" s="1079">
        <v>280000</v>
      </c>
      <c r="AL545" s="1079"/>
      <c r="AM545" s="1134"/>
      <c r="AN545" s="1135">
        <v>130000</v>
      </c>
      <c r="AO545" s="1080"/>
      <c r="AP545" s="1079">
        <v>150000</v>
      </c>
      <c r="AQ545" s="1079"/>
      <c r="AR545" s="1080">
        <v>180000</v>
      </c>
      <c r="AS545" s="1132"/>
    </row>
    <row r="546" spans="1:45" ht="9" customHeight="1">
      <c r="A546" s="1086" t="s">
        <v>701</v>
      </c>
      <c r="B546" s="1087"/>
      <c r="C546" s="1087"/>
      <c r="D546" s="1087"/>
      <c r="E546" s="1087"/>
      <c r="F546" s="1084" t="s">
        <v>646</v>
      </c>
      <c r="G546" s="1084"/>
      <c r="H546" s="1084"/>
      <c r="I546" s="1084"/>
      <c r="J546" s="1084"/>
      <c r="K546" s="1088"/>
      <c r="L546" s="1089">
        <v>55</v>
      </c>
      <c r="M546" s="1090"/>
      <c r="N546" s="1078">
        <v>80</v>
      </c>
      <c r="O546" s="1078"/>
      <c r="P546" s="1078"/>
      <c r="Q546" s="1090">
        <v>105</v>
      </c>
      <c r="R546" s="1136"/>
      <c r="S546" s="1137">
        <v>90</v>
      </c>
      <c r="T546" s="1078"/>
      <c r="U546" s="1078"/>
      <c r="V546" s="1090">
        <v>100</v>
      </c>
      <c r="W546" s="1090"/>
      <c r="X546" s="1093"/>
      <c r="Y546" s="1133">
        <v>105000</v>
      </c>
      <c r="Z546" s="1080"/>
      <c r="AA546" s="1080"/>
      <c r="AB546" s="1079">
        <v>140000</v>
      </c>
      <c r="AC546" s="1079"/>
      <c r="AD546" s="1079"/>
      <c r="AE546" s="1079"/>
      <c r="AF546" s="1079"/>
      <c r="AG546" s="1080">
        <v>180000</v>
      </c>
      <c r="AH546" s="1080"/>
      <c r="AI546" s="1080"/>
      <c r="AJ546" s="1080"/>
      <c r="AK546" s="1079">
        <v>240000</v>
      </c>
      <c r="AL546" s="1079"/>
      <c r="AM546" s="1134"/>
      <c r="AN546" s="1135">
        <v>75000</v>
      </c>
      <c r="AO546" s="1080"/>
      <c r="AP546" s="1079">
        <v>95000</v>
      </c>
      <c r="AQ546" s="1079"/>
      <c r="AR546" s="1080">
        <v>115000</v>
      </c>
      <c r="AS546" s="1132"/>
    </row>
    <row r="547" spans="1:45" ht="9" customHeight="1">
      <c r="A547" s="1086" t="s">
        <v>702</v>
      </c>
      <c r="B547" s="1087"/>
      <c r="C547" s="1087"/>
      <c r="D547" s="1087"/>
      <c r="E547" s="1087"/>
      <c r="F547" s="1084" t="s">
        <v>643</v>
      </c>
      <c r="G547" s="1084"/>
      <c r="H547" s="1084"/>
      <c r="I547" s="1084"/>
      <c r="J547" s="1084"/>
      <c r="K547" s="1088"/>
      <c r="L547" s="1089">
        <v>45</v>
      </c>
      <c r="M547" s="1090"/>
      <c r="N547" s="1078">
        <v>70</v>
      </c>
      <c r="O547" s="1078"/>
      <c r="P547" s="1078"/>
      <c r="Q547" s="1090">
        <v>95</v>
      </c>
      <c r="R547" s="1136"/>
      <c r="S547" s="1137">
        <v>50</v>
      </c>
      <c r="T547" s="1078"/>
      <c r="U547" s="1078"/>
      <c r="V547" s="1090">
        <v>110</v>
      </c>
      <c r="W547" s="1090"/>
      <c r="X547" s="1093"/>
      <c r="Y547" s="1133">
        <v>125000</v>
      </c>
      <c r="Z547" s="1080"/>
      <c r="AA547" s="1080"/>
      <c r="AB547" s="1079">
        <v>150000</v>
      </c>
      <c r="AC547" s="1079"/>
      <c r="AD547" s="1079"/>
      <c r="AE547" s="1079"/>
      <c r="AF547" s="1079"/>
      <c r="AG547" s="1080">
        <v>195000</v>
      </c>
      <c r="AH547" s="1080"/>
      <c r="AI547" s="1080"/>
      <c r="AJ547" s="1080"/>
      <c r="AK547" s="1079">
        <v>260000</v>
      </c>
      <c r="AL547" s="1079"/>
      <c r="AM547" s="1134"/>
      <c r="AN547" s="1135">
        <v>100000</v>
      </c>
      <c r="AO547" s="1080"/>
      <c r="AP547" s="1079">
        <v>120000</v>
      </c>
      <c r="AQ547" s="1079"/>
      <c r="AR547" s="1080">
        <v>135000</v>
      </c>
      <c r="AS547" s="1132"/>
    </row>
    <row r="548" spans="1:45" ht="9" customHeight="1">
      <c r="A548" s="1086" t="s">
        <v>703</v>
      </c>
      <c r="B548" s="1087"/>
      <c r="C548" s="1087"/>
      <c r="D548" s="1087"/>
      <c r="E548" s="1087"/>
      <c r="F548" s="1084" t="s">
        <v>646</v>
      </c>
      <c r="G548" s="1084"/>
      <c r="H548" s="1084"/>
      <c r="I548" s="1084"/>
      <c r="J548" s="1084"/>
      <c r="K548" s="1088"/>
      <c r="L548" s="1096" t="s">
        <v>626</v>
      </c>
      <c r="M548" s="1091"/>
      <c r="N548" s="1078">
        <v>78</v>
      </c>
      <c r="O548" s="1078"/>
      <c r="P548" s="1078"/>
      <c r="Q548" s="1091" t="s">
        <v>626</v>
      </c>
      <c r="R548" s="1138"/>
      <c r="S548" s="1139" t="s">
        <v>626</v>
      </c>
      <c r="T548" s="1084"/>
      <c r="U548" s="1084"/>
      <c r="V548" s="1091" t="s">
        <v>626</v>
      </c>
      <c r="W548" s="1091"/>
      <c r="X548" s="1092"/>
      <c r="Y548" s="1133">
        <v>81500</v>
      </c>
      <c r="Z548" s="1080"/>
      <c r="AA548" s="1080"/>
      <c r="AB548" s="1079">
        <v>126850</v>
      </c>
      <c r="AC548" s="1079"/>
      <c r="AD548" s="1079"/>
      <c r="AE548" s="1079"/>
      <c r="AF548" s="1079"/>
      <c r="AG548" s="1080">
        <v>141500</v>
      </c>
      <c r="AH548" s="1080"/>
      <c r="AI548" s="1080"/>
      <c r="AJ548" s="1080"/>
      <c r="AK548" s="1079">
        <v>286000</v>
      </c>
      <c r="AL548" s="1079"/>
      <c r="AM548" s="1134"/>
      <c r="AN548" s="1139" t="s">
        <v>626</v>
      </c>
      <c r="AO548" s="1084"/>
      <c r="AP548" s="1091" t="s">
        <v>626</v>
      </c>
      <c r="AQ548" s="1091"/>
      <c r="AR548" s="1084" t="s">
        <v>626</v>
      </c>
      <c r="AS548" s="1085"/>
    </row>
    <row r="549" spans="1:45" ht="9" customHeight="1">
      <c r="A549" s="1086" t="s">
        <v>704</v>
      </c>
      <c r="B549" s="1087"/>
      <c r="C549" s="1087"/>
      <c r="D549" s="1087"/>
      <c r="E549" s="1087"/>
      <c r="F549" s="1084" t="s">
        <v>634</v>
      </c>
      <c r="G549" s="1084"/>
      <c r="H549" s="1084"/>
      <c r="I549" s="1084"/>
      <c r="J549" s="1084"/>
      <c r="K549" s="1088"/>
      <c r="L549" s="1089">
        <v>70</v>
      </c>
      <c r="M549" s="1090"/>
      <c r="N549" s="1078">
        <v>100</v>
      </c>
      <c r="O549" s="1078"/>
      <c r="P549" s="1078"/>
      <c r="Q549" s="1090">
        <v>110</v>
      </c>
      <c r="R549" s="1136"/>
      <c r="S549" s="1139" t="s">
        <v>626</v>
      </c>
      <c r="T549" s="1084"/>
      <c r="U549" s="1084"/>
      <c r="V549" s="1091" t="s">
        <v>626</v>
      </c>
      <c r="W549" s="1091"/>
      <c r="X549" s="1092"/>
      <c r="Y549" s="1133">
        <v>80000</v>
      </c>
      <c r="Z549" s="1080"/>
      <c r="AA549" s="1080"/>
      <c r="AB549" s="1079">
        <v>140000</v>
      </c>
      <c r="AC549" s="1079"/>
      <c r="AD549" s="1079"/>
      <c r="AE549" s="1079"/>
      <c r="AF549" s="1079"/>
      <c r="AG549" s="1080">
        <v>180000</v>
      </c>
      <c r="AH549" s="1080"/>
      <c r="AI549" s="1080"/>
      <c r="AJ549" s="1080"/>
      <c r="AK549" s="1079">
        <v>300000</v>
      </c>
      <c r="AL549" s="1079"/>
      <c r="AM549" s="1134"/>
      <c r="AN549" s="1139" t="s">
        <v>626</v>
      </c>
      <c r="AO549" s="1084"/>
      <c r="AP549" s="1091" t="s">
        <v>626</v>
      </c>
      <c r="AQ549" s="1091"/>
      <c r="AR549" s="1084" t="s">
        <v>626</v>
      </c>
      <c r="AS549" s="1085"/>
    </row>
    <row r="550" spans="1:45" ht="9" customHeight="1">
      <c r="A550" s="1086" t="s">
        <v>705</v>
      </c>
      <c r="B550" s="1087"/>
      <c r="C550" s="1087"/>
      <c r="D550" s="1087"/>
      <c r="E550" s="1087"/>
      <c r="F550" s="1084" t="s">
        <v>706</v>
      </c>
      <c r="G550" s="1084"/>
      <c r="H550" s="1084"/>
      <c r="I550" s="1084"/>
      <c r="J550" s="1084"/>
      <c r="K550" s="1088"/>
      <c r="L550" s="1089">
        <v>40</v>
      </c>
      <c r="M550" s="1090"/>
      <c r="N550" s="1078">
        <v>60</v>
      </c>
      <c r="O550" s="1078"/>
      <c r="P550" s="1078"/>
      <c r="Q550" s="1090">
        <v>80</v>
      </c>
      <c r="R550" s="1136"/>
      <c r="S550" s="1137">
        <v>60</v>
      </c>
      <c r="T550" s="1078"/>
      <c r="U550" s="1078"/>
      <c r="V550" s="1090">
        <v>150</v>
      </c>
      <c r="W550" s="1090"/>
      <c r="X550" s="1093"/>
      <c r="Y550" s="1133">
        <v>50000</v>
      </c>
      <c r="Z550" s="1080"/>
      <c r="AA550" s="1080"/>
      <c r="AB550" s="1079">
        <v>95000</v>
      </c>
      <c r="AC550" s="1079"/>
      <c r="AD550" s="1079"/>
      <c r="AE550" s="1079"/>
      <c r="AF550" s="1079"/>
      <c r="AG550" s="1080">
        <v>130000</v>
      </c>
      <c r="AH550" s="1080"/>
      <c r="AI550" s="1080"/>
      <c r="AJ550" s="1080"/>
      <c r="AK550" s="1079">
        <v>170000</v>
      </c>
      <c r="AL550" s="1079"/>
      <c r="AM550" s="1134"/>
      <c r="AN550" s="1139" t="s">
        <v>626</v>
      </c>
      <c r="AO550" s="1084"/>
      <c r="AP550" s="1079">
        <v>85000</v>
      </c>
      <c r="AQ550" s="1079"/>
      <c r="AR550" s="1080">
        <v>110000</v>
      </c>
      <c r="AS550" s="1132"/>
    </row>
    <row r="551" spans="1:45" ht="9" customHeight="1">
      <c r="A551" s="1086" t="s">
        <v>595</v>
      </c>
      <c r="B551" s="1087"/>
      <c r="C551" s="1087"/>
      <c r="D551" s="1087"/>
      <c r="E551" s="1087"/>
      <c r="F551" s="1084" t="s">
        <v>652</v>
      </c>
      <c r="G551" s="1084"/>
      <c r="H551" s="1084"/>
      <c r="I551" s="1084"/>
      <c r="J551" s="1084"/>
      <c r="K551" s="1088"/>
      <c r="L551" s="1089">
        <v>350</v>
      </c>
      <c r="M551" s="1090"/>
      <c r="N551" s="1078">
        <v>450</v>
      </c>
      <c r="O551" s="1078"/>
      <c r="P551" s="1078"/>
      <c r="Q551" s="1090">
        <v>550</v>
      </c>
      <c r="R551" s="1136"/>
      <c r="S551" s="1137">
        <v>475</v>
      </c>
      <c r="T551" s="1078"/>
      <c r="U551" s="1078"/>
      <c r="V551" s="1090">
        <v>600</v>
      </c>
      <c r="W551" s="1090"/>
      <c r="X551" s="1093"/>
      <c r="Y551" s="1133">
        <v>260000</v>
      </c>
      <c r="Z551" s="1080"/>
      <c r="AA551" s="1080"/>
      <c r="AB551" s="1079">
        <v>290000</v>
      </c>
      <c r="AC551" s="1079"/>
      <c r="AD551" s="1079"/>
      <c r="AE551" s="1079"/>
      <c r="AF551" s="1079"/>
      <c r="AG551" s="1080">
        <v>370000</v>
      </c>
      <c r="AH551" s="1080"/>
      <c r="AI551" s="1080"/>
      <c r="AJ551" s="1080"/>
      <c r="AK551" s="1079">
        <v>525000</v>
      </c>
      <c r="AL551" s="1079"/>
      <c r="AM551" s="1134"/>
      <c r="AN551" s="1135">
        <v>190000</v>
      </c>
      <c r="AO551" s="1080"/>
      <c r="AP551" s="1079">
        <v>210000</v>
      </c>
      <c r="AQ551" s="1079"/>
      <c r="AR551" s="1080">
        <v>270000</v>
      </c>
      <c r="AS551" s="1132"/>
    </row>
    <row r="552" spans="1:45" ht="9" customHeight="1">
      <c r="A552" s="1086" t="s">
        <v>707</v>
      </c>
      <c r="B552" s="1087"/>
      <c r="C552" s="1087"/>
      <c r="D552" s="1087"/>
      <c r="E552" s="1087"/>
      <c r="F552" s="1084" t="s">
        <v>643</v>
      </c>
      <c r="G552" s="1084"/>
      <c r="H552" s="1084"/>
      <c r="I552" s="1084"/>
      <c r="J552" s="1084"/>
      <c r="K552" s="1088"/>
      <c r="L552" s="1089">
        <v>50</v>
      </c>
      <c r="M552" s="1090"/>
      <c r="N552" s="1078">
        <v>60</v>
      </c>
      <c r="O552" s="1078"/>
      <c r="P552" s="1078"/>
      <c r="Q552" s="1090">
        <v>77</v>
      </c>
      <c r="R552" s="1136"/>
      <c r="S552" s="1137">
        <v>60</v>
      </c>
      <c r="T552" s="1078"/>
      <c r="U552" s="1078"/>
      <c r="V552" s="1090">
        <v>90</v>
      </c>
      <c r="W552" s="1090"/>
      <c r="X552" s="1093"/>
      <c r="Y552" s="1133">
        <v>70000</v>
      </c>
      <c r="Z552" s="1080"/>
      <c r="AA552" s="1080"/>
      <c r="AB552" s="1079">
        <v>130000</v>
      </c>
      <c r="AC552" s="1079"/>
      <c r="AD552" s="1079"/>
      <c r="AE552" s="1079"/>
      <c r="AF552" s="1079"/>
      <c r="AG552" s="1080">
        <v>200000</v>
      </c>
      <c r="AH552" s="1080"/>
      <c r="AI552" s="1080"/>
      <c r="AJ552" s="1080"/>
      <c r="AK552" s="1079">
        <v>220000</v>
      </c>
      <c r="AL552" s="1079"/>
      <c r="AM552" s="1134"/>
      <c r="AN552" s="1135">
        <v>60000</v>
      </c>
      <c r="AO552" s="1080"/>
      <c r="AP552" s="1079">
        <v>95000</v>
      </c>
      <c r="AQ552" s="1079"/>
      <c r="AR552" s="1080">
        <v>110000</v>
      </c>
      <c r="AS552" s="1132"/>
    </row>
    <row r="553" spans="1:45" ht="9" customHeight="1">
      <c r="A553" s="1086" t="s">
        <v>708</v>
      </c>
      <c r="B553" s="1087"/>
      <c r="C553" s="1087"/>
      <c r="D553" s="1087"/>
      <c r="E553" s="1087"/>
      <c r="F553" s="1084" t="s">
        <v>646</v>
      </c>
      <c r="G553" s="1084"/>
      <c r="H553" s="1084"/>
      <c r="I553" s="1084"/>
      <c r="J553" s="1084"/>
      <c r="K553" s="1088"/>
      <c r="L553" s="1089">
        <v>110</v>
      </c>
      <c r="M553" s="1090"/>
      <c r="N553" s="1078">
        <v>120</v>
      </c>
      <c r="O553" s="1078"/>
      <c r="P553" s="1078"/>
      <c r="Q553" s="1090">
        <v>140</v>
      </c>
      <c r="R553" s="1136"/>
      <c r="S553" s="1139" t="s">
        <v>626</v>
      </c>
      <c r="T553" s="1084"/>
      <c r="U553" s="1084"/>
      <c r="V553" s="1091" t="s">
        <v>626</v>
      </c>
      <c r="W553" s="1091"/>
      <c r="X553" s="1092"/>
      <c r="Y553" s="1133">
        <v>90000</v>
      </c>
      <c r="Z553" s="1080"/>
      <c r="AA553" s="1080"/>
      <c r="AB553" s="1079">
        <v>150000</v>
      </c>
      <c r="AC553" s="1079"/>
      <c r="AD553" s="1079"/>
      <c r="AE553" s="1079"/>
      <c r="AF553" s="1079"/>
      <c r="AG553" s="1080">
        <v>185000</v>
      </c>
      <c r="AH553" s="1080"/>
      <c r="AI553" s="1080"/>
      <c r="AJ553" s="1080"/>
      <c r="AK553" s="1079">
        <v>260000</v>
      </c>
      <c r="AL553" s="1079"/>
      <c r="AM553" s="1134"/>
      <c r="AN553" s="1135">
        <v>80000</v>
      </c>
      <c r="AO553" s="1080"/>
      <c r="AP553" s="1079">
        <v>120000</v>
      </c>
      <c r="AQ553" s="1079"/>
      <c r="AR553" s="1080">
        <v>140000</v>
      </c>
      <c r="AS553" s="1132"/>
    </row>
    <row r="554" spans="1:45" ht="9" customHeight="1">
      <c r="A554" s="1086" t="s">
        <v>709</v>
      </c>
      <c r="B554" s="1087"/>
      <c r="C554" s="1087"/>
      <c r="D554" s="1087"/>
      <c r="E554" s="1087"/>
      <c r="F554" s="1084" t="s">
        <v>685</v>
      </c>
      <c r="G554" s="1084"/>
      <c r="H554" s="1084"/>
      <c r="I554" s="1084"/>
      <c r="J554" s="1084"/>
      <c r="K554" s="1088"/>
      <c r="L554" s="1089">
        <v>40</v>
      </c>
      <c r="M554" s="1090"/>
      <c r="N554" s="1078">
        <v>65</v>
      </c>
      <c r="O554" s="1078"/>
      <c r="P554" s="1078"/>
      <c r="Q554" s="1090">
        <v>85</v>
      </c>
      <c r="R554" s="1136"/>
      <c r="S554" s="1137">
        <v>35</v>
      </c>
      <c r="T554" s="1078"/>
      <c r="U554" s="1078"/>
      <c r="V554" s="1090">
        <v>65</v>
      </c>
      <c r="W554" s="1090"/>
      <c r="X554" s="1093"/>
      <c r="Y554" s="1133">
        <v>60000</v>
      </c>
      <c r="Z554" s="1080"/>
      <c r="AA554" s="1080"/>
      <c r="AB554" s="1079">
        <v>90000</v>
      </c>
      <c r="AC554" s="1079"/>
      <c r="AD554" s="1079"/>
      <c r="AE554" s="1079"/>
      <c r="AF554" s="1079"/>
      <c r="AG554" s="1080">
        <v>130000</v>
      </c>
      <c r="AH554" s="1080"/>
      <c r="AI554" s="1080"/>
      <c r="AJ554" s="1080"/>
      <c r="AK554" s="1079">
        <v>250000</v>
      </c>
      <c r="AL554" s="1079"/>
      <c r="AM554" s="1134"/>
      <c r="AN554" s="1135">
        <v>50000</v>
      </c>
      <c r="AO554" s="1080"/>
      <c r="AP554" s="1079">
        <v>80000</v>
      </c>
      <c r="AQ554" s="1079"/>
      <c r="AR554" s="1080">
        <v>110000</v>
      </c>
      <c r="AS554" s="1132"/>
    </row>
    <row r="555" spans="1:45" ht="9" customHeight="1">
      <c r="A555" s="1086" t="s">
        <v>710</v>
      </c>
      <c r="B555" s="1087"/>
      <c r="C555" s="1087"/>
      <c r="D555" s="1087"/>
      <c r="E555" s="1087"/>
      <c r="F555" s="1084" t="s">
        <v>625</v>
      </c>
      <c r="G555" s="1084"/>
      <c r="H555" s="1084"/>
      <c r="I555" s="1084"/>
      <c r="J555" s="1084"/>
      <c r="K555" s="1088"/>
      <c r="L555" s="1089">
        <v>100</v>
      </c>
      <c r="M555" s="1090"/>
      <c r="N555" s="1078">
        <v>150</v>
      </c>
      <c r="O555" s="1078"/>
      <c r="P555" s="1078"/>
      <c r="Q555" s="1090">
        <v>220</v>
      </c>
      <c r="R555" s="1136"/>
      <c r="S555" s="1137">
        <v>130</v>
      </c>
      <c r="T555" s="1078"/>
      <c r="U555" s="1078"/>
      <c r="V555" s="1090">
        <v>180</v>
      </c>
      <c r="W555" s="1090"/>
      <c r="X555" s="1093"/>
      <c r="Y555" s="1133">
        <v>130000</v>
      </c>
      <c r="Z555" s="1080"/>
      <c r="AA555" s="1080"/>
      <c r="AB555" s="1079">
        <v>150000</v>
      </c>
      <c r="AC555" s="1079"/>
      <c r="AD555" s="1079"/>
      <c r="AE555" s="1079"/>
      <c r="AF555" s="1079"/>
      <c r="AG555" s="1080">
        <v>180000</v>
      </c>
      <c r="AH555" s="1080"/>
      <c r="AI555" s="1080"/>
      <c r="AJ555" s="1080"/>
      <c r="AK555" s="1079">
        <v>250000</v>
      </c>
      <c r="AL555" s="1079"/>
      <c r="AM555" s="1134"/>
      <c r="AN555" s="1135">
        <v>110000</v>
      </c>
      <c r="AO555" s="1080"/>
      <c r="AP555" s="1079">
        <v>125000</v>
      </c>
      <c r="AQ555" s="1079"/>
      <c r="AR555" s="1080">
        <v>145000</v>
      </c>
      <c r="AS555" s="1132"/>
    </row>
    <row r="556" spans="1:45" ht="9" customHeight="1">
      <c r="A556" s="1086" t="s">
        <v>711</v>
      </c>
      <c r="B556" s="1087"/>
      <c r="C556" s="1087"/>
      <c r="D556" s="1087"/>
      <c r="E556" s="1087"/>
      <c r="F556" s="1084" t="s">
        <v>634</v>
      </c>
      <c r="G556" s="1084"/>
      <c r="H556" s="1084"/>
      <c r="I556" s="1084"/>
      <c r="J556" s="1084"/>
      <c r="K556" s="1088"/>
      <c r="L556" s="1089">
        <v>50</v>
      </c>
      <c r="M556" s="1090"/>
      <c r="N556" s="1078">
        <v>60</v>
      </c>
      <c r="O556" s="1078"/>
      <c r="P556" s="1078"/>
      <c r="Q556" s="1090">
        <v>80</v>
      </c>
      <c r="R556" s="1136"/>
      <c r="S556" s="1137">
        <v>70</v>
      </c>
      <c r="T556" s="1078"/>
      <c r="U556" s="1078"/>
      <c r="V556" s="1090">
        <v>70</v>
      </c>
      <c r="W556" s="1090"/>
      <c r="X556" s="1093"/>
      <c r="Y556" s="1133">
        <v>100000</v>
      </c>
      <c r="Z556" s="1080"/>
      <c r="AA556" s="1080"/>
      <c r="AB556" s="1079">
        <v>150000</v>
      </c>
      <c r="AC556" s="1079"/>
      <c r="AD556" s="1079"/>
      <c r="AE556" s="1079"/>
      <c r="AF556" s="1079"/>
      <c r="AG556" s="1080">
        <v>160000</v>
      </c>
      <c r="AH556" s="1080"/>
      <c r="AI556" s="1080"/>
      <c r="AJ556" s="1080"/>
      <c r="AK556" s="1079">
        <v>220000</v>
      </c>
      <c r="AL556" s="1079"/>
      <c r="AM556" s="1134"/>
      <c r="AN556" s="1135">
        <v>90000</v>
      </c>
      <c r="AO556" s="1080"/>
      <c r="AP556" s="1079">
        <v>100000</v>
      </c>
      <c r="AQ556" s="1079"/>
      <c r="AR556" s="1080">
        <v>140000</v>
      </c>
      <c r="AS556" s="1132"/>
    </row>
    <row r="557" spans="1:45" ht="9" customHeight="1">
      <c r="A557" s="1086" t="s">
        <v>712</v>
      </c>
      <c r="B557" s="1087"/>
      <c r="C557" s="1087"/>
      <c r="D557" s="1087"/>
      <c r="E557" s="1087"/>
      <c r="F557" s="1084" t="s">
        <v>713</v>
      </c>
      <c r="G557" s="1084"/>
      <c r="H557" s="1084"/>
      <c r="I557" s="1084"/>
      <c r="J557" s="1084"/>
      <c r="K557" s="1088"/>
      <c r="L557" s="1089">
        <v>85</v>
      </c>
      <c r="M557" s="1090"/>
      <c r="N557" s="1078">
        <v>100</v>
      </c>
      <c r="O557" s="1078"/>
      <c r="P557" s="1078"/>
      <c r="Q557" s="1090">
        <v>140</v>
      </c>
      <c r="R557" s="1136"/>
      <c r="S557" s="1139" t="s">
        <v>626</v>
      </c>
      <c r="T557" s="1084"/>
      <c r="U557" s="1084"/>
      <c r="V557" s="1091" t="s">
        <v>626</v>
      </c>
      <c r="W557" s="1091"/>
      <c r="X557" s="1092"/>
      <c r="Y557" s="1133">
        <v>110000</v>
      </c>
      <c r="Z557" s="1080"/>
      <c r="AA557" s="1080"/>
      <c r="AB557" s="1079">
        <v>170000</v>
      </c>
      <c r="AC557" s="1079"/>
      <c r="AD557" s="1079"/>
      <c r="AE557" s="1079"/>
      <c r="AF557" s="1079"/>
      <c r="AG557" s="1080">
        <v>180000</v>
      </c>
      <c r="AH557" s="1080"/>
      <c r="AI557" s="1080"/>
      <c r="AJ557" s="1080"/>
      <c r="AK557" s="1079">
        <v>250000</v>
      </c>
      <c r="AL557" s="1079"/>
      <c r="AM557" s="1134"/>
      <c r="AN557" s="1135">
        <v>95000</v>
      </c>
      <c r="AO557" s="1080"/>
      <c r="AP557" s="1079">
        <v>130000</v>
      </c>
      <c r="AQ557" s="1079"/>
      <c r="AR557" s="1080">
        <v>140000</v>
      </c>
      <c r="AS557" s="1132"/>
    </row>
    <row r="558" spans="1:45" ht="9" customHeight="1">
      <c r="A558" s="1086" t="s">
        <v>714</v>
      </c>
      <c r="B558" s="1087"/>
      <c r="C558" s="1087"/>
      <c r="D558" s="1087"/>
      <c r="E558" s="1087"/>
      <c r="F558" s="1084" t="s">
        <v>625</v>
      </c>
      <c r="G558" s="1084"/>
      <c r="H558" s="1084"/>
      <c r="I558" s="1084"/>
      <c r="J558" s="1084"/>
      <c r="K558" s="1088"/>
      <c r="L558" s="1089">
        <v>190</v>
      </c>
      <c r="M558" s="1090"/>
      <c r="N558" s="1078">
        <v>220</v>
      </c>
      <c r="O558" s="1078"/>
      <c r="P558" s="1078"/>
      <c r="Q558" s="1090">
        <v>235</v>
      </c>
      <c r="R558" s="1136"/>
      <c r="S558" s="1137">
        <v>235</v>
      </c>
      <c r="T558" s="1078"/>
      <c r="U558" s="1078"/>
      <c r="V558" s="1090">
        <v>250</v>
      </c>
      <c r="W558" s="1090"/>
      <c r="X558" s="1093"/>
      <c r="Y558" s="1133">
        <v>180000</v>
      </c>
      <c r="Z558" s="1080"/>
      <c r="AA558" s="1080"/>
      <c r="AB558" s="1079">
        <v>200000</v>
      </c>
      <c r="AC558" s="1079"/>
      <c r="AD558" s="1079"/>
      <c r="AE558" s="1079"/>
      <c r="AF558" s="1079"/>
      <c r="AG558" s="1080">
        <v>265000</v>
      </c>
      <c r="AH558" s="1080"/>
      <c r="AI558" s="1080"/>
      <c r="AJ558" s="1080"/>
      <c r="AK558" s="1079">
        <v>320000</v>
      </c>
      <c r="AL558" s="1079"/>
      <c r="AM558" s="1134"/>
      <c r="AN558" s="1135">
        <v>150000</v>
      </c>
      <c r="AO558" s="1080"/>
      <c r="AP558" s="1079">
        <v>170000</v>
      </c>
      <c r="AQ558" s="1079"/>
      <c r="AR558" s="1080">
        <v>184000</v>
      </c>
      <c r="AS558" s="1132"/>
    </row>
    <row r="559" spans="1:45" ht="9" customHeight="1">
      <c r="A559" s="1086" t="s">
        <v>715</v>
      </c>
      <c r="B559" s="1087"/>
      <c r="C559" s="1087"/>
      <c r="D559" s="1087"/>
      <c r="E559" s="1087"/>
      <c r="F559" s="1084" t="s">
        <v>625</v>
      </c>
      <c r="G559" s="1084"/>
      <c r="H559" s="1084"/>
      <c r="I559" s="1084"/>
      <c r="J559" s="1084"/>
      <c r="K559" s="1088"/>
      <c r="L559" s="1089">
        <v>170</v>
      </c>
      <c r="M559" s="1090"/>
      <c r="N559" s="1078">
        <v>210</v>
      </c>
      <c r="O559" s="1078"/>
      <c r="P559" s="1078"/>
      <c r="Q559" s="1090">
        <v>275</v>
      </c>
      <c r="R559" s="1136"/>
      <c r="S559" s="1137">
        <v>193</v>
      </c>
      <c r="T559" s="1078"/>
      <c r="U559" s="1078"/>
      <c r="V559" s="1090">
        <v>285</v>
      </c>
      <c r="W559" s="1090"/>
      <c r="X559" s="1093"/>
      <c r="Y559" s="1133">
        <v>175000</v>
      </c>
      <c r="Z559" s="1080"/>
      <c r="AA559" s="1080"/>
      <c r="AB559" s="1079">
        <v>215000</v>
      </c>
      <c r="AC559" s="1079"/>
      <c r="AD559" s="1079"/>
      <c r="AE559" s="1079"/>
      <c r="AF559" s="1079"/>
      <c r="AG559" s="1080">
        <v>250000</v>
      </c>
      <c r="AH559" s="1080"/>
      <c r="AI559" s="1080"/>
      <c r="AJ559" s="1080"/>
      <c r="AK559" s="1079">
        <v>350000</v>
      </c>
      <c r="AL559" s="1079"/>
      <c r="AM559" s="1134"/>
      <c r="AN559" s="1135">
        <v>135000</v>
      </c>
      <c r="AO559" s="1080"/>
      <c r="AP559" s="1079">
        <v>150000</v>
      </c>
      <c r="AQ559" s="1079"/>
      <c r="AR559" s="1080">
        <v>185000</v>
      </c>
      <c r="AS559" s="1132"/>
    </row>
    <row r="560" spans="1:45" ht="9" customHeight="1">
      <c r="A560" s="1086" t="s">
        <v>716</v>
      </c>
      <c r="B560" s="1087"/>
      <c r="C560" s="1087"/>
      <c r="D560" s="1087"/>
      <c r="E560" s="1087"/>
      <c r="F560" s="1084" t="s">
        <v>625</v>
      </c>
      <c r="G560" s="1084"/>
      <c r="H560" s="1084"/>
      <c r="I560" s="1084"/>
      <c r="J560" s="1084"/>
      <c r="K560" s="1088"/>
      <c r="L560" s="1089">
        <v>210</v>
      </c>
      <c r="M560" s="1090"/>
      <c r="N560" s="1078">
        <v>260</v>
      </c>
      <c r="O560" s="1078"/>
      <c r="P560" s="1078"/>
      <c r="Q560" s="1090">
        <v>410</v>
      </c>
      <c r="R560" s="1136"/>
      <c r="S560" s="1137">
        <v>300</v>
      </c>
      <c r="T560" s="1078"/>
      <c r="U560" s="1078"/>
      <c r="V560" s="1090">
        <v>380</v>
      </c>
      <c r="W560" s="1090"/>
      <c r="X560" s="1093"/>
      <c r="Y560" s="1133">
        <v>230000</v>
      </c>
      <c r="Z560" s="1080"/>
      <c r="AA560" s="1080"/>
      <c r="AB560" s="1079">
        <v>300000</v>
      </c>
      <c r="AC560" s="1079"/>
      <c r="AD560" s="1079"/>
      <c r="AE560" s="1079"/>
      <c r="AF560" s="1079"/>
      <c r="AG560" s="1080">
        <v>420000</v>
      </c>
      <c r="AH560" s="1080"/>
      <c r="AI560" s="1080"/>
      <c r="AJ560" s="1080"/>
      <c r="AK560" s="1079">
        <v>600000</v>
      </c>
      <c r="AL560" s="1079"/>
      <c r="AM560" s="1134"/>
      <c r="AN560" s="1135">
        <v>160000</v>
      </c>
      <c r="AO560" s="1080"/>
      <c r="AP560" s="1079">
        <v>195000</v>
      </c>
      <c r="AQ560" s="1079"/>
      <c r="AR560" s="1080">
        <v>240000</v>
      </c>
      <c r="AS560" s="1132"/>
    </row>
    <row r="561" spans="1:45" ht="9" customHeight="1">
      <c r="A561" s="1086" t="s">
        <v>717</v>
      </c>
      <c r="B561" s="1087"/>
      <c r="C561" s="1087"/>
      <c r="D561" s="1087"/>
      <c r="E561" s="1087"/>
      <c r="F561" s="1084" t="s">
        <v>643</v>
      </c>
      <c r="G561" s="1084"/>
      <c r="H561" s="1084"/>
      <c r="I561" s="1084"/>
      <c r="J561" s="1084"/>
      <c r="K561" s="1088"/>
      <c r="L561" s="1089">
        <v>80</v>
      </c>
      <c r="M561" s="1090"/>
      <c r="N561" s="1078">
        <v>100</v>
      </c>
      <c r="O561" s="1078"/>
      <c r="P561" s="1078"/>
      <c r="Q561" s="1090">
        <v>150</v>
      </c>
      <c r="R561" s="1136"/>
      <c r="S561" s="1137">
        <v>75</v>
      </c>
      <c r="T561" s="1078"/>
      <c r="U561" s="1078"/>
      <c r="V561" s="1090">
        <v>220</v>
      </c>
      <c r="W561" s="1090"/>
      <c r="X561" s="1093"/>
      <c r="Y561" s="1133">
        <v>135000</v>
      </c>
      <c r="Z561" s="1080"/>
      <c r="AA561" s="1080"/>
      <c r="AB561" s="1079">
        <v>200000</v>
      </c>
      <c r="AC561" s="1079"/>
      <c r="AD561" s="1079"/>
      <c r="AE561" s="1079"/>
      <c r="AF561" s="1079"/>
      <c r="AG561" s="1080">
        <v>250000</v>
      </c>
      <c r="AH561" s="1080"/>
      <c r="AI561" s="1080"/>
      <c r="AJ561" s="1080"/>
      <c r="AK561" s="1079">
        <v>450000</v>
      </c>
      <c r="AL561" s="1079"/>
      <c r="AM561" s="1134"/>
      <c r="AN561" s="1135">
        <v>110000</v>
      </c>
      <c r="AO561" s="1080"/>
      <c r="AP561" s="1079">
        <v>145000</v>
      </c>
      <c r="AQ561" s="1079"/>
      <c r="AR561" s="1080">
        <v>165000</v>
      </c>
      <c r="AS561" s="1132"/>
    </row>
    <row r="562" spans="1:45" ht="9" customHeight="1">
      <c r="A562" s="1086" t="s">
        <v>718</v>
      </c>
      <c r="B562" s="1087"/>
      <c r="C562" s="1087"/>
      <c r="D562" s="1087"/>
      <c r="E562" s="1087"/>
      <c r="F562" s="1084" t="s">
        <v>713</v>
      </c>
      <c r="G562" s="1084"/>
      <c r="H562" s="1084"/>
      <c r="I562" s="1084"/>
      <c r="J562" s="1084"/>
      <c r="K562" s="1088"/>
      <c r="L562" s="1089">
        <v>120</v>
      </c>
      <c r="M562" s="1090"/>
      <c r="N562" s="1078">
        <v>180</v>
      </c>
      <c r="O562" s="1078"/>
      <c r="P562" s="1078"/>
      <c r="Q562" s="1090">
        <v>230</v>
      </c>
      <c r="R562" s="1136"/>
      <c r="S562" s="1139" t="s">
        <v>626</v>
      </c>
      <c r="T562" s="1084"/>
      <c r="U562" s="1084"/>
      <c r="V562" s="1091" t="s">
        <v>626</v>
      </c>
      <c r="W562" s="1091"/>
      <c r="X562" s="1092"/>
      <c r="Y562" s="1133">
        <v>110000</v>
      </c>
      <c r="Z562" s="1080"/>
      <c r="AA562" s="1080"/>
      <c r="AB562" s="1079">
        <v>160000</v>
      </c>
      <c r="AC562" s="1079"/>
      <c r="AD562" s="1079"/>
      <c r="AE562" s="1079"/>
      <c r="AF562" s="1079"/>
      <c r="AG562" s="1080">
        <v>170000</v>
      </c>
      <c r="AH562" s="1080"/>
      <c r="AI562" s="1080"/>
      <c r="AJ562" s="1080"/>
      <c r="AK562" s="1079">
        <v>320000</v>
      </c>
      <c r="AL562" s="1079"/>
      <c r="AM562" s="1134"/>
      <c r="AN562" s="1135">
        <v>95000</v>
      </c>
      <c r="AO562" s="1080"/>
      <c r="AP562" s="1079">
        <v>130000</v>
      </c>
      <c r="AQ562" s="1079"/>
      <c r="AR562" s="1080">
        <v>140000</v>
      </c>
      <c r="AS562" s="1132"/>
    </row>
    <row r="563" spans="1:45" ht="9" customHeight="1">
      <c r="A563" s="1086" t="s">
        <v>719</v>
      </c>
      <c r="B563" s="1087"/>
      <c r="C563" s="1087"/>
      <c r="D563" s="1087"/>
      <c r="E563" s="1087"/>
      <c r="F563" s="1084" t="s">
        <v>625</v>
      </c>
      <c r="G563" s="1084"/>
      <c r="H563" s="1084"/>
      <c r="I563" s="1084"/>
      <c r="J563" s="1084"/>
      <c r="K563" s="1088"/>
      <c r="L563" s="1089">
        <v>190</v>
      </c>
      <c r="M563" s="1090"/>
      <c r="N563" s="1078">
        <v>270</v>
      </c>
      <c r="O563" s="1078"/>
      <c r="P563" s="1078"/>
      <c r="Q563" s="1090">
        <v>350</v>
      </c>
      <c r="R563" s="1136"/>
      <c r="S563" s="1137">
        <v>160</v>
      </c>
      <c r="T563" s="1078"/>
      <c r="U563" s="1078"/>
      <c r="V563" s="1090">
        <v>220</v>
      </c>
      <c r="W563" s="1090"/>
      <c r="X563" s="1093"/>
      <c r="Y563" s="1133">
        <v>230000</v>
      </c>
      <c r="Z563" s="1080"/>
      <c r="AA563" s="1080"/>
      <c r="AB563" s="1079">
        <v>320000</v>
      </c>
      <c r="AC563" s="1079"/>
      <c r="AD563" s="1079"/>
      <c r="AE563" s="1079"/>
      <c r="AF563" s="1079"/>
      <c r="AG563" s="1080">
        <v>420000</v>
      </c>
      <c r="AH563" s="1080"/>
      <c r="AI563" s="1080"/>
      <c r="AJ563" s="1080"/>
      <c r="AK563" s="1079">
        <v>580000</v>
      </c>
      <c r="AL563" s="1079"/>
      <c r="AM563" s="1134"/>
      <c r="AN563" s="1135">
        <v>155000</v>
      </c>
      <c r="AO563" s="1080"/>
      <c r="AP563" s="1079">
        <v>190000</v>
      </c>
      <c r="AQ563" s="1079"/>
      <c r="AR563" s="1080">
        <v>230000</v>
      </c>
      <c r="AS563" s="1132"/>
    </row>
    <row r="564" spans="1:45" ht="9" customHeight="1">
      <c r="A564" s="1086" t="s">
        <v>720</v>
      </c>
      <c r="B564" s="1087"/>
      <c r="C564" s="1087"/>
      <c r="D564" s="1087"/>
      <c r="E564" s="1087"/>
      <c r="F564" s="1084" t="s">
        <v>625</v>
      </c>
      <c r="G564" s="1084"/>
      <c r="H564" s="1084"/>
      <c r="I564" s="1084"/>
      <c r="J564" s="1084"/>
      <c r="K564" s="1088"/>
      <c r="L564" s="1089">
        <v>150</v>
      </c>
      <c r="M564" s="1090"/>
      <c r="N564" s="1078">
        <v>220</v>
      </c>
      <c r="O564" s="1078"/>
      <c r="P564" s="1078"/>
      <c r="Q564" s="1090">
        <v>350</v>
      </c>
      <c r="R564" s="1136"/>
      <c r="S564" s="1137">
        <v>220</v>
      </c>
      <c r="T564" s="1078"/>
      <c r="U564" s="1078"/>
      <c r="V564" s="1090">
        <v>350</v>
      </c>
      <c r="W564" s="1090"/>
      <c r="X564" s="1093"/>
      <c r="Y564" s="1133">
        <v>165000</v>
      </c>
      <c r="Z564" s="1080"/>
      <c r="AA564" s="1080"/>
      <c r="AB564" s="1079">
        <v>225000</v>
      </c>
      <c r="AC564" s="1079"/>
      <c r="AD564" s="1079"/>
      <c r="AE564" s="1079"/>
      <c r="AF564" s="1079"/>
      <c r="AG564" s="1080">
        <v>285000</v>
      </c>
      <c r="AH564" s="1080"/>
      <c r="AI564" s="1080"/>
      <c r="AJ564" s="1080"/>
      <c r="AK564" s="1079">
        <v>420000</v>
      </c>
      <c r="AL564" s="1079"/>
      <c r="AM564" s="1134"/>
      <c r="AN564" s="1135">
        <v>140000</v>
      </c>
      <c r="AO564" s="1080"/>
      <c r="AP564" s="1079">
        <v>185000</v>
      </c>
      <c r="AQ564" s="1079"/>
      <c r="AR564" s="1080">
        <v>215000</v>
      </c>
      <c r="AS564" s="1132"/>
    </row>
    <row r="565" spans="1:45" ht="9" customHeight="1">
      <c r="A565" s="1086" t="s">
        <v>596</v>
      </c>
      <c r="B565" s="1087"/>
      <c r="C565" s="1087"/>
      <c r="D565" s="1087"/>
      <c r="E565" s="1087"/>
      <c r="F565" s="1084" t="s">
        <v>625</v>
      </c>
      <c r="G565" s="1084"/>
      <c r="H565" s="1084"/>
      <c r="I565" s="1084"/>
      <c r="J565" s="1084"/>
      <c r="K565" s="1088"/>
      <c r="L565" s="1089">
        <v>350</v>
      </c>
      <c r="M565" s="1090"/>
      <c r="N565" s="1078">
        <v>500</v>
      </c>
      <c r="O565" s="1078"/>
      <c r="P565" s="1078"/>
      <c r="Q565" s="1090">
        <v>750</v>
      </c>
      <c r="R565" s="1136"/>
      <c r="S565" s="1137">
        <v>450</v>
      </c>
      <c r="T565" s="1078"/>
      <c r="U565" s="1078"/>
      <c r="V565" s="1090">
        <v>600</v>
      </c>
      <c r="W565" s="1090"/>
      <c r="X565" s="1093"/>
      <c r="Y565" s="1133">
        <v>220000</v>
      </c>
      <c r="Z565" s="1080"/>
      <c r="AA565" s="1080"/>
      <c r="AB565" s="1079">
        <v>350000</v>
      </c>
      <c r="AC565" s="1079"/>
      <c r="AD565" s="1079"/>
      <c r="AE565" s="1079"/>
      <c r="AF565" s="1079"/>
      <c r="AG565" s="1080">
        <v>550000</v>
      </c>
      <c r="AH565" s="1080"/>
      <c r="AI565" s="1080"/>
      <c r="AJ565" s="1080"/>
      <c r="AK565" s="1079">
        <v>950000</v>
      </c>
      <c r="AL565" s="1079"/>
      <c r="AM565" s="1134"/>
      <c r="AN565" s="1135">
        <v>210000</v>
      </c>
      <c r="AO565" s="1080"/>
      <c r="AP565" s="1079">
        <v>250000</v>
      </c>
      <c r="AQ565" s="1079"/>
      <c r="AR565" s="1080">
        <v>300000</v>
      </c>
      <c r="AS565" s="1132"/>
    </row>
    <row r="566" spans="1:45" ht="9" customHeight="1">
      <c r="A566" s="1086" t="s">
        <v>721</v>
      </c>
      <c r="B566" s="1087"/>
      <c r="C566" s="1087"/>
      <c r="D566" s="1087"/>
      <c r="E566" s="1087"/>
      <c r="F566" s="1084" t="s">
        <v>634</v>
      </c>
      <c r="G566" s="1084"/>
      <c r="H566" s="1084"/>
      <c r="I566" s="1084"/>
      <c r="J566" s="1084"/>
      <c r="K566" s="1088"/>
      <c r="L566" s="1089">
        <v>150</v>
      </c>
      <c r="M566" s="1090"/>
      <c r="N566" s="1078">
        <v>200</v>
      </c>
      <c r="O566" s="1078"/>
      <c r="P566" s="1078"/>
      <c r="Q566" s="1090">
        <v>350</v>
      </c>
      <c r="R566" s="1136"/>
      <c r="S566" s="1137">
        <v>120</v>
      </c>
      <c r="T566" s="1078"/>
      <c r="U566" s="1078"/>
      <c r="V566" s="1090">
        <v>200</v>
      </c>
      <c r="W566" s="1090"/>
      <c r="X566" s="1093"/>
      <c r="Y566" s="1133">
        <v>160000</v>
      </c>
      <c r="Z566" s="1080"/>
      <c r="AA566" s="1080"/>
      <c r="AB566" s="1079">
        <v>220000</v>
      </c>
      <c r="AC566" s="1079"/>
      <c r="AD566" s="1079"/>
      <c r="AE566" s="1079"/>
      <c r="AF566" s="1079"/>
      <c r="AG566" s="1080">
        <v>300000</v>
      </c>
      <c r="AH566" s="1080"/>
      <c r="AI566" s="1080"/>
      <c r="AJ566" s="1080"/>
      <c r="AK566" s="1079">
        <v>350000</v>
      </c>
      <c r="AL566" s="1079"/>
      <c r="AM566" s="1134"/>
      <c r="AN566" s="1135">
        <v>150000</v>
      </c>
      <c r="AO566" s="1080"/>
      <c r="AP566" s="1079">
        <v>220000</v>
      </c>
      <c r="AQ566" s="1079"/>
      <c r="AR566" s="1080">
        <v>270000</v>
      </c>
      <c r="AS566" s="1132"/>
    </row>
    <row r="567" spans="1:45" ht="9" customHeight="1">
      <c r="A567" s="1086" t="s">
        <v>722</v>
      </c>
      <c r="B567" s="1087"/>
      <c r="C567" s="1087"/>
      <c r="D567" s="1087"/>
      <c r="E567" s="1087"/>
      <c r="F567" s="1084" t="s">
        <v>629</v>
      </c>
      <c r="G567" s="1084"/>
      <c r="H567" s="1084"/>
      <c r="I567" s="1084"/>
      <c r="J567" s="1084"/>
      <c r="K567" s="1088"/>
      <c r="L567" s="1089">
        <v>230</v>
      </c>
      <c r="M567" s="1090"/>
      <c r="N567" s="1078">
        <v>290</v>
      </c>
      <c r="O567" s="1078"/>
      <c r="P567" s="1078"/>
      <c r="Q567" s="1090">
        <v>360</v>
      </c>
      <c r="R567" s="1136"/>
      <c r="S567" s="1137">
        <v>360</v>
      </c>
      <c r="T567" s="1078"/>
      <c r="U567" s="1078"/>
      <c r="V567" s="1090">
        <v>430</v>
      </c>
      <c r="W567" s="1090"/>
      <c r="X567" s="1093"/>
      <c r="Y567" s="1133">
        <v>175000</v>
      </c>
      <c r="Z567" s="1080"/>
      <c r="AA567" s="1080"/>
      <c r="AB567" s="1079">
        <v>250000</v>
      </c>
      <c r="AC567" s="1079"/>
      <c r="AD567" s="1079"/>
      <c r="AE567" s="1079"/>
      <c r="AF567" s="1079"/>
      <c r="AG567" s="1080">
        <v>315000</v>
      </c>
      <c r="AH567" s="1080"/>
      <c r="AI567" s="1080"/>
      <c r="AJ567" s="1080"/>
      <c r="AK567" s="1079">
        <v>400000</v>
      </c>
      <c r="AL567" s="1079"/>
      <c r="AM567" s="1134"/>
      <c r="AN567" s="1135">
        <v>175000</v>
      </c>
      <c r="AO567" s="1080"/>
      <c r="AP567" s="1079">
        <v>215000</v>
      </c>
      <c r="AQ567" s="1079"/>
      <c r="AR567" s="1080">
        <v>235000</v>
      </c>
      <c r="AS567" s="1132"/>
    </row>
    <row r="568" spans="1:45" ht="9" customHeight="1">
      <c r="A568" s="1086" t="s">
        <v>723</v>
      </c>
      <c r="B568" s="1087"/>
      <c r="C568" s="1087"/>
      <c r="D568" s="1087"/>
      <c r="E568" s="1087"/>
      <c r="F568" s="1084" t="s">
        <v>632</v>
      </c>
      <c r="G568" s="1084"/>
      <c r="H568" s="1084"/>
      <c r="I568" s="1084"/>
      <c r="J568" s="1084"/>
      <c r="K568" s="1088"/>
      <c r="L568" s="1089">
        <v>75</v>
      </c>
      <c r="M568" s="1090"/>
      <c r="N568" s="1078">
        <v>90</v>
      </c>
      <c r="O568" s="1078"/>
      <c r="P568" s="1078"/>
      <c r="Q568" s="1090">
        <v>110</v>
      </c>
      <c r="R568" s="1136"/>
      <c r="S568" s="1137">
        <v>80</v>
      </c>
      <c r="T568" s="1078"/>
      <c r="U568" s="1078"/>
      <c r="V568" s="1090">
        <v>120</v>
      </c>
      <c r="W568" s="1090"/>
      <c r="X568" s="1093"/>
      <c r="Y568" s="1133">
        <v>80000</v>
      </c>
      <c r="Z568" s="1080"/>
      <c r="AA568" s="1080"/>
      <c r="AB568" s="1079">
        <v>120000</v>
      </c>
      <c r="AC568" s="1079"/>
      <c r="AD568" s="1079"/>
      <c r="AE568" s="1079"/>
      <c r="AF568" s="1079"/>
      <c r="AG568" s="1080">
        <v>180000</v>
      </c>
      <c r="AH568" s="1080"/>
      <c r="AI568" s="1080"/>
      <c r="AJ568" s="1080"/>
      <c r="AK568" s="1079">
        <v>200000</v>
      </c>
      <c r="AL568" s="1079"/>
      <c r="AM568" s="1134"/>
      <c r="AN568" s="1135">
        <v>80000</v>
      </c>
      <c r="AO568" s="1080"/>
      <c r="AP568" s="1079">
        <v>105000</v>
      </c>
      <c r="AQ568" s="1079"/>
      <c r="AR568" s="1080">
        <v>115000</v>
      </c>
      <c r="AS568" s="1132"/>
    </row>
    <row r="569" spans="1:45" ht="9" customHeight="1">
      <c r="A569" s="1086" t="s">
        <v>724</v>
      </c>
      <c r="B569" s="1087"/>
      <c r="C569" s="1087"/>
      <c r="D569" s="1087"/>
      <c r="E569" s="1087"/>
      <c r="F569" s="1084" t="s">
        <v>632</v>
      </c>
      <c r="G569" s="1084"/>
      <c r="H569" s="1084"/>
      <c r="I569" s="1084"/>
      <c r="J569" s="1084"/>
      <c r="K569" s="1088"/>
      <c r="L569" s="1089">
        <v>40</v>
      </c>
      <c r="M569" s="1090"/>
      <c r="N569" s="1078">
        <v>60</v>
      </c>
      <c r="O569" s="1078"/>
      <c r="P569" s="1078"/>
      <c r="Q569" s="1090">
        <v>100</v>
      </c>
      <c r="R569" s="1136"/>
      <c r="S569" s="1137">
        <v>75</v>
      </c>
      <c r="T569" s="1078"/>
      <c r="U569" s="1078"/>
      <c r="V569" s="1090">
        <v>85</v>
      </c>
      <c r="W569" s="1090"/>
      <c r="X569" s="1093"/>
      <c r="Y569" s="1133">
        <v>60000</v>
      </c>
      <c r="Z569" s="1080"/>
      <c r="AA569" s="1080"/>
      <c r="AB569" s="1079">
        <v>95000</v>
      </c>
      <c r="AC569" s="1079"/>
      <c r="AD569" s="1079"/>
      <c r="AE569" s="1079"/>
      <c r="AF569" s="1079"/>
      <c r="AG569" s="1080">
        <v>150000</v>
      </c>
      <c r="AH569" s="1080"/>
      <c r="AI569" s="1080"/>
      <c r="AJ569" s="1080"/>
      <c r="AK569" s="1079">
        <v>170000</v>
      </c>
      <c r="AL569" s="1079"/>
      <c r="AM569" s="1134"/>
      <c r="AN569" s="1135">
        <v>70000</v>
      </c>
      <c r="AO569" s="1080"/>
      <c r="AP569" s="1079">
        <v>95000</v>
      </c>
      <c r="AQ569" s="1079"/>
      <c r="AR569" s="1080">
        <v>130000</v>
      </c>
      <c r="AS569" s="1132"/>
    </row>
    <row r="570" spans="1:45" ht="9" customHeight="1">
      <c r="A570" s="1086" t="s">
        <v>725</v>
      </c>
      <c r="B570" s="1087"/>
      <c r="C570" s="1087"/>
      <c r="D570" s="1087"/>
      <c r="E570" s="1087"/>
      <c r="F570" s="1084" t="s">
        <v>685</v>
      </c>
      <c r="G570" s="1084"/>
      <c r="H570" s="1084"/>
      <c r="I570" s="1084"/>
      <c r="J570" s="1084"/>
      <c r="K570" s="1088"/>
      <c r="L570" s="1089">
        <v>13</v>
      </c>
      <c r="M570" s="1090"/>
      <c r="N570" s="1078">
        <v>25</v>
      </c>
      <c r="O570" s="1078"/>
      <c r="P570" s="1078"/>
      <c r="Q570" s="1090">
        <v>44</v>
      </c>
      <c r="R570" s="1136"/>
      <c r="S570" s="1137">
        <v>13</v>
      </c>
      <c r="T570" s="1078"/>
      <c r="U570" s="1078"/>
      <c r="V570" s="1090">
        <v>25</v>
      </c>
      <c r="W570" s="1090"/>
      <c r="X570" s="1093"/>
      <c r="Y570" s="1133">
        <v>30000</v>
      </c>
      <c r="Z570" s="1080"/>
      <c r="AA570" s="1080"/>
      <c r="AB570" s="1079">
        <v>50000</v>
      </c>
      <c r="AC570" s="1079"/>
      <c r="AD570" s="1079"/>
      <c r="AE570" s="1079"/>
      <c r="AF570" s="1079"/>
      <c r="AG570" s="1080">
        <v>80000</v>
      </c>
      <c r="AH570" s="1080"/>
      <c r="AI570" s="1080"/>
      <c r="AJ570" s="1080"/>
      <c r="AK570" s="1079">
        <v>150000</v>
      </c>
      <c r="AL570" s="1079"/>
      <c r="AM570" s="1134"/>
      <c r="AN570" s="1135">
        <v>20000</v>
      </c>
      <c r="AO570" s="1080"/>
      <c r="AP570" s="1079">
        <v>40000</v>
      </c>
      <c r="AQ570" s="1079"/>
      <c r="AR570" s="1080">
        <v>60000</v>
      </c>
      <c r="AS570" s="1132"/>
    </row>
    <row r="571" spans="1:45" ht="9" customHeight="1">
      <c r="A571" s="1086" t="s">
        <v>726</v>
      </c>
      <c r="B571" s="1087"/>
      <c r="C571" s="1087"/>
      <c r="D571" s="1087"/>
      <c r="E571" s="1087"/>
      <c r="F571" s="1084" t="s">
        <v>625</v>
      </c>
      <c r="G571" s="1084"/>
      <c r="H571" s="1084"/>
      <c r="I571" s="1084"/>
      <c r="J571" s="1084"/>
      <c r="K571" s="1088"/>
      <c r="L571" s="1089">
        <v>70</v>
      </c>
      <c r="M571" s="1090"/>
      <c r="N571" s="1078">
        <v>100</v>
      </c>
      <c r="O571" s="1078"/>
      <c r="P571" s="1078"/>
      <c r="Q571" s="1090">
        <v>130</v>
      </c>
      <c r="R571" s="1136"/>
      <c r="S571" s="1139" t="s">
        <v>626</v>
      </c>
      <c r="T571" s="1084"/>
      <c r="U571" s="1084"/>
      <c r="V571" s="1091" t="s">
        <v>626</v>
      </c>
      <c r="W571" s="1091"/>
      <c r="X571" s="1092"/>
      <c r="Y571" s="1133">
        <v>120000</v>
      </c>
      <c r="Z571" s="1080"/>
      <c r="AA571" s="1080"/>
      <c r="AB571" s="1079">
        <v>150000</v>
      </c>
      <c r="AC571" s="1079"/>
      <c r="AD571" s="1079"/>
      <c r="AE571" s="1079"/>
      <c r="AF571" s="1079"/>
      <c r="AG571" s="1080">
        <v>195000</v>
      </c>
      <c r="AH571" s="1080"/>
      <c r="AI571" s="1080"/>
      <c r="AJ571" s="1080"/>
      <c r="AK571" s="1079">
        <v>210000</v>
      </c>
      <c r="AL571" s="1079"/>
      <c r="AM571" s="1134"/>
      <c r="AN571" s="1135">
        <v>80000</v>
      </c>
      <c r="AO571" s="1080"/>
      <c r="AP571" s="1079">
        <v>100000</v>
      </c>
      <c r="AQ571" s="1079"/>
      <c r="AR571" s="1080">
        <v>140000</v>
      </c>
      <c r="AS571" s="1132"/>
    </row>
    <row r="572" spans="1:45" ht="9" customHeight="1">
      <c r="A572" s="1086" t="s">
        <v>727</v>
      </c>
      <c r="B572" s="1087"/>
      <c r="C572" s="1087"/>
      <c r="D572" s="1087"/>
      <c r="E572" s="1087"/>
      <c r="F572" s="1084" t="s">
        <v>625</v>
      </c>
      <c r="G572" s="1084"/>
      <c r="H572" s="1084"/>
      <c r="I572" s="1084"/>
      <c r="J572" s="1084"/>
      <c r="K572" s="1088"/>
      <c r="L572" s="1089">
        <v>110</v>
      </c>
      <c r="M572" s="1090"/>
      <c r="N572" s="1078">
        <v>150</v>
      </c>
      <c r="O572" s="1078"/>
      <c r="P572" s="1078"/>
      <c r="Q572" s="1090">
        <v>185</v>
      </c>
      <c r="R572" s="1136"/>
      <c r="S572" s="1137">
        <v>120</v>
      </c>
      <c r="T572" s="1078"/>
      <c r="U572" s="1078"/>
      <c r="V572" s="1090">
        <v>120</v>
      </c>
      <c r="W572" s="1090"/>
      <c r="X572" s="1093"/>
      <c r="Y572" s="1133">
        <v>125000</v>
      </c>
      <c r="Z572" s="1080"/>
      <c r="AA572" s="1080"/>
      <c r="AB572" s="1079">
        <v>165000</v>
      </c>
      <c r="AC572" s="1079"/>
      <c r="AD572" s="1079"/>
      <c r="AE572" s="1079"/>
      <c r="AF572" s="1079"/>
      <c r="AG572" s="1080">
        <v>180000</v>
      </c>
      <c r="AH572" s="1080"/>
      <c r="AI572" s="1080"/>
      <c r="AJ572" s="1080"/>
      <c r="AK572" s="1079">
        <v>215000</v>
      </c>
      <c r="AL572" s="1079"/>
      <c r="AM572" s="1134"/>
      <c r="AN572" s="1135">
        <v>120000</v>
      </c>
      <c r="AO572" s="1080"/>
      <c r="AP572" s="1079">
        <v>140000</v>
      </c>
      <c r="AQ572" s="1079"/>
      <c r="AR572" s="1080">
        <v>150000</v>
      </c>
      <c r="AS572" s="1132"/>
    </row>
    <row r="573" spans="1:45" ht="9" customHeight="1">
      <c r="A573" s="1086" t="s">
        <v>728</v>
      </c>
      <c r="B573" s="1087"/>
      <c r="C573" s="1087"/>
      <c r="D573" s="1087"/>
      <c r="E573" s="1087"/>
      <c r="F573" s="1084" t="s">
        <v>634</v>
      </c>
      <c r="G573" s="1084"/>
      <c r="H573" s="1084"/>
      <c r="I573" s="1084"/>
      <c r="J573" s="1084"/>
      <c r="K573" s="1088"/>
      <c r="L573" s="1089">
        <v>40</v>
      </c>
      <c r="M573" s="1090"/>
      <c r="N573" s="1078">
        <v>50</v>
      </c>
      <c r="O573" s="1078"/>
      <c r="P573" s="1078"/>
      <c r="Q573" s="1090">
        <v>90</v>
      </c>
      <c r="R573" s="1136"/>
      <c r="S573" s="1137">
        <v>40</v>
      </c>
      <c r="T573" s="1078"/>
      <c r="U573" s="1078"/>
      <c r="V573" s="1090">
        <v>50</v>
      </c>
      <c r="W573" s="1090"/>
      <c r="X573" s="1093"/>
      <c r="Y573" s="1133">
        <v>120000</v>
      </c>
      <c r="Z573" s="1080"/>
      <c r="AA573" s="1080"/>
      <c r="AB573" s="1079">
        <v>175000</v>
      </c>
      <c r="AC573" s="1079"/>
      <c r="AD573" s="1079"/>
      <c r="AE573" s="1079"/>
      <c r="AF573" s="1079"/>
      <c r="AG573" s="1080">
        <v>220000</v>
      </c>
      <c r="AH573" s="1080"/>
      <c r="AI573" s="1080"/>
      <c r="AJ573" s="1080"/>
      <c r="AK573" s="1079">
        <v>295000</v>
      </c>
      <c r="AL573" s="1079"/>
      <c r="AM573" s="1134"/>
      <c r="AN573" s="1135">
        <v>115000</v>
      </c>
      <c r="AO573" s="1080"/>
      <c r="AP573" s="1079">
        <v>125000</v>
      </c>
      <c r="AQ573" s="1079"/>
      <c r="AR573" s="1080">
        <v>135000</v>
      </c>
      <c r="AS573" s="1132"/>
    </row>
    <row r="574" spans="1:45" ht="9" customHeight="1">
      <c r="A574" s="1086" t="s">
        <v>729</v>
      </c>
      <c r="B574" s="1087"/>
      <c r="C574" s="1087"/>
      <c r="D574" s="1087"/>
      <c r="E574" s="1087"/>
      <c r="F574" s="1084" t="s">
        <v>625</v>
      </c>
      <c r="G574" s="1084"/>
      <c r="H574" s="1084"/>
      <c r="I574" s="1084"/>
      <c r="J574" s="1084"/>
      <c r="K574" s="1088"/>
      <c r="L574" s="1089">
        <v>140</v>
      </c>
      <c r="M574" s="1090"/>
      <c r="N574" s="1078">
        <v>180</v>
      </c>
      <c r="O574" s="1078"/>
      <c r="P574" s="1078"/>
      <c r="Q574" s="1090">
        <v>260</v>
      </c>
      <c r="R574" s="1136"/>
      <c r="S574" s="1137">
        <v>140</v>
      </c>
      <c r="T574" s="1078"/>
      <c r="U574" s="1078"/>
      <c r="V574" s="1090">
        <v>175</v>
      </c>
      <c r="W574" s="1090"/>
      <c r="X574" s="1093"/>
      <c r="Y574" s="1133">
        <v>130000</v>
      </c>
      <c r="Z574" s="1080"/>
      <c r="AA574" s="1080"/>
      <c r="AB574" s="1079">
        <v>190000</v>
      </c>
      <c r="AC574" s="1079"/>
      <c r="AD574" s="1079"/>
      <c r="AE574" s="1079"/>
      <c r="AF574" s="1079"/>
      <c r="AG574" s="1080">
        <v>250000</v>
      </c>
      <c r="AH574" s="1080"/>
      <c r="AI574" s="1080"/>
      <c r="AJ574" s="1080"/>
      <c r="AK574" s="1079">
        <v>400000</v>
      </c>
      <c r="AL574" s="1079"/>
      <c r="AM574" s="1134"/>
      <c r="AN574" s="1135">
        <v>80000</v>
      </c>
      <c r="AO574" s="1080"/>
      <c r="AP574" s="1079">
        <v>100000</v>
      </c>
      <c r="AQ574" s="1079"/>
      <c r="AR574" s="1080">
        <v>150000</v>
      </c>
      <c r="AS574" s="1132"/>
    </row>
    <row r="575" spans="1:45" ht="9" customHeight="1">
      <c r="A575" s="1086" t="s">
        <v>730</v>
      </c>
      <c r="B575" s="1087"/>
      <c r="C575" s="1087"/>
      <c r="D575" s="1087"/>
      <c r="E575" s="1087"/>
      <c r="F575" s="1084" t="s">
        <v>625</v>
      </c>
      <c r="G575" s="1084"/>
      <c r="H575" s="1084"/>
      <c r="I575" s="1084"/>
      <c r="J575" s="1084"/>
      <c r="K575" s="1088"/>
      <c r="L575" s="1089">
        <v>90</v>
      </c>
      <c r="M575" s="1090"/>
      <c r="N575" s="1078">
        <v>110</v>
      </c>
      <c r="O575" s="1078"/>
      <c r="P575" s="1078"/>
      <c r="Q575" s="1090">
        <v>150</v>
      </c>
      <c r="R575" s="1136"/>
      <c r="S575" s="1137">
        <v>90</v>
      </c>
      <c r="T575" s="1078"/>
      <c r="U575" s="1078"/>
      <c r="V575" s="1090">
        <v>120</v>
      </c>
      <c r="W575" s="1090"/>
      <c r="X575" s="1093"/>
      <c r="Y575" s="1133">
        <v>130000</v>
      </c>
      <c r="Z575" s="1080"/>
      <c r="AA575" s="1080"/>
      <c r="AB575" s="1079">
        <v>180000</v>
      </c>
      <c r="AC575" s="1079"/>
      <c r="AD575" s="1079"/>
      <c r="AE575" s="1079"/>
      <c r="AF575" s="1079"/>
      <c r="AG575" s="1080">
        <v>230000</v>
      </c>
      <c r="AH575" s="1080"/>
      <c r="AI575" s="1080"/>
      <c r="AJ575" s="1080"/>
      <c r="AK575" s="1079">
        <v>300000</v>
      </c>
      <c r="AL575" s="1079"/>
      <c r="AM575" s="1134"/>
      <c r="AN575" s="1135">
        <v>125000</v>
      </c>
      <c r="AO575" s="1080"/>
      <c r="AP575" s="1079">
        <v>150000</v>
      </c>
      <c r="AQ575" s="1079"/>
      <c r="AR575" s="1080">
        <v>180000</v>
      </c>
      <c r="AS575" s="1132"/>
    </row>
    <row r="576" spans="1:45" ht="9" customHeight="1">
      <c r="A576" s="1086" t="s">
        <v>731</v>
      </c>
      <c r="B576" s="1087"/>
      <c r="C576" s="1087"/>
      <c r="D576" s="1087"/>
      <c r="E576" s="1087"/>
      <c r="F576" s="1084" t="s">
        <v>625</v>
      </c>
      <c r="G576" s="1084"/>
      <c r="H576" s="1084"/>
      <c r="I576" s="1084"/>
      <c r="J576" s="1084"/>
      <c r="K576" s="1088"/>
      <c r="L576" s="1089">
        <v>160</v>
      </c>
      <c r="M576" s="1090"/>
      <c r="N576" s="1078">
        <v>210</v>
      </c>
      <c r="O576" s="1078"/>
      <c r="P576" s="1078"/>
      <c r="Q576" s="1090">
        <v>260</v>
      </c>
      <c r="R576" s="1136"/>
      <c r="S576" s="1137">
        <v>200</v>
      </c>
      <c r="T576" s="1078"/>
      <c r="U576" s="1078"/>
      <c r="V576" s="1090">
        <v>260</v>
      </c>
      <c r="W576" s="1090"/>
      <c r="X576" s="1093"/>
      <c r="Y576" s="1133">
        <v>160000</v>
      </c>
      <c r="Z576" s="1080"/>
      <c r="AA576" s="1080"/>
      <c r="AB576" s="1079">
        <v>190000</v>
      </c>
      <c r="AC576" s="1079"/>
      <c r="AD576" s="1079"/>
      <c r="AE576" s="1079"/>
      <c r="AF576" s="1079"/>
      <c r="AG576" s="1080">
        <v>270000</v>
      </c>
      <c r="AH576" s="1080"/>
      <c r="AI576" s="1080"/>
      <c r="AJ576" s="1080"/>
      <c r="AK576" s="1079">
        <v>380000</v>
      </c>
      <c r="AL576" s="1079"/>
      <c r="AM576" s="1134"/>
      <c r="AN576" s="1135">
        <v>140000</v>
      </c>
      <c r="AO576" s="1080"/>
      <c r="AP576" s="1079">
        <v>150000</v>
      </c>
      <c r="AQ576" s="1079"/>
      <c r="AR576" s="1080">
        <v>170000</v>
      </c>
      <c r="AS576" s="1132"/>
    </row>
    <row r="577" spans="1:45" ht="9" customHeight="1">
      <c r="A577" s="1086" t="s">
        <v>732</v>
      </c>
      <c r="B577" s="1087"/>
      <c r="C577" s="1087"/>
      <c r="D577" s="1087"/>
      <c r="E577" s="1087"/>
      <c r="F577" s="1084" t="s">
        <v>632</v>
      </c>
      <c r="G577" s="1084"/>
      <c r="H577" s="1084"/>
      <c r="I577" s="1084"/>
      <c r="J577" s="1084"/>
      <c r="K577" s="1088"/>
      <c r="L577" s="1089">
        <v>120</v>
      </c>
      <c r="M577" s="1090"/>
      <c r="N577" s="1078">
        <v>180</v>
      </c>
      <c r="O577" s="1078"/>
      <c r="P577" s="1078"/>
      <c r="Q577" s="1090">
        <v>300</v>
      </c>
      <c r="R577" s="1136"/>
      <c r="S577" s="1137">
        <v>130</v>
      </c>
      <c r="T577" s="1078"/>
      <c r="U577" s="1078"/>
      <c r="V577" s="1090">
        <v>240</v>
      </c>
      <c r="W577" s="1090"/>
      <c r="X577" s="1093"/>
      <c r="Y577" s="1133">
        <v>120000</v>
      </c>
      <c r="Z577" s="1080"/>
      <c r="AA577" s="1080"/>
      <c r="AB577" s="1079">
        <v>180000</v>
      </c>
      <c r="AC577" s="1079"/>
      <c r="AD577" s="1079"/>
      <c r="AE577" s="1079"/>
      <c r="AF577" s="1079"/>
      <c r="AG577" s="1080">
        <v>250000</v>
      </c>
      <c r="AH577" s="1080"/>
      <c r="AI577" s="1080"/>
      <c r="AJ577" s="1080"/>
      <c r="AK577" s="1079">
        <v>320000</v>
      </c>
      <c r="AL577" s="1079"/>
      <c r="AM577" s="1134"/>
      <c r="AN577" s="1135">
        <v>90000</v>
      </c>
      <c r="AO577" s="1080"/>
      <c r="AP577" s="1079">
        <v>130000</v>
      </c>
      <c r="AQ577" s="1079"/>
      <c r="AR577" s="1080">
        <v>170000</v>
      </c>
      <c r="AS577" s="1132"/>
    </row>
    <row r="578" spans="1:45" ht="9" customHeight="1">
      <c r="A578" s="1086" t="s">
        <v>733</v>
      </c>
      <c r="B578" s="1087"/>
      <c r="C578" s="1087"/>
      <c r="D578" s="1087"/>
      <c r="E578" s="1087"/>
      <c r="F578" s="1084" t="s">
        <v>625</v>
      </c>
      <c r="G578" s="1084"/>
      <c r="H578" s="1084"/>
      <c r="I578" s="1084"/>
      <c r="J578" s="1084"/>
      <c r="K578" s="1088"/>
      <c r="L578" s="1089">
        <v>250</v>
      </c>
      <c r="M578" s="1090"/>
      <c r="N578" s="1078">
        <v>300</v>
      </c>
      <c r="O578" s="1078"/>
      <c r="P578" s="1078"/>
      <c r="Q578" s="1090">
        <v>350</v>
      </c>
      <c r="R578" s="1136"/>
      <c r="S578" s="1137">
        <v>285</v>
      </c>
      <c r="T578" s="1078"/>
      <c r="U578" s="1078"/>
      <c r="V578" s="1090">
        <v>470</v>
      </c>
      <c r="W578" s="1090"/>
      <c r="X578" s="1093"/>
      <c r="Y578" s="1133">
        <v>240000</v>
      </c>
      <c r="Z578" s="1080"/>
      <c r="AA578" s="1080"/>
      <c r="AB578" s="1079">
        <v>280000</v>
      </c>
      <c r="AC578" s="1079"/>
      <c r="AD578" s="1079"/>
      <c r="AE578" s="1079"/>
      <c r="AF578" s="1079"/>
      <c r="AG578" s="1080">
        <v>330000</v>
      </c>
      <c r="AH578" s="1080"/>
      <c r="AI578" s="1080"/>
      <c r="AJ578" s="1080"/>
      <c r="AK578" s="1079">
        <v>440000</v>
      </c>
      <c r="AL578" s="1079"/>
      <c r="AM578" s="1134"/>
      <c r="AN578" s="1135">
        <v>200000</v>
      </c>
      <c r="AO578" s="1080"/>
      <c r="AP578" s="1079">
        <v>230000</v>
      </c>
      <c r="AQ578" s="1079"/>
      <c r="AR578" s="1080">
        <v>250000</v>
      </c>
      <c r="AS578" s="1132"/>
    </row>
    <row r="579" spans="1:45" ht="9" customHeight="1">
      <c r="A579" s="1086" t="s">
        <v>734</v>
      </c>
      <c r="B579" s="1087"/>
      <c r="C579" s="1087"/>
      <c r="D579" s="1087"/>
      <c r="E579" s="1087"/>
      <c r="F579" s="1084" t="s">
        <v>640</v>
      </c>
      <c r="G579" s="1084"/>
      <c r="H579" s="1084"/>
      <c r="I579" s="1084"/>
      <c r="J579" s="1084"/>
      <c r="K579" s="1088"/>
      <c r="L579" s="1089">
        <v>288</v>
      </c>
      <c r="M579" s="1090"/>
      <c r="N579" s="1078">
        <v>363</v>
      </c>
      <c r="O579" s="1078"/>
      <c r="P579" s="1078"/>
      <c r="Q579" s="1090">
        <v>475</v>
      </c>
      <c r="R579" s="1136"/>
      <c r="S579" s="1137">
        <v>373</v>
      </c>
      <c r="T579" s="1078"/>
      <c r="U579" s="1078"/>
      <c r="V579" s="1090">
        <v>497</v>
      </c>
      <c r="W579" s="1090"/>
      <c r="X579" s="1093"/>
      <c r="Y579" s="1133">
        <v>265000</v>
      </c>
      <c r="Z579" s="1080"/>
      <c r="AA579" s="1080"/>
      <c r="AB579" s="1079">
        <v>325000</v>
      </c>
      <c r="AC579" s="1079"/>
      <c r="AD579" s="1079"/>
      <c r="AE579" s="1079"/>
      <c r="AF579" s="1079"/>
      <c r="AG579" s="1080">
        <v>442500</v>
      </c>
      <c r="AH579" s="1080"/>
      <c r="AI579" s="1080"/>
      <c r="AJ579" s="1080"/>
      <c r="AK579" s="1079">
        <v>625000</v>
      </c>
      <c r="AL579" s="1079"/>
      <c r="AM579" s="1134"/>
      <c r="AN579" s="1135">
        <v>200000</v>
      </c>
      <c r="AO579" s="1080"/>
      <c r="AP579" s="1079">
        <v>235000</v>
      </c>
      <c r="AQ579" s="1079"/>
      <c r="AR579" s="1080">
        <v>275000</v>
      </c>
      <c r="AS579" s="1132"/>
    </row>
    <row r="580" spans="1:45" ht="9" customHeight="1">
      <c r="A580" s="1086" t="s">
        <v>735</v>
      </c>
      <c r="B580" s="1087"/>
      <c r="C580" s="1087"/>
      <c r="D580" s="1087"/>
      <c r="E580" s="1087"/>
      <c r="F580" s="1084" t="s">
        <v>625</v>
      </c>
      <c r="G580" s="1084"/>
      <c r="H580" s="1084"/>
      <c r="I580" s="1084"/>
      <c r="J580" s="1084"/>
      <c r="K580" s="1088"/>
      <c r="L580" s="1089">
        <v>120</v>
      </c>
      <c r="M580" s="1090"/>
      <c r="N580" s="1078">
        <v>160</v>
      </c>
      <c r="O580" s="1078"/>
      <c r="P580" s="1078"/>
      <c r="Q580" s="1090">
        <v>230</v>
      </c>
      <c r="R580" s="1136"/>
      <c r="S580" s="1137">
        <v>170</v>
      </c>
      <c r="T580" s="1078"/>
      <c r="U580" s="1078"/>
      <c r="V580" s="1090">
        <v>220</v>
      </c>
      <c r="W580" s="1090"/>
      <c r="X580" s="1093"/>
      <c r="Y580" s="1133">
        <v>140000</v>
      </c>
      <c r="Z580" s="1080"/>
      <c r="AA580" s="1080"/>
      <c r="AB580" s="1079">
        <v>180000</v>
      </c>
      <c r="AC580" s="1079"/>
      <c r="AD580" s="1079"/>
      <c r="AE580" s="1079"/>
      <c r="AF580" s="1079"/>
      <c r="AG580" s="1080">
        <v>230000</v>
      </c>
      <c r="AH580" s="1080"/>
      <c r="AI580" s="1080"/>
      <c r="AJ580" s="1080"/>
      <c r="AK580" s="1079">
        <v>320000</v>
      </c>
      <c r="AL580" s="1079"/>
      <c r="AM580" s="1134"/>
      <c r="AN580" s="1135">
        <v>100000</v>
      </c>
      <c r="AO580" s="1080"/>
      <c r="AP580" s="1079">
        <v>140000</v>
      </c>
      <c r="AQ580" s="1079"/>
      <c r="AR580" s="1080">
        <v>160000</v>
      </c>
      <c r="AS580" s="1132"/>
    </row>
    <row r="581" spans="1:45" ht="9" customHeight="1">
      <c r="A581" s="1086" t="s">
        <v>736</v>
      </c>
      <c r="B581" s="1087"/>
      <c r="C581" s="1087"/>
      <c r="D581" s="1087"/>
      <c r="E581" s="1087"/>
      <c r="F581" s="1084" t="s">
        <v>625</v>
      </c>
      <c r="G581" s="1084"/>
      <c r="H581" s="1084"/>
      <c r="I581" s="1084"/>
      <c r="J581" s="1084"/>
      <c r="K581" s="1088"/>
      <c r="L581" s="1089">
        <v>235</v>
      </c>
      <c r="M581" s="1090"/>
      <c r="N581" s="1078">
        <v>360</v>
      </c>
      <c r="O581" s="1078"/>
      <c r="P581" s="1078"/>
      <c r="Q581" s="1090">
        <v>460</v>
      </c>
      <c r="R581" s="1136"/>
      <c r="S581" s="1137">
        <v>200</v>
      </c>
      <c r="T581" s="1078"/>
      <c r="U581" s="1078"/>
      <c r="V581" s="1090">
        <v>430</v>
      </c>
      <c r="W581" s="1090"/>
      <c r="X581" s="1093"/>
      <c r="Y581" s="1133">
        <v>215000</v>
      </c>
      <c r="Z581" s="1080"/>
      <c r="AA581" s="1080"/>
      <c r="AB581" s="1079">
        <v>310000</v>
      </c>
      <c r="AC581" s="1079"/>
      <c r="AD581" s="1079"/>
      <c r="AE581" s="1079"/>
      <c r="AF581" s="1079"/>
      <c r="AG581" s="1080">
        <v>460000</v>
      </c>
      <c r="AH581" s="1080"/>
      <c r="AI581" s="1080"/>
      <c r="AJ581" s="1080"/>
      <c r="AK581" s="1079">
        <v>675000</v>
      </c>
      <c r="AL581" s="1079"/>
      <c r="AM581" s="1134"/>
      <c r="AN581" s="1135">
        <v>175000</v>
      </c>
      <c r="AO581" s="1080"/>
      <c r="AP581" s="1079">
        <v>225000</v>
      </c>
      <c r="AQ581" s="1079"/>
      <c r="AR581" s="1080">
        <v>255000</v>
      </c>
      <c r="AS581" s="1132"/>
    </row>
    <row r="582" spans="1:45" ht="9" customHeight="1">
      <c r="A582" s="1086" t="s">
        <v>737</v>
      </c>
      <c r="B582" s="1087"/>
      <c r="C582" s="1087"/>
      <c r="D582" s="1087"/>
      <c r="E582" s="1087"/>
      <c r="F582" s="1084" t="s">
        <v>629</v>
      </c>
      <c r="G582" s="1084"/>
      <c r="H582" s="1084"/>
      <c r="I582" s="1084"/>
      <c r="J582" s="1084"/>
      <c r="K582" s="1088"/>
      <c r="L582" s="1089">
        <v>400</v>
      </c>
      <c r="M582" s="1090"/>
      <c r="N582" s="1078">
        <v>500</v>
      </c>
      <c r="O582" s="1078"/>
      <c r="P582" s="1078"/>
      <c r="Q582" s="1090">
        <v>550</v>
      </c>
      <c r="R582" s="1136"/>
      <c r="S582" s="1137">
        <v>425</v>
      </c>
      <c r="T582" s="1078"/>
      <c r="U582" s="1078"/>
      <c r="V582" s="1090">
        <v>450</v>
      </c>
      <c r="W582" s="1090"/>
      <c r="X582" s="1093"/>
      <c r="Y582" s="1133">
        <v>150000</v>
      </c>
      <c r="Z582" s="1080"/>
      <c r="AA582" s="1080"/>
      <c r="AB582" s="1079">
        <v>225000</v>
      </c>
      <c r="AC582" s="1079"/>
      <c r="AD582" s="1079"/>
      <c r="AE582" s="1079"/>
      <c r="AF582" s="1079"/>
      <c r="AG582" s="1080">
        <v>350000</v>
      </c>
      <c r="AH582" s="1080"/>
      <c r="AI582" s="1080"/>
      <c r="AJ582" s="1080"/>
      <c r="AK582" s="1079">
        <v>450000</v>
      </c>
      <c r="AL582" s="1079"/>
      <c r="AM582" s="1134"/>
      <c r="AN582" s="1135">
        <v>140000</v>
      </c>
      <c r="AO582" s="1080"/>
      <c r="AP582" s="1079">
        <v>250000</v>
      </c>
      <c r="AQ582" s="1079"/>
      <c r="AR582" s="1080">
        <v>300000</v>
      </c>
      <c r="AS582" s="1132"/>
    </row>
    <row r="583" spans="1:45" ht="9" customHeight="1">
      <c r="A583" s="1086" t="s">
        <v>738</v>
      </c>
      <c r="B583" s="1087"/>
      <c r="C583" s="1087"/>
      <c r="D583" s="1087"/>
      <c r="E583" s="1087"/>
      <c r="F583" s="1084" t="s">
        <v>625</v>
      </c>
      <c r="G583" s="1084"/>
      <c r="H583" s="1084"/>
      <c r="I583" s="1084"/>
      <c r="J583" s="1084"/>
      <c r="K583" s="1088"/>
      <c r="L583" s="1089">
        <v>165</v>
      </c>
      <c r="M583" s="1090"/>
      <c r="N583" s="1078">
        <v>190</v>
      </c>
      <c r="O583" s="1078"/>
      <c r="P583" s="1078"/>
      <c r="Q583" s="1090">
        <v>220</v>
      </c>
      <c r="R583" s="1136"/>
      <c r="S583" s="1139" t="s">
        <v>626</v>
      </c>
      <c r="T583" s="1084"/>
      <c r="U583" s="1084"/>
      <c r="V583" s="1090">
        <v>220</v>
      </c>
      <c r="W583" s="1090"/>
      <c r="X583" s="1093"/>
      <c r="Y583" s="1133">
        <v>150000</v>
      </c>
      <c r="Z583" s="1080"/>
      <c r="AA583" s="1080"/>
      <c r="AB583" s="1079">
        <v>160000</v>
      </c>
      <c r="AC583" s="1079"/>
      <c r="AD583" s="1079"/>
      <c r="AE583" s="1079"/>
      <c r="AF583" s="1079"/>
      <c r="AG583" s="1080">
        <v>190000</v>
      </c>
      <c r="AH583" s="1080"/>
      <c r="AI583" s="1080"/>
      <c r="AJ583" s="1080"/>
      <c r="AK583" s="1079">
        <v>230000</v>
      </c>
      <c r="AL583" s="1079"/>
      <c r="AM583" s="1134"/>
      <c r="AN583" s="1135">
        <v>130000</v>
      </c>
      <c r="AO583" s="1080"/>
      <c r="AP583" s="1079">
        <v>145000</v>
      </c>
      <c r="AQ583" s="1079"/>
      <c r="AR583" s="1084" t="s">
        <v>626</v>
      </c>
      <c r="AS583" s="1085"/>
    </row>
    <row r="584" spans="1:45" ht="9" customHeight="1">
      <c r="A584" s="1086" t="s">
        <v>739</v>
      </c>
      <c r="B584" s="1087"/>
      <c r="C584" s="1087"/>
      <c r="D584" s="1087"/>
      <c r="E584" s="1087"/>
      <c r="F584" s="1084" t="s">
        <v>740</v>
      </c>
      <c r="G584" s="1084"/>
      <c r="H584" s="1084"/>
      <c r="I584" s="1084"/>
      <c r="J584" s="1084"/>
      <c r="K584" s="1088"/>
      <c r="L584" s="1089">
        <v>60</v>
      </c>
      <c r="M584" s="1090"/>
      <c r="N584" s="1078">
        <v>100</v>
      </c>
      <c r="O584" s="1078"/>
      <c r="P584" s="1078"/>
      <c r="Q584" s="1090">
        <v>150</v>
      </c>
      <c r="R584" s="1136"/>
      <c r="S584" s="1137">
        <v>800</v>
      </c>
      <c r="T584" s="1078"/>
      <c r="U584" s="1078"/>
      <c r="V584" s="1079">
        <v>1500</v>
      </c>
      <c r="W584" s="1079"/>
      <c r="X584" s="1081"/>
      <c r="Y584" s="1133">
        <v>120000</v>
      </c>
      <c r="Z584" s="1080"/>
      <c r="AA584" s="1080"/>
      <c r="AB584" s="1079">
        <v>150000</v>
      </c>
      <c r="AC584" s="1079"/>
      <c r="AD584" s="1079"/>
      <c r="AE584" s="1079"/>
      <c r="AF584" s="1079"/>
      <c r="AG584" s="1080">
        <v>190000</v>
      </c>
      <c r="AH584" s="1080"/>
      <c r="AI584" s="1080"/>
      <c r="AJ584" s="1080"/>
      <c r="AK584" s="1079">
        <v>450000</v>
      </c>
      <c r="AL584" s="1079"/>
      <c r="AM584" s="1134"/>
      <c r="AN584" s="1135">
        <v>90000</v>
      </c>
      <c r="AO584" s="1080"/>
      <c r="AP584" s="1079">
        <v>125000</v>
      </c>
      <c r="AQ584" s="1079"/>
      <c r="AR584" s="1080">
        <v>150000</v>
      </c>
      <c r="AS584" s="1132"/>
    </row>
    <row r="585" spans="1:45" ht="9" customHeight="1">
      <c r="A585" s="1086" t="s">
        <v>741</v>
      </c>
      <c r="B585" s="1087"/>
      <c r="C585" s="1087"/>
      <c r="D585" s="1087"/>
      <c r="E585" s="1087"/>
      <c r="F585" s="1084" t="s">
        <v>634</v>
      </c>
      <c r="G585" s="1084"/>
      <c r="H585" s="1084"/>
      <c r="I585" s="1084"/>
      <c r="J585" s="1084"/>
      <c r="K585" s="1088"/>
      <c r="L585" s="1089">
        <v>220</v>
      </c>
      <c r="M585" s="1090"/>
      <c r="N585" s="1078">
        <v>240</v>
      </c>
      <c r="O585" s="1078"/>
      <c r="P585" s="1078"/>
      <c r="Q585" s="1090">
        <v>340</v>
      </c>
      <c r="R585" s="1136"/>
      <c r="S585" s="1137">
        <v>300</v>
      </c>
      <c r="T585" s="1078"/>
      <c r="U585" s="1078"/>
      <c r="V585" s="1090">
        <v>380</v>
      </c>
      <c r="W585" s="1090"/>
      <c r="X585" s="1093"/>
      <c r="Y585" s="1133">
        <v>160000</v>
      </c>
      <c r="Z585" s="1080"/>
      <c r="AA585" s="1080"/>
      <c r="AB585" s="1079">
        <v>240000</v>
      </c>
      <c r="AC585" s="1079"/>
      <c r="AD585" s="1079"/>
      <c r="AE585" s="1079"/>
      <c r="AF585" s="1079"/>
      <c r="AG585" s="1080">
        <v>310000</v>
      </c>
      <c r="AH585" s="1080"/>
      <c r="AI585" s="1080"/>
      <c r="AJ585" s="1080"/>
      <c r="AK585" s="1079">
        <v>460000</v>
      </c>
      <c r="AL585" s="1079"/>
      <c r="AM585" s="1134"/>
      <c r="AN585" s="1135">
        <v>145000</v>
      </c>
      <c r="AO585" s="1080"/>
      <c r="AP585" s="1079">
        <v>175000</v>
      </c>
      <c r="AQ585" s="1079"/>
      <c r="AR585" s="1080">
        <v>205000</v>
      </c>
      <c r="AS585" s="1132"/>
    </row>
    <row r="586" spans="1:45" ht="9" customHeight="1">
      <c r="A586" s="1086" t="s">
        <v>742</v>
      </c>
      <c r="B586" s="1087"/>
      <c r="C586" s="1087"/>
      <c r="D586" s="1087"/>
      <c r="E586" s="1087"/>
      <c r="F586" s="1084" t="s">
        <v>652</v>
      </c>
      <c r="G586" s="1084"/>
      <c r="H586" s="1084"/>
      <c r="I586" s="1084"/>
      <c r="J586" s="1084"/>
      <c r="K586" s="1088"/>
      <c r="L586" s="1089">
        <v>400</v>
      </c>
      <c r="M586" s="1090"/>
      <c r="N586" s="1078">
        <v>520</v>
      </c>
      <c r="O586" s="1078"/>
      <c r="P586" s="1078"/>
      <c r="Q586" s="1090">
        <v>650</v>
      </c>
      <c r="R586" s="1136"/>
      <c r="S586" s="1137">
        <v>580</v>
      </c>
      <c r="T586" s="1078"/>
      <c r="U586" s="1078"/>
      <c r="V586" s="1090">
        <v>720</v>
      </c>
      <c r="W586" s="1090"/>
      <c r="X586" s="1093"/>
      <c r="Y586" s="1133">
        <v>320000</v>
      </c>
      <c r="Z586" s="1080"/>
      <c r="AA586" s="1080"/>
      <c r="AB586" s="1079">
        <v>400000</v>
      </c>
      <c r="AC586" s="1079"/>
      <c r="AD586" s="1079"/>
      <c r="AE586" s="1079"/>
      <c r="AF586" s="1079"/>
      <c r="AG586" s="1080">
        <v>550000</v>
      </c>
      <c r="AH586" s="1080"/>
      <c r="AI586" s="1080"/>
      <c r="AJ586" s="1080"/>
      <c r="AK586" s="1079">
        <v>850000</v>
      </c>
      <c r="AL586" s="1079"/>
      <c r="AM586" s="1134"/>
      <c r="AN586" s="1135">
        <v>270000</v>
      </c>
      <c r="AO586" s="1080"/>
      <c r="AP586" s="1079">
        <v>300000</v>
      </c>
      <c r="AQ586" s="1079"/>
      <c r="AR586" s="1080">
        <v>340000</v>
      </c>
      <c r="AS586" s="1132"/>
    </row>
    <row r="587" spans="1:45" ht="9" customHeight="1">
      <c r="A587" s="1086" t="s">
        <v>743</v>
      </c>
      <c r="B587" s="1087"/>
      <c r="C587" s="1087"/>
      <c r="D587" s="1087"/>
      <c r="E587" s="1087"/>
      <c r="F587" s="1084" t="s">
        <v>706</v>
      </c>
      <c r="G587" s="1084"/>
      <c r="H587" s="1084"/>
      <c r="I587" s="1084"/>
      <c r="J587" s="1084"/>
      <c r="K587" s="1088"/>
      <c r="L587" s="1089">
        <v>55</v>
      </c>
      <c r="M587" s="1090"/>
      <c r="N587" s="1078">
        <v>70</v>
      </c>
      <c r="O587" s="1078"/>
      <c r="P587" s="1078"/>
      <c r="Q587" s="1090">
        <v>90</v>
      </c>
      <c r="R587" s="1136"/>
      <c r="S587" s="1137">
        <v>80</v>
      </c>
      <c r="T587" s="1078"/>
      <c r="U587" s="1078"/>
      <c r="V587" s="1090">
        <v>140</v>
      </c>
      <c r="W587" s="1090"/>
      <c r="X587" s="1093"/>
      <c r="Y587" s="1133">
        <v>100000</v>
      </c>
      <c r="Z587" s="1080"/>
      <c r="AA587" s="1080"/>
      <c r="AB587" s="1079">
        <v>150000</v>
      </c>
      <c r="AC587" s="1079"/>
      <c r="AD587" s="1079"/>
      <c r="AE587" s="1079"/>
      <c r="AF587" s="1079"/>
      <c r="AG587" s="1080">
        <v>170000</v>
      </c>
      <c r="AH587" s="1080"/>
      <c r="AI587" s="1080"/>
      <c r="AJ587" s="1080"/>
      <c r="AK587" s="1079">
        <v>210000</v>
      </c>
      <c r="AL587" s="1079"/>
      <c r="AM587" s="1134"/>
      <c r="AN587" s="1139" t="s">
        <v>626</v>
      </c>
      <c r="AO587" s="1084"/>
      <c r="AP587" s="1079">
        <v>130000</v>
      </c>
      <c r="AQ587" s="1079"/>
      <c r="AR587" s="1080">
        <v>150000</v>
      </c>
      <c r="AS587" s="1132"/>
    </row>
    <row r="588" spans="1:45" ht="9" customHeight="1">
      <c r="A588" s="1086" t="s">
        <v>744</v>
      </c>
      <c r="B588" s="1087"/>
      <c r="C588" s="1087"/>
      <c r="D588" s="1087"/>
      <c r="E588" s="1087"/>
      <c r="F588" s="1084" t="s">
        <v>625</v>
      </c>
      <c r="G588" s="1084"/>
      <c r="H588" s="1084"/>
      <c r="I588" s="1084"/>
      <c r="J588" s="1084"/>
      <c r="K588" s="1088"/>
      <c r="L588" s="1089">
        <v>220</v>
      </c>
      <c r="M588" s="1090"/>
      <c r="N588" s="1078">
        <v>250</v>
      </c>
      <c r="O588" s="1078"/>
      <c r="P588" s="1078"/>
      <c r="Q588" s="1090">
        <v>300</v>
      </c>
      <c r="R588" s="1136"/>
      <c r="S588" s="1137">
        <v>250</v>
      </c>
      <c r="T588" s="1078"/>
      <c r="U588" s="1078"/>
      <c r="V588" s="1090">
        <v>350</v>
      </c>
      <c r="W588" s="1090"/>
      <c r="X588" s="1093"/>
      <c r="Y588" s="1133">
        <v>180000</v>
      </c>
      <c r="Z588" s="1080"/>
      <c r="AA588" s="1080"/>
      <c r="AB588" s="1079">
        <v>270000</v>
      </c>
      <c r="AC588" s="1079"/>
      <c r="AD588" s="1079"/>
      <c r="AE588" s="1079"/>
      <c r="AF588" s="1079"/>
      <c r="AG588" s="1080">
        <v>300000</v>
      </c>
      <c r="AH588" s="1080"/>
      <c r="AI588" s="1080"/>
      <c r="AJ588" s="1080"/>
      <c r="AK588" s="1079">
        <v>390000</v>
      </c>
      <c r="AL588" s="1079"/>
      <c r="AM588" s="1134"/>
      <c r="AN588" s="1135">
        <v>170000</v>
      </c>
      <c r="AO588" s="1080"/>
      <c r="AP588" s="1079">
        <v>200000</v>
      </c>
      <c r="AQ588" s="1079"/>
      <c r="AR588" s="1080">
        <v>225000</v>
      </c>
      <c r="AS588" s="1132"/>
    </row>
    <row r="589" spans="1:45" ht="9" customHeight="1">
      <c r="A589" s="1086" t="s">
        <v>745</v>
      </c>
      <c r="B589" s="1087"/>
      <c r="C589" s="1087"/>
      <c r="D589" s="1087"/>
      <c r="E589" s="1087"/>
      <c r="F589" s="1084" t="s">
        <v>629</v>
      </c>
      <c r="G589" s="1084"/>
      <c r="H589" s="1084"/>
      <c r="I589" s="1084"/>
      <c r="J589" s="1084"/>
      <c r="K589" s="1088"/>
      <c r="L589" s="1089">
        <v>340</v>
      </c>
      <c r="M589" s="1090"/>
      <c r="N589" s="1078">
        <v>430</v>
      </c>
      <c r="O589" s="1078"/>
      <c r="P589" s="1078"/>
      <c r="Q589" s="1090">
        <v>540</v>
      </c>
      <c r="R589" s="1136"/>
      <c r="S589" s="1137">
        <v>500</v>
      </c>
      <c r="T589" s="1078"/>
      <c r="U589" s="1078"/>
      <c r="V589" s="1090">
        <v>610</v>
      </c>
      <c r="W589" s="1090"/>
      <c r="X589" s="1093"/>
      <c r="Y589" s="1133">
        <v>240000</v>
      </c>
      <c r="Z589" s="1080"/>
      <c r="AA589" s="1080"/>
      <c r="AB589" s="1079">
        <v>330000</v>
      </c>
      <c r="AC589" s="1079"/>
      <c r="AD589" s="1079"/>
      <c r="AE589" s="1079"/>
      <c r="AF589" s="1079"/>
      <c r="AG589" s="1080">
        <v>430000</v>
      </c>
      <c r="AH589" s="1080"/>
      <c r="AI589" s="1080"/>
      <c r="AJ589" s="1080"/>
      <c r="AK589" s="1079">
        <v>610000</v>
      </c>
      <c r="AL589" s="1079"/>
      <c r="AM589" s="1134"/>
      <c r="AN589" s="1135">
        <v>225000</v>
      </c>
      <c r="AO589" s="1080"/>
      <c r="AP589" s="1079">
        <v>275000</v>
      </c>
      <c r="AQ589" s="1079"/>
      <c r="AR589" s="1080">
        <v>340000</v>
      </c>
      <c r="AS589" s="1132"/>
    </row>
    <row r="590" spans="1:45" ht="9" customHeight="1">
      <c r="A590" s="1086" t="s">
        <v>746</v>
      </c>
      <c r="B590" s="1087"/>
      <c r="C590" s="1087"/>
      <c r="D590" s="1087"/>
      <c r="E590" s="1087"/>
      <c r="F590" s="1084" t="s">
        <v>629</v>
      </c>
      <c r="G590" s="1084"/>
      <c r="H590" s="1084"/>
      <c r="I590" s="1084"/>
      <c r="J590" s="1084"/>
      <c r="K590" s="1088"/>
      <c r="L590" s="1089">
        <v>280</v>
      </c>
      <c r="M590" s="1090"/>
      <c r="N590" s="1078">
        <v>360</v>
      </c>
      <c r="O590" s="1078"/>
      <c r="P590" s="1078"/>
      <c r="Q590" s="1090">
        <v>600</v>
      </c>
      <c r="R590" s="1136"/>
      <c r="S590" s="1137">
        <v>400</v>
      </c>
      <c r="T590" s="1078"/>
      <c r="U590" s="1078"/>
      <c r="V590" s="1090">
        <v>650</v>
      </c>
      <c r="W590" s="1090"/>
      <c r="X590" s="1093"/>
      <c r="Y590" s="1133">
        <v>225000</v>
      </c>
      <c r="Z590" s="1080"/>
      <c r="AA590" s="1080"/>
      <c r="AB590" s="1079">
        <v>270000</v>
      </c>
      <c r="AC590" s="1079"/>
      <c r="AD590" s="1079"/>
      <c r="AE590" s="1079"/>
      <c r="AF590" s="1079"/>
      <c r="AG590" s="1080">
        <v>330000</v>
      </c>
      <c r="AH590" s="1080"/>
      <c r="AI590" s="1080"/>
      <c r="AJ590" s="1080"/>
      <c r="AK590" s="1079">
        <v>670000</v>
      </c>
      <c r="AL590" s="1079"/>
      <c r="AM590" s="1134"/>
      <c r="AN590" s="1135">
        <v>185000</v>
      </c>
      <c r="AO590" s="1080"/>
      <c r="AP590" s="1079">
        <v>220000</v>
      </c>
      <c r="AQ590" s="1079"/>
      <c r="AR590" s="1080">
        <v>300000</v>
      </c>
      <c r="AS590" s="1132"/>
    </row>
    <row r="591" spans="1:45" ht="9" customHeight="1">
      <c r="A591" s="1086" t="s">
        <v>747</v>
      </c>
      <c r="B591" s="1087"/>
      <c r="C591" s="1087"/>
      <c r="D591" s="1087"/>
      <c r="E591" s="1087"/>
      <c r="F591" s="1084" t="s">
        <v>625</v>
      </c>
      <c r="G591" s="1084"/>
      <c r="H591" s="1084"/>
      <c r="I591" s="1084"/>
      <c r="J591" s="1084"/>
      <c r="K591" s="1088"/>
      <c r="L591" s="1089">
        <v>120</v>
      </c>
      <c r="M591" s="1090"/>
      <c r="N591" s="1078">
        <v>135</v>
      </c>
      <c r="O591" s="1078"/>
      <c r="P591" s="1078"/>
      <c r="Q591" s="1090">
        <v>150</v>
      </c>
      <c r="R591" s="1136"/>
      <c r="S591" s="1137">
        <v>140</v>
      </c>
      <c r="T591" s="1078"/>
      <c r="U591" s="1078"/>
      <c r="V591" s="1090">
        <v>150</v>
      </c>
      <c r="W591" s="1090"/>
      <c r="X591" s="1093"/>
      <c r="Y591" s="1133">
        <v>140000</v>
      </c>
      <c r="Z591" s="1080"/>
      <c r="AA591" s="1080"/>
      <c r="AB591" s="1079">
        <v>175000</v>
      </c>
      <c r="AC591" s="1079"/>
      <c r="AD591" s="1079"/>
      <c r="AE591" s="1079"/>
      <c r="AF591" s="1079"/>
      <c r="AG591" s="1080">
        <v>195000</v>
      </c>
      <c r="AH591" s="1080"/>
      <c r="AI591" s="1080"/>
      <c r="AJ591" s="1080"/>
      <c r="AK591" s="1079">
        <v>260000</v>
      </c>
      <c r="AL591" s="1079"/>
      <c r="AM591" s="1134"/>
      <c r="AN591" s="1135">
        <v>100000</v>
      </c>
      <c r="AO591" s="1080"/>
      <c r="AP591" s="1079">
        <v>120000</v>
      </c>
      <c r="AQ591" s="1079"/>
      <c r="AR591" s="1080">
        <v>130000</v>
      </c>
      <c r="AS591" s="1132"/>
    </row>
    <row r="592" spans="1:45" ht="9" customHeight="1">
      <c r="A592" s="1086" t="s">
        <v>748</v>
      </c>
      <c r="B592" s="1087"/>
      <c r="C592" s="1087"/>
      <c r="D592" s="1087"/>
      <c r="E592" s="1087"/>
      <c r="F592" s="1084" t="s">
        <v>640</v>
      </c>
      <c r="G592" s="1084"/>
      <c r="H592" s="1084"/>
      <c r="I592" s="1084"/>
      <c r="J592" s="1084"/>
      <c r="K592" s="1088"/>
      <c r="L592" s="1089">
        <v>225</v>
      </c>
      <c r="M592" s="1090"/>
      <c r="N592" s="1078">
        <v>280</v>
      </c>
      <c r="O592" s="1078"/>
      <c r="P592" s="1078"/>
      <c r="Q592" s="1090">
        <v>365</v>
      </c>
      <c r="R592" s="1136"/>
      <c r="S592" s="1137">
        <v>255</v>
      </c>
      <c r="T592" s="1078"/>
      <c r="U592" s="1078"/>
      <c r="V592" s="1090">
        <v>365</v>
      </c>
      <c r="W592" s="1090"/>
      <c r="X592" s="1093"/>
      <c r="Y592" s="1133">
        <v>210000</v>
      </c>
      <c r="Z592" s="1080"/>
      <c r="AA592" s="1080"/>
      <c r="AB592" s="1079">
        <v>270000</v>
      </c>
      <c r="AC592" s="1079"/>
      <c r="AD592" s="1079"/>
      <c r="AE592" s="1079"/>
      <c r="AF592" s="1079"/>
      <c r="AG592" s="1080">
        <v>370000</v>
      </c>
      <c r="AH592" s="1080"/>
      <c r="AI592" s="1080"/>
      <c r="AJ592" s="1080"/>
      <c r="AK592" s="1079">
        <v>460000</v>
      </c>
      <c r="AL592" s="1079"/>
      <c r="AM592" s="1134"/>
      <c r="AN592" s="1135">
        <v>160000</v>
      </c>
      <c r="AO592" s="1080"/>
      <c r="AP592" s="1079">
        <v>200000</v>
      </c>
      <c r="AQ592" s="1079"/>
      <c r="AR592" s="1080">
        <v>230000</v>
      </c>
      <c r="AS592" s="1132"/>
    </row>
    <row r="593" spans="1:45" ht="9" customHeight="1">
      <c r="A593" s="1086" t="s">
        <v>749</v>
      </c>
      <c r="B593" s="1087"/>
      <c r="C593" s="1087"/>
      <c r="D593" s="1087"/>
      <c r="E593" s="1087"/>
      <c r="F593" s="1084" t="s">
        <v>646</v>
      </c>
      <c r="G593" s="1084"/>
      <c r="H593" s="1084"/>
      <c r="I593" s="1084"/>
      <c r="J593" s="1084"/>
      <c r="K593" s="1088"/>
      <c r="L593" s="1089">
        <v>130</v>
      </c>
      <c r="M593" s="1090"/>
      <c r="N593" s="1078">
        <v>220</v>
      </c>
      <c r="O593" s="1078"/>
      <c r="P593" s="1078"/>
      <c r="Q593" s="1090">
        <v>290</v>
      </c>
      <c r="R593" s="1136"/>
      <c r="S593" s="1139" t="s">
        <v>626</v>
      </c>
      <c r="T593" s="1084"/>
      <c r="U593" s="1084"/>
      <c r="V593" s="1091" t="s">
        <v>626</v>
      </c>
      <c r="W593" s="1091"/>
      <c r="X593" s="1092"/>
      <c r="Y593" s="1133">
        <v>110000</v>
      </c>
      <c r="Z593" s="1080"/>
      <c r="AA593" s="1080"/>
      <c r="AB593" s="1079">
        <v>155000</v>
      </c>
      <c r="AC593" s="1079"/>
      <c r="AD593" s="1079"/>
      <c r="AE593" s="1079"/>
      <c r="AF593" s="1079"/>
      <c r="AG593" s="1080">
        <v>215000</v>
      </c>
      <c r="AH593" s="1080"/>
      <c r="AI593" s="1080"/>
      <c r="AJ593" s="1080"/>
      <c r="AK593" s="1091" t="s">
        <v>626</v>
      </c>
      <c r="AL593" s="1091"/>
      <c r="AM593" s="1138"/>
      <c r="AN593" s="1139" t="s">
        <v>626</v>
      </c>
      <c r="AO593" s="1084"/>
      <c r="AP593" s="1091" t="s">
        <v>626</v>
      </c>
      <c r="AQ593" s="1091"/>
      <c r="AR593" s="1084" t="s">
        <v>626</v>
      </c>
      <c r="AS593" s="1085"/>
    </row>
    <row r="594" spans="1:45" ht="9" customHeight="1">
      <c r="A594" s="1086" t="s">
        <v>750</v>
      </c>
      <c r="B594" s="1087"/>
      <c r="C594" s="1087"/>
      <c r="D594" s="1087"/>
      <c r="E594" s="1087"/>
      <c r="F594" s="1084" t="s">
        <v>740</v>
      </c>
      <c r="G594" s="1084"/>
      <c r="H594" s="1084"/>
      <c r="I594" s="1084"/>
      <c r="J594" s="1084"/>
      <c r="K594" s="1088"/>
      <c r="L594" s="1089">
        <v>120</v>
      </c>
      <c r="M594" s="1090"/>
      <c r="N594" s="1078">
        <v>160</v>
      </c>
      <c r="O594" s="1078"/>
      <c r="P594" s="1078"/>
      <c r="Q594" s="1090">
        <v>180</v>
      </c>
      <c r="R594" s="1136"/>
      <c r="S594" s="1137">
        <v>140</v>
      </c>
      <c r="T594" s="1078"/>
      <c r="U594" s="1078"/>
      <c r="V594" s="1090">
        <v>160</v>
      </c>
      <c r="W594" s="1090"/>
      <c r="X594" s="1093"/>
      <c r="Y594" s="1133">
        <v>110000</v>
      </c>
      <c r="Z594" s="1080"/>
      <c r="AA594" s="1080"/>
      <c r="AB594" s="1079">
        <v>160000</v>
      </c>
      <c r="AC594" s="1079"/>
      <c r="AD594" s="1079"/>
      <c r="AE594" s="1079"/>
      <c r="AF594" s="1079"/>
      <c r="AG594" s="1080">
        <v>200000</v>
      </c>
      <c r="AH594" s="1080"/>
      <c r="AI594" s="1080"/>
      <c r="AJ594" s="1080"/>
      <c r="AK594" s="1079">
        <v>290000</v>
      </c>
      <c r="AL594" s="1079"/>
      <c r="AM594" s="1134"/>
      <c r="AN594" s="1135">
        <v>100000</v>
      </c>
      <c r="AO594" s="1080"/>
      <c r="AP594" s="1079">
        <v>120000</v>
      </c>
      <c r="AQ594" s="1079"/>
      <c r="AR594" s="1080">
        <v>160000</v>
      </c>
      <c r="AS594" s="1132"/>
    </row>
    <row r="595" spans="1:45" ht="9" customHeight="1">
      <c r="A595" s="1086" t="s">
        <v>751</v>
      </c>
      <c r="B595" s="1087"/>
      <c r="C595" s="1087"/>
      <c r="D595" s="1087"/>
      <c r="E595" s="1087"/>
      <c r="F595" s="1084" t="s">
        <v>625</v>
      </c>
      <c r="G595" s="1084"/>
      <c r="H595" s="1084"/>
      <c r="I595" s="1084"/>
      <c r="J595" s="1084"/>
      <c r="K595" s="1088"/>
      <c r="L595" s="1089">
        <v>125</v>
      </c>
      <c r="M595" s="1090"/>
      <c r="N595" s="1078">
        <v>140</v>
      </c>
      <c r="O595" s="1078"/>
      <c r="P595" s="1078"/>
      <c r="Q595" s="1090">
        <v>155</v>
      </c>
      <c r="R595" s="1136"/>
      <c r="S595" s="1137">
        <v>118</v>
      </c>
      <c r="T595" s="1078"/>
      <c r="U595" s="1078"/>
      <c r="V595" s="1090">
        <v>135</v>
      </c>
      <c r="W595" s="1090"/>
      <c r="X595" s="1093"/>
      <c r="Y595" s="1133">
        <v>135000</v>
      </c>
      <c r="Z595" s="1080"/>
      <c r="AA595" s="1080"/>
      <c r="AB595" s="1079">
        <v>180000</v>
      </c>
      <c r="AC595" s="1079"/>
      <c r="AD595" s="1079"/>
      <c r="AE595" s="1079"/>
      <c r="AF595" s="1079"/>
      <c r="AG595" s="1080">
        <v>210000</v>
      </c>
      <c r="AH595" s="1080"/>
      <c r="AI595" s="1080"/>
      <c r="AJ595" s="1080"/>
      <c r="AK595" s="1079">
        <v>275000</v>
      </c>
      <c r="AL595" s="1079"/>
      <c r="AM595" s="1134"/>
      <c r="AN595" s="1135">
        <v>105000</v>
      </c>
      <c r="AO595" s="1080"/>
      <c r="AP595" s="1079">
        <v>135000</v>
      </c>
      <c r="AQ595" s="1079"/>
      <c r="AR595" s="1080">
        <v>145000</v>
      </c>
      <c r="AS595" s="1132"/>
    </row>
    <row r="596" spans="1:45" ht="9" customHeight="1">
      <c r="A596" s="1086" t="s">
        <v>752</v>
      </c>
      <c r="B596" s="1087"/>
      <c r="C596" s="1087"/>
      <c r="D596" s="1087"/>
      <c r="E596" s="1087"/>
      <c r="F596" s="1084" t="s">
        <v>625</v>
      </c>
      <c r="G596" s="1084"/>
      <c r="H596" s="1084"/>
      <c r="I596" s="1084"/>
      <c r="J596" s="1084"/>
      <c r="K596" s="1088"/>
      <c r="L596" s="1089">
        <v>220</v>
      </c>
      <c r="M596" s="1090"/>
      <c r="N596" s="1078">
        <v>250</v>
      </c>
      <c r="O596" s="1078"/>
      <c r="P596" s="1078"/>
      <c r="Q596" s="1090">
        <v>350</v>
      </c>
      <c r="R596" s="1136"/>
      <c r="S596" s="1137">
        <v>180</v>
      </c>
      <c r="T596" s="1078"/>
      <c r="U596" s="1078"/>
      <c r="V596" s="1090">
        <v>250</v>
      </c>
      <c r="W596" s="1090"/>
      <c r="X596" s="1093"/>
      <c r="Y596" s="1133">
        <v>180000</v>
      </c>
      <c r="Z596" s="1080"/>
      <c r="AA596" s="1080"/>
      <c r="AB596" s="1079">
        <v>230000</v>
      </c>
      <c r="AC596" s="1079"/>
      <c r="AD596" s="1079"/>
      <c r="AE596" s="1079"/>
      <c r="AF596" s="1079"/>
      <c r="AG596" s="1080">
        <v>290000</v>
      </c>
      <c r="AH596" s="1080"/>
      <c r="AI596" s="1080"/>
      <c r="AJ596" s="1080"/>
      <c r="AK596" s="1079">
        <v>380000</v>
      </c>
      <c r="AL596" s="1079"/>
      <c r="AM596" s="1134"/>
      <c r="AN596" s="1135">
        <v>150000</v>
      </c>
      <c r="AO596" s="1080"/>
      <c r="AP596" s="1079">
        <v>180000</v>
      </c>
      <c r="AQ596" s="1079"/>
      <c r="AR596" s="1080">
        <v>200000</v>
      </c>
      <c r="AS596" s="1132"/>
    </row>
    <row r="597" spans="1:45" ht="9" customHeight="1">
      <c r="A597" s="1086" t="s">
        <v>753</v>
      </c>
      <c r="B597" s="1087"/>
      <c r="C597" s="1087"/>
      <c r="D597" s="1087"/>
      <c r="E597" s="1087"/>
      <c r="F597" s="1084" t="s">
        <v>632</v>
      </c>
      <c r="G597" s="1084"/>
      <c r="H597" s="1084"/>
      <c r="I597" s="1084"/>
      <c r="J597" s="1084"/>
      <c r="K597" s="1088"/>
      <c r="L597" s="1089">
        <v>90</v>
      </c>
      <c r="M597" s="1090"/>
      <c r="N597" s="1078">
        <v>110</v>
      </c>
      <c r="O597" s="1078"/>
      <c r="P597" s="1078"/>
      <c r="Q597" s="1090">
        <v>170</v>
      </c>
      <c r="R597" s="1136"/>
      <c r="S597" s="1137">
        <v>150</v>
      </c>
      <c r="T597" s="1078"/>
      <c r="U597" s="1078"/>
      <c r="V597" s="1090">
        <v>250</v>
      </c>
      <c r="W597" s="1090"/>
      <c r="X597" s="1093"/>
      <c r="Y597" s="1133">
        <v>100000</v>
      </c>
      <c r="Z597" s="1080"/>
      <c r="AA597" s="1080"/>
      <c r="AB597" s="1079">
        <v>180000</v>
      </c>
      <c r="AC597" s="1079"/>
      <c r="AD597" s="1079"/>
      <c r="AE597" s="1079"/>
      <c r="AF597" s="1079"/>
      <c r="AG597" s="1080">
        <v>250000</v>
      </c>
      <c r="AH597" s="1080"/>
      <c r="AI597" s="1080"/>
      <c r="AJ597" s="1080"/>
      <c r="AK597" s="1079">
        <v>320000</v>
      </c>
      <c r="AL597" s="1079"/>
      <c r="AM597" s="1134"/>
      <c r="AN597" s="1135">
        <v>80000</v>
      </c>
      <c r="AO597" s="1080"/>
      <c r="AP597" s="1079">
        <v>110000</v>
      </c>
      <c r="AQ597" s="1079"/>
      <c r="AR597" s="1080">
        <v>180000</v>
      </c>
      <c r="AS597" s="1132"/>
    </row>
    <row r="598" spans="1:45" ht="9" customHeight="1">
      <c r="A598" s="1086" t="s">
        <v>754</v>
      </c>
      <c r="B598" s="1087"/>
      <c r="C598" s="1087"/>
      <c r="D598" s="1087"/>
      <c r="E598" s="1087"/>
      <c r="F598" s="1084" t="s">
        <v>634</v>
      </c>
      <c r="G598" s="1084"/>
      <c r="H598" s="1084"/>
      <c r="I598" s="1084"/>
      <c r="J598" s="1084"/>
      <c r="K598" s="1088"/>
      <c r="L598" s="1089">
        <v>200</v>
      </c>
      <c r="M598" s="1090"/>
      <c r="N598" s="1078">
        <v>210</v>
      </c>
      <c r="O598" s="1078"/>
      <c r="P598" s="1078"/>
      <c r="Q598" s="1090">
        <v>220</v>
      </c>
      <c r="R598" s="1136"/>
      <c r="S598" s="1137">
        <v>250</v>
      </c>
      <c r="T598" s="1078"/>
      <c r="U598" s="1078"/>
      <c r="V598" s="1090">
        <v>260</v>
      </c>
      <c r="W598" s="1090"/>
      <c r="X598" s="1093"/>
      <c r="Y598" s="1133">
        <v>170000</v>
      </c>
      <c r="Z598" s="1080"/>
      <c r="AA598" s="1080"/>
      <c r="AB598" s="1079">
        <v>200000</v>
      </c>
      <c r="AC598" s="1079"/>
      <c r="AD598" s="1079"/>
      <c r="AE598" s="1079"/>
      <c r="AF598" s="1079"/>
      <c r="AG598" s="1080">
        <v>290000</v>
      </c>
      <c r="AH598" s="1080"/>
      <c r="AI598" s="1080"/>
      <c r="AJ598" s="1080"/>
      <c r="AK598" s="1079">
        <v>335000</v>
      </c>
      <c r="AL598" s="1079"/>
      <c r="AM598" s="1134"/>
      <c r="AN598" s="1139" t="s">
        <v>626</v>
      </c>
      <c r="AO598" s="1084"/>
      <c r="AP598" s="1091" t="s">
        <v>626</v>
      </c>
      <c r="AQ598" s="1091"/>
      <c r="AR598" s="1084" t="s">
        <v>626</v>
      </c>
      <c r="AS598" s="1085"/>
    </row>
    <row r="599" spans="1:45" ht="9" customHeight="1">
      <c r="A599" s="1086" t="s">
        <v>755</v>
      </c>
      <c r="B599" s="1087"/>
      <c r="C599" s="1087"/>
      <c r="D599" s="1087"/>
      <c r="E599" s="1087"/>
      <c r="F599" s="1084" t="s">
        <v>652</v>
      </c>
      <c r="G599" s="1084"/>
      <c r="H599" s="1084"/>
      <c r="I599" s="1084"/>
      <c r="J599" s="1084"/>
      <c r="K599" s="1088"/>
      <c r="L599" s="1089">
        <v>180</v>
      </c>
      <c r="M599" s="1090"/>
      <c r="N599" s="1078">
        <v>210</v>
      </c>
      <c r="O599" s="1078"/>
      <c r="P599" s="1078"/>
      <c r="Q599" s="1090">
        <v>330</v>
      </c>
      <c r="R599" s="1136"/>
      <c r="S599" s="1137">
        <v>230</v>
      </c>
      <c r="T599" s="1078"/>
      <c r="U599" s="1078"/>
      <c r="V599" s="1090">
        <v>350</v>
      </c>
      <c r="W599" s="1090"/>
      <c r="X599" s="1093"/>
      <c r="Y599" s="1133">
        <v>190000</v>
      </c>
      <c r="Z599" s="1080"/>
      <c r="AA599" s="1080"/>
      <c r="AB599" s="1079">
        <v>220000</v>
      </c>
      <c r="AC599" s="1079"/>
      <c r="AD599" s="1079"/>
      <c r="AE599" s="1079"/>
      <c r="AF599" s="1079"/>
      <c r="AG599" s="1080">
        <v>320000</v>
      </c>
      <c r="AH599" s="1080"/>
      <c r="AI599" s="1080"/>
      <c r="AJ599" s="1080"/>
      <c r="AK599" s="1079">
        <v>420000</v>
      </c>
      <c r="AL599" s="1079"/>
      <c r="AM599" s="1134"/>
      <c r="AN599" s="1135">
        <v>160000</v>
      </c>
      <c r="AO599" s="1080"/>
      <c r="AP599" s="1079">
        <v>200000</v>
      </c>
      <c r="AQ599" s="1079"/>
      <c r="AR599" s="1080">
        <v>230000</v>
      </c>
      <c r="AS599" s="1132"/>
    </row>
    <row r="600" spans="1:45" ht="9" customHeight="1">
      <c r="A600" s="1086" t="s">
        <v>756</v>
      </c>
      <c r="B600" s="1087"/>
      <c r="C600" s="1087"/>
      <c r="D600" s="1087"/>
      <c r="E600" s="1087"/>
      <c r="F600" s="1084" t="s">
        <v>646</v>
      </c>
      <c r="G600" s="1084"/>
      <c r="H600" s="1084"/>
      <c r="I600" s="1084"/>
      <c r="J600" s="1084"/>
      <c r="K600" s="1088"/>
      <c r="L600" s="1089">
        <v>132</v>
      </c>
      <c r="M600" s="1090"/>
      <c r="N600" s="1078">
        <v>147</v>
      </c>
      <c r="O600" s="1078"/>
      <c r="P600" s="1078"/>
      <c r="Q600" s="1090">
        <v>180</v>
      </c>
      <c r="R600" s="1136"/>
      <c r="S600" s="1137">
        <v>155</v>
      </c>
      <c r="T600" s="1078"/>
      <c r="U600" s="1078"/>
      <c r="V600" s="1090">
        <v>200</v>
      </c>
      <c r="W600" s="1090"/>
      <c r="X600" s="1093"/>
      <c r="Y600" s="1133">
        <v>130000</v>
      </c>
      <c r="Z600" s="1080"/>
      <c r="AA600" s="1080"/>
      <c r="AB600" s="1079">
        <v>155000</v>
      </c>
      <c r="AC600" s="1079"/>
      <c r="AD600" s="1079"/>
      <c r="AE600" s="1079"/>
      <c r="AF600" s="1079"/>
      <c r="AG600" s="1080">
        <v>220000</v>
      </c>
      <c r="AH600" s="1080"/>
      <c r="AI600" s="1080"/>
      <c r="AJ600" s="1080"/>
      <c r="AK600" s="1079">
        <v>300000</v>
      </c>
      <c r="AL600" s="1079"/>
      <c r="AM600" s="1134"/>
      <c r="AN600" s="1135">
        <v>100000</v>
      </c>
      <c r="AO600" s="1080"/>
      <c r="AP600" s="1079">
        <v>125000</v>
      </c>
      <c r="AQ600" s="1079"/>
      <c r="AR600" s="1080">
        <v>140000</v>
      </c>
      <c r="AS600" s="1132"/>
    </row>
    <row r="601" spans="1:45" ht="9" customHeight="1">
      <c r="A601" s="1086" t="s">
        <v>757</v>
      </c>
      <c r="B601" s="1087"/>
      <c r="C601" s="1087"/>
      <c r="D601" s="1087"/>
      <c r="E601" s="1087"/>
      <c r="F601" s="1084" t="s">
        <v>625</v>
      </c>
      <c r="G601" s="1084"/>
      <c r="H601" s="1084"/>
      <c r="I601" s="1084"/>
      <c r="J601" s="1084"/>
      <c r="K601" s="1088"/>
      <c r="L601" s="1089">
        <v>170</v>
      </c>
      <c r="M601" s="1090"/>
      <c r="N601" s="1078">
        <v>220</v>
      </c>
      <c r="O601" s="1078"/>
      <c r="P601" s="1078"/>
      <c r="Q601" s="1090">
        <v>300</v>
      </c>
      <c r="R601" s="1136"/>
      <c r="S601" s="1137">
        <v>185</v>
      </c>
      <c r="T601" s="1078"/>
      <c r="U601" s="1078"/>
      <c r="V601" s="1090">
        <v>295</v>
      </c>
      <c r="W601" s="1090"/>
      <c r="X601" s="1093"/>
      <c r="Y601" s="1133">
        <v>160000</v>
      </c>
      <c r="Z601" s="1080"/>
      <c r="AA601" s="1080"/>
      <c r="AB601" s="1079">
        <v>200000</v>
      </c>
      <c r="AC601" s="1079"/>
      <c r="AD601" s="1079"/>
      <c r="AE601" s="1079"/>
      <c r="AF601" s="1079"/>
      <c r="AG601" s="1080">
        <v>270000</v>
      </c>
      <c r="AH601" s="1080"/>
      <c r="AI601" s="1080"/>
      <c r="AJ601" s="1080"/>
      <c r="AK601" s="1079">
        <v>365000</v>
      </c>
      <c r="AL601" s="1079"/>
      <c r="AM601" s="1134"/>
      <c r="AN601" s="1135">
        <v>140000</v>
      </c>
      <c r="AO601" s="1080"/>
      <c r="AP601" s="1079">
        <v>165000</v>
      </c>
      <c r="AQ601" s="1079"/>
      <c r="AR601" s="1080">
        <v>195000</v>
      </c>
      <c r="AS601" s="1132"/>
    </row>
    <row r="602" spans="1:45" ht="9" customHeight="1">
      <c r="A602" s="1086" t="s">
        <v>758</v>
      </c>
      <c r="B602" s="1087"/>
      <c r="C602" s="1087"/>
      <c r="D602" s="1087"/>
      <c r="E602" s="1087"/>
      <c r="F602" s="1084" t="s">
        <v>625</v>
      </c>
      <c r="G602" s="1084"/>
      <c r="H602" s="1084"/>
      <c r="I602" s="1084"/>
      <c r="J602" s="1084"/>
      <c r="K602" s="1088"/>
      <c r="L602" s="1089">
        <v>95</v>
      </c>
      <c r="M602" s="1090"/>
      <c r="N602" s="1078">
        <v>120</v>
      </c>
      <c r="O602" s="1078"/>
      <c r="P602" s="1078"/>
      <c r="Q602" s="1090">
        <v>145</v>
      </c>
      <c r="R602" s="1136"/>
      <c r="S602" s="1137">
        <v>115</v>
      </c>
      <c r="T602" s="1078"/>
      <c r="U602" s="1078"/>
      <c r="V602" s="1090">
        <v>140</v>
      </c>
      <c r="W602" s="1090"/>
      <c r="X602" s="1093"/>
      <c r="Y602" s="1133">
        <v>115000</v>
      </c>
      <c r="Z602" s="1080"/>
      <c r="AA602" s="1080"/>
      <c r="AB602" s="1079">
        <v>155000</v>
      </c>
      <c r="AC602" s="1079"/>
      <c r="AD602" s="1079"/>
      <c r="AE602" s="1079"/>
      <c r="AF602" s="1079"/>
      <c r="AG602" s="1080">
        <v>205000</v>
      </c>
      <c r="AH602" s="1080"/>
      <c r="AI602" s="1080"/>
      <c r="AJ602" s="1080"/>
      <c r="AK602" s="1079">
        <v>275000</v>
      </c>
      <c r="AL602" s="1079"/>
      <c r="AM602" s="1134"/>
      <c r="AN602" s="1135">
        <v>75000</v>
      </c>
      <c r="AO602" s="1080"/>
      <c r="AP602" s="1079">
        <v>100000</v>
      </c>
      <c r="AQ602" s="1079"/>
      <c r="AR602" s="1080">
        <v>120000</v>
      </c>
      <c r="AS602" s="1132"/>
    </row>
    <row r="603" spans="1:45" ht="9.9499999999999993" customHeight="1">
      <c r="A603" s="1086" t="s">
        <v>759</v>
      </c>
      <c r="B603" s="1087"/>
      <c r="C603" s="1087"/>
      <c r="D603" s="1087"/>
      <c r="E603" s="1087"/>
      <c r="F603" s="1084" t="s">
        <v>643</v>
      </c>
      <c r="G603" s="1084"/>
      <c r="H603" s="1084"/>
      <c r="I603" s="1084"/>
      <c r="J603" s="1084"/>
      <c r="K603" s="1088"/>
      <c r="L603" s="1089">
        <v>30</v>
      </c>
      <c r="M603" s="1090"/>
      <c r="N603" s="1078">
        <v>50</v>
      </c>
      <c r="O603" s="1078"/>
      <c r="P603" s="1078"/>
      <c r="Q603" s="1090">
        <v>70</v>
      </c>
      <c r="R603" s="1136"/>
      <c r="S603" s="1137">
        <v>40</v>
      </c>
      <c r="T603" s="1078"/>
      <c r="U603" s="1078"/>
      <c r="V603" s="1090">
        <v>90</v>
      </c>
      <c r="W603" s="1090"/>
      <c r="X603" s="1093"/>
      <c r="Y603" s="1133">
        <v>85000</v>
      </c>
      <c r="Z603" s="1080"/>
      <c r="AA603" s="1080"/>
      <c r="AB603" s="1079">
        <v>110000</v>
      </c>
      <c r="AC603" s="1079"/>
      <c r="AD603" s="1079"/>
      <c r="AE603" s="1079"/>
      <c r="AF603" s="1079"/>
      <c r="AG603" s="1080">
        <v>135000</v>
      </c>
      <c r="AH603" s="1080"/>
      <c r="AI603" s="1080"/>
      <c r="AJ603" s="1080"/>
      <c r="AK603" s="1079">
        <v>250000</v>
      </c>
      <c r="AL603" s="1079"/>
      <c r="AM603" s="1134"/>
      <c r="AN603" s="1135">
        <v>80000</v>
      </c>
      <c r="AO603" s="1080"/>
      <c r="AP603" s="1079">
        <v>100000</v>
      </c>
      <c r="AQ603" s="1079"/>
      <c r="AR603" s="1080">
        <v>140000</v>
      </c>
      <c r="AS603" s="1132"/>
    </row>
    <row r="604" spans="1:45" ht="17.100000000000001" customHeight="1">
      <c r="A604" s="502"/>
    </row>
    <row r="605" spans="1:45" ht="14.1" customHeight="1">
      <c r="A605" s="498" t="s">
        <v>1021</v>
      </c>
    </row>
    <row r="606" spans="1:45" ht="12.95" customHeight="1">
      <c r="A606" s="1107" t="s">
        <v>611</v>
      </c>
      <c r="B606" s="1108"/>
      <c r="C606" s="1108"/>
      <c r="D606" s="1108"/>
      <c r="E606" s="1108"/>
      <c r="F606" s="1113" t="s">
        <v>612</v>
      </c>
      <c r="G606" s="1113"/>
      <c r="H606" s="1113"/>
      <c r="I606" s="1113"/>
      <c r="J606" s="1113"/>
      <c r="K606" s="1114"/>
      <c r="L606" s="1119" t="s">
        <v>1004</v>
      </c>
      <c r="M606" s="1120"/>
      <c r="N606" s="1120"/>
      <c r="O606" s="1120"/>
      <c r="P606" s="1120"/>
      <c r="Q606" s="1120"/>
      <c r="R606" s="1120"/>
      <c r="S606" s="1120"/>
      <c r="T606" s="1120"/>
      <c r="U606" s="1120"/>
      <c r="V606" s="1120"/>
      <c r="W606" s="1120"/>
      <c r="X606" s="1121"/>
      <c r="Y606" s="1146" t="s">
        <v>1005</v>
      </c>
      <c r="Z606" s="1147"/>
      <c r="AA606" s="1147"/>
      <c r="AB606" s="1147"/>
      <c r="AC606" s="1147"/>
      <c r="AD606" s="1147"/>
      <c r="AE606" s="1147"/>
      <c r="AF606" s="1147"/>
      <c r="AG606" s="1147"/>
      <c r="AH606" s="1147"/>
      <c r="AI606" s="1147"/>
      <c r="AJ606" s="1147"/>
      <c r="AK606" s="1147"/>
      <c r="AL606" s="1147"/>
      <c r="AM606" s="1147"/>
      <c r="AN606" s="1147"/>
      <c r="AO606" s="1147"/>
      <c r="AP606" s="1147"/>
      <c r="AQ606" s="1147"/>
      <c r="AR606" s="1147"/>
      <c r="AS606" s="1148"/>
    </row>
    <row r="607" spans="1:45" ht="29.1" customHeight="1">
      <c r="A607" s="1109"/>
      <c r="B607" s="1110"/>
      <c r="C607" s="1110"/>
      <c r="D607" s="1110"/>
      <c r="E607" s="1110"/>
      <c r="F607" s="1115"/>
      <c r="G607" s="1115"/>
      <c r="H607" s="1115"/>
      <c r="I607" s="1115"/>
      <c r="J607" s="1115"/>
      <c r="K607" s="1116"/>
      <c r="L607" s="1149" t="s">
        <v>1006</v>
      </c>
      <c r="M607" s="1150"/>
      <c r="N607" s="1150"/>
      <c r="O607" s="1150"/>
      <c r="P607" s="1150"/>
      <c r="Q607" s="1150"/>
      <c r="R607" s="1151"/>
      <c r="S607" s="1152" t="s">
        <v>1007</v>
      </c>
      <c r="T607" s="1150"/>
      <c r="U607" s="1150"/>
      <c r="V607" s="1150"/>
      <c r="W607" s="1150"/>
      <c r="X607" s="1153"/>
      <c r="Y607" s="1149" t="s">
        <v>1008</v>
      </c>
      <c r="Z607" s="1150"/>
      <c r="AA607" s="1150"/>
      <c r="AB607" s="1150"/>
      <c r="AC607" s="1150"/>
      <c r="AD607" s="1150"/>
      <c r="AE607" s="1150"/>
      <c r="AF607" s="1150"/>
      <c r="AG607" s="1150"/>
      <c r="AH607" s="1150"/>
      <c r="AI607" s="1150"/>
      <c r="AJ607" s="1150"/>
      <c r="AK607" s="1150"/>
      <c r="AL607" s="1150"/>
      <c r="AM607" s="1151"/>
      <c r="AN607" s="1152" t="s">
        <v>1009</v>
      </c>
      <c r="AO607" s="1150"/>
      <c r="AP607" s="1150"/>
      <c r="AQ607" s="1150"/>
      <c r="AR607" s="1150"/>
      <c r="AS607" s="1151"/>
    </row>
    <row r="608" spans="1:45" ht="33" customHeight="1">
      <c r="A608" s="1111"/>
      <c r="B608" s="1112"/>
      <c r="C608" s="1112"/>
      <c r="D608" s="1112"/>
      <c r="E608" s="1112"/>
      <c r="F608" s="1117"/>
      <c r="G608" s="1117"/>
      <c r="H608" s="1117"/>
      <c r="I608" s="1117"/>
      <c r="J608" s="1117"/>
      <c r="K608" s="1118"/>
      <c r="L608" s="1129" t="s">
        <v>1010</v>
      </c>
      <c r="M608" s="1104"/>
      <c r="N608" s="1102" t="s">
        <v>1011</v>
      </c>
      <c r="O608" s="1102"/>
      <c r="P608" s="1102"/>
      <c r="Q608" s="1104" t="s">
        <v>1012</v>
      </c>
      <c r="R608" s="1144"/>
      <c r="S608" s="1145" t="s">
        <v>1010</v>
      </c>
      <c r="T608" s="1102"/>
      <c r="U608" s="1102"/>
      <c r="V608" s="1104" t="s">
        <v>1011</v>
      </c>
      <c r="W608" s="1104"/>
      <c r="X608" s="1106"/>
      <c r="Y608" s="1097" t="s">
        <v>1013</v>
      </c>
      <c r="Z608" s="1098"/>
      <c r="AA608" s="1098"/>
      <c r="AB608" s="1099" t="s">
        <v>1014</v>
      </c>
      <c r="AC608" s="1099"/>
      <c r="AD608" s="1099"/>
      <c r="AE608" s="1099"/>
      <c r="AF608" s="1099"/>
      <c r="AG608" s="1098" t="s">
        <v>1015</v>
      </c>
      <c r="AH608" s="1098"/>
      <c r="AI608" s="1098"/>
      <c r="AJ608" s="1098"/>
      <c r="AK608" s="1099" t="s">
        <v>1016</v>
      </c>
      <c r="AL608" s="1099"/>
      <c r="AM608" s="1142"/>
      <c r="AN608" s="1143" t="s">
        <v>1013</v>
      </c>
      <c r="AO608" s="1098"/>
      <c r="AP608" s="1099" t="s">
        <v>1017</v>
      </c>
      <c r="AQ608" s="1099"/>
      <c r="AR608" s="1098" t="s">
        <v>1018</v>
      </c>
      <c r="AS608" s="1100"/>
    </row>
    <row r="609" spans="1:45" ht="9.9499999999999993" customHeight="1">
      <c r="A609" s="1086" t="s">
        <v>760</v>
      </c>
      <c r="B609" s="1087"/>
      <c r="C609" s="1087"/>
      <c r="D609" s="1087"/>
      <c r="E609" s="1087"/>
      <c r="F609" s="1084" t="s">
        <v>646</v>
      </c>
      <c r="G609" s="1084"/>
      <c r="H609" s="1084"/>
      <c r="I609" s="1084"/>
      <c r="J609" s="1084"/>
      <c r="K609" s="1088"/>
      <c r="L609" s="1089">
        <v>75</v>
      </c>
      <c r="M609" s="1090"/>
      <c r="N609" s="1078">
        <v>115</v>
      </c>
      <c r="O609" s="1078"/>
      <c r="P609" s="1078"/>
      <c r="Q609" s="1090">
        <v>175</v>
      </c>
      <c r="R609" s="1136"/>
      <c r="S609" s="1137">
        <v>85</v>
      </c>
      <c r="T609" s="1078"/>
      <c r="U609" s="1078"/>
      <c r="V609" s="1090">
        <v>150</v>
      </c>
      <c r="W609" s="1090"/>
      <c r="X609" s="1093"/>
      <c r="Y609" s="1133">
        <v>75000</v>
      </c>
      <c r="Z609" s="1080"/>
      <c r="AA609" s="1080"/>
      <c r="AB609" s="1079">
        <v>135000</v>
      </c>
      <c r="AC609" s="1079"/>
      <c r="AD609" s="1079"/>
      <c r="AE609" s="1079"/>
      <c r="AF609" s="1079"/>
      <c r="AG609" s="1080">
        <v>200000</v>
      </c>
      <c r="AH609" s="1080"/>
      <c r="AI609" s="1080"/>
      <c r="AJ609" s="1080"/>
      <c r="AK609" s="1079">
        <v>400000</v>
      </c>
      <c r="AL609" s="1079"/>
      <c r="AM609" s="1134"/>
      <c r="AN609" s="1135">
        <v>70000</v>
      </c>
      <c r="AO609" s="1080"/>
      <c r="AP609" s="1079">
        <v>100000</v>
      </c>
      <c r="AQ609" s="1079"/>
      <c r="AR609" s="1080">
        <v>125000</v>
      </c>
      <c r="AS609" s="1132"/>
    </row>
    <row r="610" spans="1:45" ht="9" customHeight="1">
      <c r="A610" s="1086" t="s">
        <v>761</v>
      </c>
      <c r="B610" s="1087"/>
      <c r="C610" s="1087"/>
      <c r="D610" s="1087"/>
      <c r="E610" s="1087"/>
      <c r="F610" s="1084" t="s">
        <v>632</v>
      </c>
      <c r="G610" s="1084"/>
      <c r="H610" s="1084"/>
      <c r="I610" s="1084"/>
      <c r="J610" s="1084"/>
      <c r="K610" s="1088"/>
      <c r="L610" s="1089">
        <v>60</v>
      </c>
      <c r="M610" s="1090"/>
      <c r="N610" s="1078">
        <v>80</v>
      </c>
      <c r="O610" s="1078"/>
      <c r="P610" s="1078"/>
      <c r="Q610" s="1090">
        <v>100</v>
      </c>
      <c r="R610" s="1136"/>
      <c r="S610" s="1137">
        <v>80</v>
      </c>
      <c r="T610" s="1078"/>
      <c r="U610" s="1078"/>
      <c r="V610" s="1090">
        <v>100</v>
      </c>
      <c r="W610" s="1090"/>
      <c r="X610" s="1093"/>
      <c r="Y610" s="1133">
        <v>90000</v>
      </c>
      <c r="Z610" s="1080"/>
      <c r="AA610" s="1080"/>
      <c r="AB610" s="1079">
        <v>120000</v>
      </c>
      <c r="AC610" s="1079"/>
      <c r="AD610" s="1079"/>
      <c r="AE610" s="1079"/>
      <c r="AF610" s="1079"/>
      <c r="AG610" s="1080">
        <v>160000</v>
      </c>
      <c r="AH610" s="1080"/>
      <c r="AI610" s="1080"/>
      <c r="AJ610" s="1080"/>
      <c r="AK610" s="1079">
        <v>200000</v>
      </c>
      <c r="AL610" s="1079"/>
      <c r="AM610" s="1134"/>
      <c r="AN610" s="1135">
        <v>90000</v>
      </c>
      <c r="AO610" s="1080"/>
      <c r="AP610" s="1079">
        <v>110000</v>
      </c>
      <c r="AQ610" s="1079"/>
      <c r="AR610" s="1080">
        <v>130000</v>
      </c>
      <c r="AS610" s="1132"/>
    </row>
    <row r="611" spans="1:45" ht="9" customHeight="1">
      <c r="A611" s="1086" t="s">
        <v>762</v>
      </c>
      <c r="B611" s="1087"/>
      <c r="C611" s="1087"/>
      <c r="D611" s="1087"/>
      <c r="E611" s="1087"/>
      <c r="F611" s="1084" t="s">
        <v>632</v>
      </c>
      <c r="G611" s="1084"/>
      <c r="H611" s="1084"/>
      <c r="I611" s="1084"/>
      <c r="J611" s="1084"/>
      <c r="K611" s="1088"/>
      <c r="L611" s="1089">
        <v>50</v>
      </c>
      <c r="M611" s="1090"/>
      <c r="N611" s="1078">
        <v>60</v>
      </c>
      <c r="O611" s="1078"/>
      <c r="P611" s="1078"/>
      <c r="Q611" s="1090">
        <v>80</v>
      </c>
      <c r="R611" s="1136"/>
      <c r="S611" s="1137">
        <v>80</v>
      </c>
      <c r="T611" s="1078"/>
      <c r="U611" s="1078"/>
      <c r="V611" s="1090">
        <v>85</v>
      </c>
      <c r="W611" s="1090"/>
      <c r="X611" s="1093"/>
      <c r="Y611" s="1133">
        <v>85000</v>
      </c>
      <c r="Z611" s="1080"/>
      <c r="AA611" s="1080"/>
      <c r="AB611" s="1079">
        <v>150000</v>
      </c>
      <c r="AC611" s="1079"/>
      <c r="AD611" s="1079"/>
      <c r="AE611" s="1079"/>
      <c r="AF611" s="1079"/>
      <c r="AG611" s="1080">
        <v>180000</v>
      </c>
      <c r="AH611" s="1080"/>
      <c r="AI611" s="1080"/>
      <c r="AJ611" s="1080"/>
      <c r="AK611" s="1079">
        <v>220000</v>
      </c>
      <c r="AL611" s="1079"/>
      <c r="AM611" s="1134"/>
      <c r="AN611" s="1135">
        <v>90000</v>
      </c>
      <c r="AO611" s="1080"/>
      <c r="AP611" s="1079">
        <v>125000</v>
      </c>
      <c r="AQ611" s="1079"/>
      <c r="AR611" s="1080">
        <v>140000</v>
      </c>
      <c r="AS611" s="1132"/>
    </row>
    <row r="612" spans="1:45" ht="9" customHeight="1">
      <c r="A612" s="1086" t="s">
        <v>763</v>
      </c>
      <c r="B612" s="1087"/>
      <c r="C612" s="1087"/>
      <c r="D612" s="1087"/>
      <c r="E612" s="1087"/>
      <c r="F612" s="1084" t="s">
        <v>652</v>
      </c>
      <c r="G612" s="1084"/>
      <c r="H612" s="1084"/>
      <c r="I612" s="1084"/>
      <c r="J612" s="1084"/>
      <c r="K612" s="1088"/>
      <c r="L612" s="1089">
        <v>300</v>
      </c>
      <c r="M612" s="1090"/>
      <c r="N612" s="1078">
        <v>360</v>
      </c>
      <c r="O612" s="1078"/>
      <c r="P612" s="1078"/>
      <c r="Q612" s="1090">
        <v>410</v>
      </c>
      <c r="R612" s="1136"/>
      <c r="S612" s="1137">
        <v>360</v>
      </c>
      <c r="T612" s="1078"/>
      <c r="U612" s="1078"/>
      <c r="V612" s="1090">
        <v>420</v>
      </c>
      <c r="W612" s="1090"/>
      <c r="X612" s="1093"/>
      <c r="Y612" s="1133">
        <v>180000</v>
      </c>
      <c r="Z612" s="1080"/>
      <c r="AA612" s="1080"/>
      <c r="AB612" s="1079">
        <v>250000</v>
      </c>
      <c r="AC612" s="1079"/>
      <c r="AD612" s="1079"/>
      <c r="AE612" s="1079"/>
      <c r="AF612" s="1079"/>
      <c r="AG612" s="1080">
        <v>360000</v>
      </c>
      <c r="AH612" s="1080"/>
      <c r="AI612" s="1080"/>
      <c r="AJ612" s="1080"/>
      <c r="AK612" s="1079">
        <v>450000</v>
      </c>
      <c r="AL612" s="1079"/>
      <c r="AM612" s="1134"/>
      <c r="AN612" s="1135">
        <v>160000</v>
      </c>
      <c r="AO612" s="1080"/>
      <c r="AP612" s="1079">
        <v>250000</v>
      </c>
      <c r="AQ612" s="1079"/>
      <c r="AR612" s="1080">
        <v>270000</v>
      </c>
      <c r="AS612" s="1132"/>
    </row>
    <row r="613" spans="1:45" ht="9" customHeight="1">
      <c r="A613" s="1086" t="s">
        <v>764</v>
      </c>
      <c r="B613" s="1087"/>
      <c r="C613" s="1087"/>
      <c r="D613" s="1087"/>
      <c r="E613" s="1087"/>
      <c r="F613" s="1084" t="s">
        <v>643</v>
      </c>
      <c r="G613" s="1084"/>
      <c r="H613" s="1084"/>
      <c r="I613" s="1084"/>
      <c r="J613" s="1084"/>
      <c r="K613" s="1088"/>
      <c r="L613" s="1089">
        <v>30</v>
      </c>
      <c r="M613" s="1090"/>
      <c r="N613" s="1078">
        <v>50</v>
      </c>
      <c r="O613" s="1078"/>
      <c r="P613" s="1078"/>
      <c r="Q613" s="1090">
        <v>80</v>
      </c>
      <c r="R613" s="1136"/>
      <c r="S613" s="1137">
        <v>60</v>
      </c>
      <c r="T613" s="1078"/>
      <c r="U613" s="1078"/>
      <c r="V613" s="1090">
        <v>90</v>
      </c>
      <c r="W613" s="1090"/>
      <c r="X613" s="1093"/>
      <c r="Y613" s="1133">
        <v>60000</v>
      </c>
      <c r="Z613" s="1080"/>
      <c r="AA613" s="1080"/>
      <c r="AB613" s="1079">
        <v>140000</v>
      </c>
      <c r="AC613" s="1079"/>
      <c r="AD613" s="1079"/>
      <c r="AE613" s="1079"/>
      <c r="AF613" s="1079"/>
      <c r="AG613" s="1080">
        <v>200000</v>
      </c>
      <c r="AH613" s="1080"/>
      <c r="AI613" s="1080"/>
      <c r="AJ613" s="1080"/>
      <c r="AK613" s="1079">
        <v>350000</v>
      </c>
      <c r="AL613" s="1079"/>
      <c r="AM613" s="1134"/>
      <c r="AN613" s="1135">
        <v>110000</v>
      </c>
      <c r="AO613" s="1080"/>
      <c r="AP613" s="1079">
        <v>130000</v>
      </c>
      <c r="AQ613" s="1079"/>
      <c r="AR613" s="1080">
        <v>150000</v>
      </c>
      <c r="AS613" s="1132"/>
    </row>
    <row r="614" spans="1:45" ht="9" customHeight="1">
      <c r="A614" s="1086" t="s">
        <v>765</v>
      </c>
      <c r="B614" s="1087"/>
      <c r="C614" s="1087"/>
      <c r="D614" s="1087"/>
      <c r="E614" s="1087"/>
      <c r="F614" s="1084" t="s">
        <v>646</v>
      </c>
      <c r="G614" s="1084"/>
      <c r="H614" s="1084"/>
      <c r="I614" s="1084"/>
      <c r="J614" s="1084"/>
      <c r="K614" s="1088"/>
      <c r="L614" s="1089">
        <v>20</v>
      </c>
      <c r="M614" s="1090"/>
      <c r="N614" s="1078">
        <v>30</v>
      </c>
      <c r="O614" s="1078"/>
      <c r="P614" s="1078"/>
      <c r="Q614" s="1090">
        <v>40</v>
      </c>
      <c r="R614" s="1136"/>
      <c r="S614" s="1137">
        <v>35</v>
      </c>
      <c r="T614" s="1078"/>
      <c r="U614" s="1078"/>
      <c r="V614" s="1090">
        <v>40</v>
      </c>
      <c r="W614" s="1090"/>
      <c r="X614" s="1093"/>
      <c r="Y614" s="1133">
        <v>75000</v>
      </c>
      <c r="Z614" s="1080"/>
      <c r="AA614" s="1080"/>
      <c r="AB614" s="1079">
        <v>95000</v>
      </c>
      <c r="AC614" s="1079"/>
      <c r="AD614" s="1079"/>
      <c r="AE614" s="1079"/>
      <c r="AF614" s="1079"/>
      <c r="AG614" s="1080">
        <v>125000</v>
      </c>
      <c r="AH614" s="1080"/>
      <c r="AI614" s="1080"/>
      <c r="AJ614" s="1080"/>
      <c r="AK614" s="1079">
        <v>165000</v>
      </c>
      <c r="AL614" s="1079"/>
      <c r="AM614" s="1134"/>
      <c r="AN614" s="1135">
        <v>60000</v>
      </c>
      <c r="AO614" s="1080"/>
      <c r="AP614" s="1079">
        <v>70000</v>
      </c>
      <c r="AQ614" s="1079"/>
      <c r="AR614" s="1080">
        <v>80000</v>
      </c>
      <c r="AS614" s="1132"/>
    </row>
    <row r="615" spans="1:45" ht="9" customHeight="1">
      <c r="A615" s="1086" t="s">
        <v>766</v>
      </c>
      <c r="B615" s="1087"/>
      <c r="C615" s="1087"/>
      <c r="D615" s="1087"/>
      <c r="E615" s="1087"/>
      <c r="F615" s="1084" t="s">
        <v>634</v>
      </c>
      <c r="G615" s="1084"/>
      <c r="H615" s="1084"/>
      <c r="I615" s="1084"/>
      <c r="J615" s="1084"/>
      <c r="K615" s="1088"/>
      <c r="L615" s="1089">
        <v>200</v>
      </c>
      <c r="M615" s="1090"/>
      <c r="N615" s="1078">
        <v>250</v>
      </c>
      <c r="O615" s="1078"/>
      <c r="P615" s="1078"/>
      <c r="Q615" s="1090">
        <v>0</v>
      </c>
      <c r="R615" s="1136"/>
      <c r="S615" s="1137">
        <v>310</v>
      </c>
      <c r="T615" s="1078"/>
      <c r="U615" s="1078"/>
      <c r="V615" s="1090">
        <v>370</v>
      </c>
      <c r="W615" s="1090"/>
      <c r="X615" s="1093"/>
      <c r="Y615" s="1133">
        <v>170000</v>
      </c>
      <c r="Z615" s="1080"/>
      <c r="AA615" s="1080"/>
      <c r="AB615" s="1079">
        <v>230000</v>
      </c>
      <c r="AC615" s="1079"/>
      <c r="AD615" s="1079"/>
      <c r="AE615" s="1079"/>
      <c r="AF615" s="1079"/>
      <c r="AG615" s="1080">
        <v>270000</v>
      </c>
      <c r="AH615" s="1080"/>
      <c r="AI615" s="1080"/>
      <c r="AJ615" s="1080"/>
      <c r="AK615" s="1079">
        <v>370000</v>
      </c>
      <c r="AL615" s="1079"/>
      <c r="AM615" s="1134"/>
      <c r="AN615" s="1135">
        <v>160000</v>
      </c>
      <c r="AO615" s="1080"/>
      <c r="AP615" s="1079">
        <v>190000</v>
      </c>
      <c r="AQ615" s="1079"/>
      <c r="AR615" s="1080">
        <v>220000</v>
      </c>
      <c r="AS615" s="1132"/>
    </row>
    <row r="616" spans="1:45" ht="9" customHeight="1">
      <c r="A616" s="1086" t="s">
        <v>767</v>
      </c>
      <c r="B616" s="1087"/>
      <c r="C616" s="1087"/>
      <c r="D616" s="1087"/>
      <c r="E616" s="1087"/>
      <c r="F616" s="1084" t="s">
        <v>625</v>
      </c>
      <c r="G616" s="1084"/>
      <c r="H616" s="1084"/>
      <c r="I616" s="1084"/>
      <c r="J616" s="1084"/>
      <c r="K616" s="1088"/>
      <c r="L616" s="1089">
        <v>100</v>
      </c>
      <c r="M616" s="1090"/>
      <c r="N616" s="1078">
        <v>130</v>
      </c>
      <c r="O616" s="1078"/>
      <c r="P616" s="1078"/>
      <c r="Q616" s="1090">
        <v>160</v>
      </c>
      <c r="R616" s="1136"/>
      <c r="S616" s="1137">
        <v>120</v>
      </c>
      <c r="T616" s="1078"/>
      <c r="U616" s="1078"/>
      <c r="V616" s="1090">
        <v>180</v>
      </c>
      <c r="W616" s="1090"/>
      <c r="X616" s="1093"/>
      <c r="Y616" s="1133">
        <v>150000</v>
      </c>
      <c r="Z616" s="1080"/>
      <c r="AA616" s="1080"/>
      <c r="AB616" s="1079">
        <v>190000</v>
      </c>
      <c r="AC616" s="1079"/>
      <c r="AD616" s="1079"/>
      <c r="AE616" s="1079"/>
      <c r="AF616" s="1079"/>
      <c r="AG616" s="1080">
        <v>230000</v>
      </c>
      <c r="AH616" s="1080"/>
      <c r="AI616" s="1080"/>
      <c r="AJ616" s="1080"/>
      <c r="AK616" s="1079">
        <v>300000</v>
      </c>
      <c r="AL616" s="1079"/>
      <c r="AM616" s="1134"/>
      <c r="AN616" s="1135">
        <v>130000</v>
      </c>
      <c r="AO616" s="1080"/>
      <c r="AP616" s="1079">
        <v>160000</v>
      </c>
      <c r="AQ616" s="1079"/>
      <c r="AR616" s="1080">
        <v>180000</v>
      </c>
      <c r="AS616" s="1132"/>
    </row>
    <row r="617" spans="1:45" ht="9" customHeight="1">
      <c r="A617" s="1086" t="s">
        <v>768</v>
      </c>
      <c r="B617" s="1087"/>
      <c r="C617" s="1087"/>
      <c r="D617" s="1087"/>
      <c r="E617" s="1087"/>
      <c r="F617" s="1084" t="s">
        <v>625</v>
      </c>
      <c r="G617" s="1084"/>
      <c r="H617" s="1084"/>
      <c r="I617" s="1084"/>
      <c r="J617" s="1084"/>
      <c r="K617" s="1088"/>
      <c r="L617" s="1089">
        <v>130</v>
      </c>
      <c r="M617" s="1090"/>
      <c r="N617" s="1078">
        <v>180</v>
      </c>
      <c r="O617" s="1078"/>
      <c r="P617" s="1078"/>
      <c r="Q617" s="1090">
        <v>230</v>
      </c>
      <c r="R617" s="1136"/>
      <c r="S617" s="1137">
        <v>130</v>
      </c>
      <c r="T617" s="1078"/>
      <c r="U617" s="1078"/>
      <c r="V617" s="1090">
        <v>180</v>
      </c>
      <c r="W617" s="1090"/>
      <c r="X617" s="1093"/>
      <c r="Y617" s="1133">
        <v>150000</v>
      </c>
      <c r="Z617" s="1080"/>
      <c r="AA617" s="1080"/>
      <c r="AB617" s="1079">
        <v>185000</v>
      </c>
      <c r="AC617" s="1079"/>
      <c r="AD617" s="1079"/>
      <c r="AE617" s="1079"/>
      <c r="AF617" s="1079"/>
      <c r="AG617" s="1080">
        <v>240000</v>
      </c>
      <c r="AH617" s="1080"/>
      <c r="AI617" s="1080"/>
      <c r="AJ617" s="1080"/>
      <c r="AK617" s="1079">
        <v>350000</v>
      </c>
      <c r="AL617" s="1079"/>
      <c r="AM617" s="1134"/>
      <c r="AN617" s="1135">
        <v>130000</v>
      </c>
      <c r="AO617" s="1080"/>
      <c r="AP617" s="1079">
        <v>150000</v>
      </c>
      <c r="AQ617" s="1079"/>
      <c r="AR617" s="1080">
        <v>180000</v>
      </c>
      <c r="AS617" s="1132"/>
    </row>
    <row r="618" spans="1:45" ht="9" customHeight="1">
      <c r="A618" s="1086" t="s">
        <v>769</v>
      </c>
      <c r="B618" s="1087"/>
      <c r="C618" s="1087"/>
      <c r="D618" s="1087"/>
      <c r="E618" s="1087"/>
      <c r="F618" s="1084" t="s">
        <v>625</v>
      </c>
      <c r="G618" s="1084"/>
      <c r="H618" s="1084"/>
      <c r="I618" s="1084"/>
      <c r="J618" s="1084"/>
      <c r="K618" s="1088"/>
      <c r="L618" s="1089">
        <v>165</v>
      </c>
      <c r="M618" s="1090"/>
      <c r="N618" s="1078">
        <v>205</v>
      </c>
      <c r="O618" s="1078"/>
      <c r="P618" s="1078"/>
      <c r="Q618" s="1090">
        <v>270</v>
      </c>
      <c r="R618" s="1136"/>
      <c r="S618" s="1137">
        <v>180</v>
      </c>
      <c r="T618" s="1078"/>
      <c r="U618" s="1078"/>
      <c r="V618" s="1090">
        <v>220</v>
      </c>
      <c r="W618" s="1090"/>
      <c r="X618" s="1093"/>
      <c r="Y618" s="1133">
        <v>180000</v>
      </c>
      <c r="Z618" s="1080"/>
      <c r="AA618" s="1080"/>
      <c r="AB618" s="1079">
        <v>220000</v>
      </c>
      <c r="AC618" s="1079"/>
      <c r="AD618" s="1079"/>
      <c r="AE618" s="1079"/>
      <c r="AF618" s="1079"/>
      <c r="AG618" s="1080">
        <v>280000</v>
      </c>
      <c r="AH618" s="1080"/>
      <c r="AI618" s="1080"/>
      <c r="AJ618" s="1080"/>
      <c r="AK618" s="1079">
        <v>380000</v>
      </c>
      <c r="AL618" s="1079"/>
      <c r="AM618" s="1134"/>
      <c r="AN618" s="1135">
        <v>170000</v>
      </c>
      <c r="AO618" s="1080"/>
      <c r="AP618" s="1079">
        <v>200000</v>
      </c>
      <c r="AQ618" s="1079"/>
      <c r="AR618" s="1080">
        <v>210000</v>
      </c>
      <c r="AS618" s="1132"/>
    </row>
    <row r="619" spans="1:45" ht="9" customHeight="1">
      <c r="A619" s="1086" t="s">
        <v>770</v>
      </c>
      <c r="B619" s="1087"/>
      <c r="C619" s="1087"/>
      <c r="D619" s="1087"/>
      <c r="E619" s="1087"/>
      <c r="F619" s="1084" t="s">
        <v>685</v>
      </c>
      <c r="G619" s="1084"/>
      <c r="H619" s="1084"/>
      <c r="I619" s="1084"/>
      <c r="J619" s="1084"/>
      <c r="K619" s="1088"/>
      <c r="L619" s="1089">
        <v>80</v>
      </c>
      <c r="M619" s="1090"/>
      <c r="N619" s="1078">
        <v>110</v>
      </c>
      <c r="O619" s="1078"/>
      <c r="P619" s="1078"/>
      <c r="Q619" s="1090">
        <v>140</v>
      </c>
      <c r="R619" s="1136"/>
      <c r="S619" s="1137">
        <v>130</v>
      </c>
      <c r="T619" s="1078"/>
      <c r="U619" s="1078"/>
      <c r="V619" s="1090">
        <v>180</v>
      </c>
      <c r="W619" s="1090"/>
      <c r="X619" s="1093"/>
      <c r="Y619" s="1133">
        <v>100000</v>
      </c>
      <c r="Z619" s="1080"/>
      <c r="AA619" s="1080"/>
      <c r="AB619" s="1079">
        <v>140000</v>
      </c>
      <c r="AC619" s="1079"/>
      <c r="AD619" s="1079"/>
      <c r="AE619" s="1079"/>
      <c r="AF619" s="1079"/>
      <c r="AG619" s="1080">
        <v>180000</v>
      </c>
      <c r="AH619" s="1080"/>
      <c r="AI619" s="1080"/>
      <c r="AJ619" s="1080"/>
      <c r="AK619" s="1079">
        <v>320000</v>
      </c>
      <c r="AL619" s="1079"/>
      <c r="AM619" s="1134"/>
      <c r="AN619" s="1135">
        <v>70000</v>
      </c>
      <c r="AO619" s="1080"/>
      <c r="AP619" s="1079">
        <v>95000</v>
      </c>
      <c r="AQ619" s="1079"/>
      <c r="AR619" s="1080">
        <v>130000</v>
      </c>
      <c r="AS619" s="1132"/>
    </row>
    <row r="620" spans="1:45" ht="9" customHeight="1">
      <c r="A620" s="1086" t="s">
        <v>597</v>
      </c>
      <c r="B620" s="1087"/>
      <c r="C620" s="1087"/>
      <c r="D620" s="1087"/>
      <c r="E620" s="1087"/>
      <c r="F620" s="1084" t="s">
        <v>597</v>
      </c>
      <c r="G620" s="1084"/>
      <c r="H620" s="1084"/>
      <c r="I620" s="1084"/>
      <c r="J620" s="1084"/>
      <c r="K620" s="1088"/>
      <c r="L620" s="1089">
        <v>230</v>
      </c>
      <c r="M620" s="1090"/>
      <c r="N620" s="1078">
        <v>310</v>
      </c>
      <c r="O620" s="1078"/>
      <c r="P620" s="1078"/>
      <c r="Q620" s="1090">
        <v>470</v>
      </c>
      <c r="R620" s="1136"/>
      <c r="S620" s="1137">
        <v>430</v>
      </c>
      <c r="T620" s="1078"/>
      <c r="U620" s="1078"/>
      <c r="V620" s="1090">
        <v>570</v>
      </c>
      <c r="W620" s="1090"/>
      <c r="X620" s="1093"/>
      <c r="Y620" s="1133">
        <v>190000</v>
      </c>
      <c r="Z620" s="1080"/>
      <c r="AA620" s="1080"/>
      <c r="AB620" s="1079">
        <v>265000</v>
      </c>
      <c r="AC620" s="1079"/>
      <c r="AD620" s="1079"/>
      <c r="AE620" s="1079"/>
      <c r="AF620" s="1079"/>
      <c r="AG620" s="1080">
        <v>340000</v>
      </c>
      <c r="AH620" s="1080"/>
      <c r="AI620" s="1080"/>
      <c r="AJ620" s="1080"/>
      <c r="AK620" s="1079">
        <v>675000</v>
      </c>
      <c r="AL620" s="1079"/>
      <c r="AM620" s="1134"/>
      <c r="AN620" s="1135">
        <v>155000</v>
      </c>
      <c r="AO620" s="1080"/>
      <c r="AP620" s="1079">
        <v>200000</v>
      </c>
      <c r="AQ620" s="1079"/>
      <c r="AR620" s="1080">
        <v>245000</v>
      </c>
      <c r="AS620" s="1132"/>
    </row>
    <row r="621" spans="1:45" ht="9" customHeight="1">
      <c r="A621" s="1086" t="s">
        <v>771</v>
      </c>
      <c r="B621" s="1087"/>
      <c r="C621" s="1087"/>
      <c r="D621" s="1087"/>
      <c r="E621" s="1087"/>
      <c r="F621" s="1084" t="s">
        <v>646</v>
      </c>
      <c r="G621" s="1084"/>
      <c r="H621" s="1084"/>
      <c r="I621" s="1084"/>
      <c r="J621" s="1084"/>
      <c r="K621" s="1088"/>
      <c r="L621" s="1089">
        <v>60</v>
      </c>
      <c r="M621" s="1090"/>
      <c r="N621" s="1078">
        <v>90</v>
      </c>
      <c r="O621" s="1078"/>
      <c r="P621" s="1078"/>
      <c r="Q621" s="1090">
        <v>165</v>
      </c>
      <c r="R621" s="1136"/>
      <c r="S621" s="1139" t="s">
        <v>626</v>
      </c>
      <c r="T621" s="1084"/>
      <c r="U621" s="1084"/>
      <c r="V621" s="1090">
        <v>125</v>
      </c>
      <c r="W621" s="1090"/>
      <c r="X621" s="1093"/>
      <c r="Y621" s="1133">
        <v>110000</v>
      </c>
      <c r="Z621" s="1080"/>
      <c r="AA621" s="1080"/>
      <c r="AB621" s="1079">
        <v>160000</v>
      </c>
      <c r="AC621" s="1079"/>
      <c r="AD621" s="1079"/>
      <c r="AE621" s="1079"/>
      <c r="AF621" s="1079"/>
      <c r="AG621" s="1080">
        <v>200000</v>
      </c>
      <c r="AH621" s="1080"/>
      <c r="AI621" s="1080"/>
      <c r="AJ621" s="1080"/>
      <c r="AK621" s="1079">
        <v>350000</v>
      </c>
      <c r="AL621" s="1079"/>
      <c r="AM621" s="1134"/>
      <c r="AN621" s="1135">
        <v>70000</v>
      </c>
      <c r="AO621" s="1080"/>
      <c r="AP621" s="1079">
        <v>90000</v>
      </c>
      <c r="AQ621" s="1079"/>
      <c r="AR621" s="1080">
        <v>140000</v>
      </c>
      <c r="AS621" s="1132"/>
    </row>
    <row r="622" spans="1:45" ht="9" customHeight="1">
      <c r="A622" s="1086" t="s">
        <v>772</v>
      </c>
      <c r="B622" s="1087"/>
      <c r="C622" s="1087"/>
      <c r="D622" s="1087"/>
      <c r="E622" s="1087"/>
      <c r="F622" s="1084" t="s">
        <v>625</v>
      </c>
      <c r="G622" s="1084"/>
      <c r="H622" s="1084"/>
      <c r="I622" s="1084"/>
      <c r="J622" s="1084"/>
      <c r="K622" s="1088"/>
      <c r="L622" s="1089">
        <v>135</v>
      </c>
      <c r="M622" s="1090"/>
      <c r="N622" s="1078">
        <v>170</v>
      </c>
      <c r="O622" s="1078"/>
      <c r="P622" s="1078"/>
      <c r="Q622" s="1090">
        <v>235</v>
      </c>
      <c r="R622" s="1136"/>
      <c r="S622" s="1137">
        <v>160</v>
      </c>
      <c r="T622" s="1078"/>
      <c r="U622" s="1078"/>
      <c r="V622" s="1090">
        <v>200</v>
      </c>
      <c r="W622" s="1090"/>
      <c r="X622" s="1093"/>
      <c r="Y622" s="1133">
        <v>160000</v>
      </c>
      <c r="Z622" s="1080"/>
      <c r="AA622" s="1080"/>
      <c r="AB622" s="1079">
        <v>200000</v>
      </c>
      <c r="AC622" s="1079"/>
      <c r="AD622" s="1079"/>
      <c r="AE622" s="1079"/>
      <c r="AF622" s="1079"/>
      <c r="AG622" s="1080">
        <v>250000</v>
      </c>
      <c r="AH622" s="1080"/>
      <c r="AI622" s="1080"/>
      <c r="AJ622" s="1080"/>
      <c r="AK622" s="1079">
        <v>320000</v>
      </c>
      <c r="AL622" s="1079"/>
      <c r="AM622" s="1134"/>
      <c r="AN622" s="1135">
        <v>130000</v>
      </c>
      <c r="AO622" s="1080"/>
      <c r="AP622" s="1079">
        <v>150000</v>
      </c>
      <c r="AQ622" s="1079"/>
      <c r="AR622" s="1080">
        <v>185000</v>
      </c>
      <c r="AS622" s="1132"/>
    </row>
    <row r="623" spans="1:45" ht="9" customHeight="1">
      <c r="A623" s="1086" t="s">
        <v>773</v>
      </c>
      <c r="B623" s="1087"/>
      <c r="C623" s="1087"/>
      <c r="D623" s="1087"/>
      <c r="E623" s="1087"/>
      <c r="F623" s="1084" t="s">
        <v>652</v>
      </c>
      <c r="G623" s="1084"/>
      <c r="H623" s="1084"/>
      <c r="I623" s="1084"/>
      <c r="J623" s="1084"/>
      <c r="K623" s="1088"/>
      <c r="L623" s="1089">
        <v>320</v>
      </c>
      <c r="M623" s="1090"/>
      <c r="N623" s="1078">
        <v>360</v>
      </c>
      <c r="O623" s="1078"/>
      <c r="P623" s="1078"/>
      <c r="Q623" s="1090">
        <v>450</v>
      </c>
      <c r="R623" s="1136"/>
      <c r="S623" s="1137">
        <v>410</v>
      </c>
      <c r="T623" s="1078"/>
      <c r="U623" s="1078"/>
      <c r="V623" s="1090">
        <v>625</v>
      </c>
      <c r="W623" s="1090"/>
      <c r="X623" s="1093"/>
      <c r="Y623" s="1133">
        <v>170000</v>
      </c>
      <c r="Z623" s="1080"/>
      <c r="AA623" s="1080"/>
      <c r="AB623" s="1079">
        <v>210000</v>
      </c>
      <c r="AC623" s="1079"/>
      <c r="AD623" s="1079"/>
      <c r="AE623" s="1079"/>
      <c r="AF623" s="1079"/>
      <c r="AG623" s="1080">
        <v>240000</v>
      </c>
      <c r="AH623" s="1080"/>
      <c r="AI623" s="1080"/>
      <c r="AJ623" s="1080"/>
      <c r="AK623" s="1079">
        <v>350000</v>
      </c>
      <c r="AL623" s="1079"/>
      <c r="AM623" s="1134"/>
      <c r="AN623" s="1135">
        <v>140000</v>
      </c>
      <c r="AO623" s="1080"/>
      <c r="AP623" s="1079">
        <v>180000</v>
      </c>
      <c r="AQ623" s="1079"/>
      <c r="AR623" s="1080">
        <v>210000</v>
      </c>
      <c r="AS623" s="1132"/>
    </row>
    <row r="624" spans="1:45" ht="9" customHeight="1">
      <c r="A624" s="1086" t="s">
        <v>774</v>
      </c>
      <c r="B624" s="1087"/>
      <c r="C624" s="1087"/>
      <c r="D624" s="1087"/>
      <c r="E624" s="1087"/>
      <c r="F624" s="1084" t="s">
        <v>646</v>
      </c>
      <c r="G624" s="1084"/>
      <c r="H624" s="1084"/>
      <c r="I624" s="1084"/>
      <c r="J624" s="1084"/>
      <c r="K624" s="1088"/>
      <c r="L624" s="1089">
        <v>140</v>
      </c>
      <c r="M624" s="1090"/>
      <c r="N624" s="1078">
        <v>235</v>
      </c>
      <c r="O624" s="1078"/>
      <c r="P624" s="1078"/>
      <c r="Q624" s="1090">
        <v>340</v>
      </c>
      <c r="R624" s="1136"/>
      <c r="S624" s="1137">
        <v>240</v>
      </c>
      <c r="T624" s="1078"/>
      <c r="U624" s="1078"/>
      <c r="V624" s="1090">
        <v>475</v>
      </c>
      <c r="W624" s="1090"/>
      <c r="X624" s="1093"/>
      <c r="Y624" s="1133">
        <v>135000</v>
      </c>
      <c r="Z624" s="1080"/>
      <c r="AA624" s="1080"/>
      <c r="AB624" s="1079">
        <v>180000</v>
      </c>
      <c r="AC624" s="1079"/>
      <c r="AD624" s="1079"/>
      <c r="AE624" s="1079"/>
      <c r="AF624" s="1079"/>
      <c r="AG624" s="1080">
        <v>250000</v>
      </c>
      <c r="AH624" s="1080"/>
      <c r="AI624" s="1080"/>
      <c r="AJ624" s="1080"/>
      <c r="AK624" s="1079">
        <v>365000</v>
      </c>
      <c r="AL624" s="1079"/>
      <c r="AM624" s="1134"/>
      <c r="AN624" s="1135">
        <v>110000</v>
      </c>
      <c r="AO624" s="1080"/>
      <c r="AP624" s="1079">
        <v>150000</v>
      </c>
      <c r="AQ624" s="1079"/>
      <c r="AR624" s="1080">
        <v>180000</v>
      </c>
      <c r="AS624" s="1132"/>
    </row>
    <row r="625" spans="1:45" ht="9" customHeight="1">
      <c r="A625" s="1086" t="s">
        <v>775</v>
      </c>
      <c r="B625" s="1087"/>
      <c r="C625" s="1087"/>
      <c r="D625" s="1087"/>
      <c r="E625" s="1087"/>
      <c r="F625" s="1084" t="s">
        <v>634</v>
      </c>
      <c r="G625" s="1084"/>
      <c r="H625" s="1084"/>
      <c r="I625" s="1084"/>
      <c r="J625" s="1084"/>
      <c r="K625" s="1088"/>
      <c r="L625" s="1089">
        <v>230</v>
      </c>
      <c r="M625" s="1090"/>
      <c r="N625" s="1078">
        <v>270</v>
      </c>
      <c r="O625" s="1078"/>
      <c r="P625" s="1078"/>
      <c r="Q625" s="1090">
        <v>320</v>
      </c>
      <c r="R625" s="1136"/>
      <c r="S625" s="1137">
        <v>300</v>
      </c>
      <c r="T625" s="1078"/>
      <c r="U625" s="1078"/>
      <c r="V625" s="1090">
        <v>350</v>
      </c>
      <c r="W625" s="1090"/>
      <c r="X625" s="1093"/>
      <c r="Y625" s="1133">
        <v>180000</v>
      </c>
      <c r="Z625" s="1080"/>
      <c r="AA625" s="1080"/>
      <c r="AB625" s="1079">
        <v>240000</v>
      </c>
      <c r="AC625" s="1079"/>
      <c r="AD625" s="1079"/>
      <c r="AE625" s="1079"/>
      <c r="AF625" s="1079"/>
      <c r="AG625" s="1080">
        <v>260000</v>
      </c>
      <c r="AH625" s="1080"/>
      <c r="AI625" s="1080"/>
      <c r="AJ625" s="1080"/>
      <c r="AK625" s="1079">
        <v>340000</v>
      </c>
      <c r="AL625" s="1079"/>
      <c r="AM625" s="1134"/>
      <c r="AN625" s="1135">
        <v>170000</v>
      </c>
      <c r="AO625" s="1080"/>
      <c r="AP625" s="1079">
        <v>190000</v>
      </c>
      <c r="AQ625" s="1079"/>
      <c r="AR625" s="1080">
        <v>220000</v>
      </c>
      <c r="AS625" s="1132"/>
    </row>
    <row r="626" spans="1:45" ht="9" customHeight="1">
      <c r="A626" s="1086" t="s">
        <v>776</v>
      </c>
      <c r="B626" s="1087"/>
      <c r="C626" s="1087"/>
      <c r="D626" s="1087"/>
      <c r="E626" s="1087"/>
      <c r="F626" s="1084" t="s">
        <v>625</v>
      </c>
      <c r="G626" s="1084"/>
      <c r="H626" s="1084"/>
      <c r="I626" s="1084"/>
      <c r="J626" s="1084"/>
      <c r="K626" s="1088"/>
      <c r="L626" s="1089">
        <v>170</v>
      </c>
      <c r="M626" s="1090"/>
      <c r="N626" s="1078">
        <v>200</v>
      </c>
      <c r="O626" s="1078"/>
      <c r="P626" s="1078"/>
      <c r="Q626" s="1090">
        <v>300</v>
      </c>
      <c r="R626" s="1136"/>
      <c r="S626" s="1139" t="s">
        <v>626</v>
      </c>
      <c r="T626" s="1084"/>
      <c r="U626" s="1084"/>
      <c r="V626" s="1091" t="s">
        <v>626</v>
      </c>
      <c r="W626" s="1091"/>
      <c r="X626" s="1092"/>
      <c r="Y626" s="1133">
        <v>290000</v>
      </c>
      <c r="Z626" s="1080"/>
      <c r="AA626" s="1080"/>
      <c r="AB626" s="1079">
        <v>300000</v>
      </c>
      <c r="AC626" s="1079"/>
      <c r="AD626" s="1079"/>
      <c r="AE626" s="1079"/>
      <c r="AF626" s="1079"/>
      <c r="AG626" s="1080">
        <v>350000</v>
      </c>
      <c r="AH626" s="1080"/>
      <c r="AI626" s="1080"/>
      <c r="AJ626" s="1080"/>
      <c r="AK626" s="1079">
        <v>450000</v>
      </c>
      <c r="AL626" s="1079"/>
      <c r="AM626" s="1134"/>
      <c r="AN626" s="1135">
        <v>210000</v>
      </c>
      <c r="AO626" s="1080"/>
      <c r="AP626" s="1079">
        <v>240000</v>
      </c>
      <c r="AQ626" s="1079"/>
      <c r="AR626" s="1080">
        <v>280000</v>
      </c>
      <c r="AS626" s="1132"/>
    </row>
    <row r="627" spans="1:45" ht="9" customHeight="1">
      <c r="A627" s="1086" t="s">
        <v>777</v>
      </c>
      <c r="B627" s="1087"/>
      <c r="C627" s="1087"/>
      <c r="D627" s="1087"/>
      <c r="E627" s="1087"/>
      <c r="F627" s="1084" t="s">
        <v>629</v>
      </c>
      <c r="G627" s="1084"/>
      <c r="H627" s="1084"/>
      <c r="I627" s="1084"/>
      <c r="J627" s="1084"/>
      <c r="K627" s="1088"/>
      <c r="L627" s="1089">
        <v>450</v>
      </c>
      <c r="M627" s="1090"/>
      <c r="N627" s="1078">
        <v>650</v>
      </c>
      <c r="O627" s="1078"/>
      <c r="P627" s="1078"/>
      <c r="Q627" s="1090">
        <v>900</v>
      </c>
      <c r="R627" s="1136"/>
      <c r="S627" s="1137">
        <v>600</v>
      </c>
      <c r="T627" s="1078"/>
      <c r="U627" s="1078"/>
      <c r="V627" s="1090">
        <v>850</v>
      </c>
      <c r="W627" s="1090"/>
      <c r="X627" s="1093"/>
      <c r="Y627" s="1133">
        <v>280000</v>
      </c>
      <c r="Z627" s="1080"/>
      <c r="AA627" s="1080"/>
      <c r="AB627" s="1079">
        <v>380000</v>
      </c>
      <c r="AC627" s="1079"/>
      <c r="AD627" s="1079"/>
      <c r="AE627" s="1079"/>
      <c r="AF627" s="1079"/>
      <c r="AG627" s="1080">
        <v>500000</v>
      </c>
      <c r="AH627" s="1080"/>
      <c r="AI627" s="1080"/>
      <c r="AJ627" s="1080"/>
      <c r="AK627" s="1079">
        <v>850000</v>
      </c>
      <c r="AL627" s="1079"/>
      <c r="AM627" s="1134"/>
      <c r="AN627" s="1135">
        <v>230000</v>
      </c>
      <c r="AO627" s="1080"/>
      <c r="AP627" s="1079">
        <v>280000</v>
      </c>
      <c r="AQ627" s="1079"/>
      <c r="AR627" s="1080">
        <v>350000</v>
      </c>
      <c r="AS627" s="1132"/>
    </row>
    <row r="628" spans="1:45" ht="9" customHeight="1">
      <c r="A628" s="1086" t="s">
        <v>778</v>
      </c>
      <c r="B628" s="1087"/>
      <c r="C628" s="1087"/>
      <c r="D628" s="1087"/>
      <c r="E628" s="1087"/>
      <c r="F628" s="1084" t="s">
        <v>629</v>
      </c>
      <c r="G628" s="1084"/>
      <c r="H628" s="1084"/>
      <c r="I628" s="1084"/>
      <c r="J628" s="1084"/>
      <c r="K628" s="1088"/>
      <c r="L628" s="1089">
        <v>230</v>
      </c>
      <c r="M628" s="1090"/>
      <c r="N628" s="1078">
        <v>350</v>
      </c>
      <c r="O628" s="1078"/>
      <c r="P628" s="1078"/>
      <c r="Q628" s="1090">
        <v>500</v>
      </c>
      <c r="R628" s="1136"/>
      <c r="S628" s="1137">
        <v>300</v>
      </c>
      <c r="T628" s="1078"/>
      <c r="U628" s="1078"/>
      <c r="V628" s="1090">
        <v>450</v>
      </c>
      <c r="W628" s="1090"/>
      <c r="X628" s="1093"/>
      <c r="Y628" s="1133">
        <v>180000</v>
      </c>
      <c r="Z628" s="1080"/>
      <c r="AA628" s="1080"/>
      <c r="AB628" s="1079">
        <v>280000</v>
      </c>
      <c r="AC628" s="1079"/>
      <c r="AD628" s="1079"/>
      <c r="AE628" s="1079"/>
      <c r="AF628" s="1079"/>
      <c r="AG628" s="1080">
        <v>390000</v>
      </c>
      <c r="AH628" s="1080"/>
      <c r="AI628" s="1080"/>
      <c r="AJ628" s="1080"/>
      <c r="AK628" s="1079">
        <v>500000</v>
      </c>
      <c r="AL628" s="1079"/>
      <c r="AM628" s="1134"/>
      <c r="AN628" s="1135">
        <v>135000</v>
      </c>
      <c r="AO628" s="1080"/>
      <c r="AP628" s="1079">
        <v>180000</v>
      </c>
      <c r="AQ628" s="1079"/>
      <c r="AR628" s="1080">
        <v>250000</v>
      </c>
      <c r="AS628" s="1132"/>
    </row>
    <row r="629" spans="1:45" ht="9" customHeight="1">
      <c r="A629" s="1086" t="s">
        <v>779</v>
      </c>
      <c r="B629" s="1087"/>
      <c r="C629" s="1087"/>
      <c r="D629" s="1087"/>
      <c r="E629" s="1087"/>
      <c r="F629" s="1084" t="s">
        <v>632</v>
      </c>
      <c r="G629" s="1084"/>
      <c r="H629" s="1084"/>
      <c r="I629" s="1084"/>
      <c r="J629" s="1084"/>
      <c r="K629" s="1088"/>
      <c r="L629" s="1089">
        <v>60</v>
      </c>
      <c r="M629" s="1090"/>
      <c r="N629" s="1078">
        <v>80</v>
      </c>
      <c r="O629" s="1078"/>
      <c r="P629" s="1078"/>
      <c r="Q629" s="1090">
        <v>90</v>
      </c>
      <c r="R629" s="1136"/>
      <c r="S629" s="1137">
        <v>60</v>
      </c>
      <c r="T629" s="1078"/>
      <c r="U629" s="1078"/>
      <c r="V629" s="1090">
        <v>80</v>
      </c>
      <c r="W629" s="1090"/>
      <c r="X629" s="1093"/>
      <c r="Y629" s="1133">
        <v>110000</v>
      </c>
      <c r="Z629" s="1080"/>
      <c r="AA629" s="1080"/>
      <c r="AB629" s="1079">
        <v>140000</v>
      </c>
      <c r="AC629" s="1079"/>
      <c r="AD629" s="1079"/>
      <c r="AE629" s="1079"/>
      <c r="AF629" s="1079"/>
      <c r="AG629" s="1080">
        <v>160000</v>
      </c>
      <c r="AH629" s="1080"/>
      <c r="AI629" s="1080"/>
      <c r="AJ629" s="1080"/>
      <c r="AK629" s="1079">
        <v>180000</v>
      </c>
      <c r="AL629" s="1079"/>
      <c r="AM629" s="1134"/>
      <c r="AN629" s="1135">
        <v>80000</v>
      </c>
      <c r="AO629" s="1080"/>
      <c r="AP629" s="1079">
        <v>105000</v>
      </c>
      <c r="AQ629" s="1079"/>
      <c r="AR629" s="1080">
        <v>120000</v>
      </c>
      <c r="AS629" s="1132"/>
    </row>
    <row r="630" spans="1:45" ht="9" customHeight="1">
      <c r="A630" s="1086" t="s">
        <v>780</v>
      </c>
      <c r="B630" s="1087"/>
      <c r="C630" s="1087"/>
      <c r="D630" s="1087"/>
      <c r="E630" s="1087"/>
      <c r="F630" s="1084" t="s">
        <v>646</v>
      </c>
      <c r="G630" s="1084"/>
      <c r="H630" s="1084"/>
      <c r="I630" s="1084"/>
      <c r="J630" s="1084"/>
      <c r="K630" s="1088"/>
      <c r="L630" s="1089">
        <v>50</v>
      </c>
      <c r="M630" s="1090"/>
      <c r="N630" s="1078">
        <v>65</v>
      </c>
      <c r="O630" s="1078"/>
      <c r="P630" s="1078"/>
      <c r="Q630" s="1090">
        <v>80</v>
      </c>
      <c r="R630" s="1136"/>
      <c r="S630" s="1139" t="s">
        <v>626</v>
      </c>
      <c r="T630" s="1084"/>
      <c r="U630" s="1084"/>
      <c r="V630" s="1091" t="s">
        <v>626</v>
      </c>
      <c r="W630" s="1091"/>
      <c r="X630" s="1092"/>
      <c r="Y630" s="1133">
        <v>85000</v>
      </c>
      <c r="Z630" s="1080"/>
      <c r="AA630" s="1080"/>
      <c r="AB630" s="1079">
        <v>110000</v>
      </c>
      <c r="AC630" s="1079"/>
      <c r="AD630" s="1079"/>
      <c r="AE630" s="1079"/>
      <c r="AF630" s="1079"/>
      <c r="AG630" s="1080">
        <v>175000</v>
      </c>
      <c r="AH630" s="1080"/>
      <c r="AI630" s="1080"/>
      <c r="AJ630" s="1080"/>
      <c r="AK630" s="1079">
        <v>220000</v>
      </c>
      <c r="AL630" s="1079"/>
      <c r="AM630" s="1134"/>
      <c r="AN630" s="1135">
        <v>65000</v>
      </c>
      <c r="AO630" s="1080"/>
      <c r="AP630" s="1079">
        <v>80000</v>
      </c>
      <c r="AQ630" s="1079"/>
      <c r="AR630" s="1080">
        <v>110000</v>
      </c>
      <c r="AS630" s="1132"/>
    </row>
    <row r="631" spans="1:45" ht="9" customHeight="1">
      <c r="A631" s="1086" t="s">
        <v>781</v>
      </c>
      <c r="B631" s="1087"/>
      <c r="C631" s="1087"/>
      <c r="D631" s="1087"/>
      <c r="E631" s="1087"/>
      <c r="F631" s="1084" t="s">
        <v>625</v>
      </c>
      <c r="G631" s="1084"/>
      <c r="H631" s="1084"/>
      <c r="I631" s="1084"/>
      <c r="J631" s="1084"/>
      <c r="K631" s="1088"/>
      <c r="L631" s="1089">
        <v>85</v>
      </c>
      <c r="M631" s="1090"/>
      <c r="N631" s="1078">
        <v>120</v>
      </c>
      <c r="O631" s="1078"/>
      <c r="P631" s="1078"/>
      <c r="Q631" s="1090">
        <v>160</v>
      </c>
      <c r="R631" s="1136"/>
      <c r="S631" s="1137">
        <v>125</v>
      </c>
      <c r="T631" s="1078"/>
      <c r="U631" s="1078"/>
      <c r="V631" s="1090">
        <v>175</v>
      </c>
      <c r="W631" s="1090"/>
      <c r="X631" s="1093"/>
      <c r="Y631" s="1133">
        <v>115000</v>
      </c>
      <c r="Z631" s="1080"/>
      <c r="AA631" s="1080"/>
      <c r="AB631" s="1079">
        <v>150000</v>
      </c>
      <c r="AC631" s="1079"/>
      <c r="AD631" s="1079"/>
      <c r="AE631" s="1079"/>
      <c r="AF631" s="1079"/>
      <c r="AG631" s="1080">
        <v>185000</v>
      </c>
      <c r="AH631" s="1080"/>
      <c r="AI631" s="1080"/>
      <c r="AJ631" s="1080"/>
      <c r="AK631" s="1079">
        <v>265000</v>
      </c>
      <c r="AL631" s="1079"/>
      <c r="AM631" s="1134"/>
      <c r="AN631" s="1135">
        <v>105000</v>
      </c>
      <c r="AO631" s="1080"/>
      <c r="AP631" s="1079">
        <v>125000</v>
      </c>
      <c r="AQ631" s="1079"/>
      <c r="AR631" s="1080">
        <v>140000</v>
      </c>
      <c r="AS631" s="1132"/>
    </row>
    <row r="632" spans="1:45" ht="9" customHeight="1">
      <c r="A632" s="1086" t="s">
        <v>782</v>
      </c>
      <c r="B632" s="1087"/>
      <c r="C632" s="1087"/>
      <c r="D632" s="1087"/>
      <c r="E632" s="1087"/>
      <c r="F632" s="1084" t="s">
        <v>625</v>
      </c>
      <c r="G632" s="1084"/>
      <c r="H632" s="1084"/>
      <c r="I632" s="1084"/>
      <c r="J632" s="1084"/>
      <c r="K632" s="1088"/>
      <c r="L632" s="1089">
        <v>179</v>
      </c>
      <c r="M632" s="1090"/>
      <c r="N632" s="1078">
        <v>205</v>
      </c>
      <c r="O632" s="1078"/>
      <c r="P632" s="1078"/>
      <c r="Q632" s="1090">
        <v>240</v>
      </c>
      <c r="R632" s="1136"/>
      <c r="S632" s="1137">
        <v>179</v>
      </c>
      <c r="T632" s="1078"/>
      <c r="U632" s="1078"/>
      <c r="V632" s="1090">
        <v>245</v>
      </c>
      <c r="W632" s="1090"/>
      <c r="X632" s="1093"/>
      <c r="Y632" s="1133">
        <v>210000</v>
      </c>
      <c r="Z632" s="1080"/>
      <c r="AA632" s="1080"/>
      <c r="AB632" s="1079">
        <v>260000</v>
      </c>
      <c r="AC632" s="1079"/>
      <c r="AD632" s="1079"/>
      <c r="AE632" s="1079"/>
      <c r="AF632" s="1079"/>
      <c r="AG632" s="1080">
        <v>320000</v>
      </c>
      <c r="AH632" s="1080"/>
      <c r="AI632" s="1080"/>
      <c r="AJ632" s="1080"/>
      <c r="AK632" s="1079">
        <v>400000</v>
      </c>
      <c r="AL632" s="1079"/>
      <c r="AM632" s="1134"/>
      <c r="AN632" s="1135">
        <v>155000</v>
      </c>
      <c r="AO632" s="1080"/>
      <c r="AP632" s="1079">
        <v>189000</v>
      </c>
      <c r="AQ632" s="1079"/>
      <c r="AR632" s="1080">
        <v>240000</v>
      </c>
      <c r="AS632" s="1132"/>
    </row>
    <row r="633" spans="1:45" ht="9" customHeight="1">
      <c r="A633" s="1086" t="s">
        <v>783</v>
      </c>
      <c r="B633" s="1087"/>
      <c r="C633" s="1087"/>
      <c r="D633" s="1087"/>
      <c r="E633" s="1087"/>
      <c r="F633" s="1084" t="s">
        <v>632</v>
      </c>
      <c r="G633" s="1084"/>
      <c r="H633" s="1084"/>
      <c r="I633" s="1084"/>
      <c r="J633" s="1084"/>
      <c r="K633" s="1088"/>
      <c r="L633" s="1089">
        <v>30</v>
      </c>
      <c r="M633" s="1090"/>
      <c r="N633" s="1078">
        <v>40</v>
      </c>
      <c r="O633" s="1078"/>
      <c r="P633" s="1078"/>
      <c r="Q633" s="1091" t="s">
        <v>626</v>
      </c>
      <c r="R633" s="1138"/>
      <c r="S633" s="1137">
        <v>60</v>
      </c>
      <c r="T633" s="1078"/>
      <c r="U633" s="1078"/>
      <c r="V633" s="1090">
        <v>90</v>
      </c>
      <c r="W633" s="1090"/>
      <c r="X633" s="1093"/>
      <c r="Y633" s="1133">
        <v>90000</v>
      </c>
      <c r="Z633" s="1080"/>
      <c r="AA633" s="1080"/>
      <c r="AB633" s="1079">
        <v>125000</v>
      </c>
      <c r="AC633" s="1079"/>
      <c r="AD633" s="1079"/>
      <c r="AE633" s="1079"/>
      <c r="AF633" s="1079"/>
      <c r="AG633" s="1080">
        <v>160000</v>
      </c>
      <c r="AH633" s="1080"/>
      <c r="AI633" s="1080"/>
      <c r="AJ633" s="1080"/>
      <c r="AK633" s="1079">
        <v>185000</v>
      </c>
      <c r="AL633" s="1079"/>
      <c r="AM633" s="1134"/>
      <c r="AN633" s="1135">
        <v>70000</v>
      </c>
      <c r="AO633" s="1080"/>
      <c r="AP633" s="1079">
        <v>90000</v>
      </c>
      <c r="AQ633" s="1079"/>
      <c r="AR633" s="1080">
        <v>120000</v>
      </c>
      <c r="AS633" s="1132"/>
    </row>
    <row r="634" spans="1:45" ht="9" customHeight="1">
      <c r="A634" s="1086" t="s">
        <v>784</v>
      </c>
      <c r="B634" s="1087"/>
      <c r="C634" s="1087"/>
      <c r="D634" s="1087"/>
      <c r="E634" s="1087"/>
      <c r="F634" s="1084" t="s">
        <v>646</v>
      </c>
      <c r="G634" s="1084"/>
      <c r="H634" s="1084"/>
      <c r="I634" s="1084"/>
      <c r="J634" s="1084"/>
      <c r="K634" s="1088"/>
      <c r="L634" s="1089">
        <v>100</v>
      </c>
      <c r="M634" s="1090"/>
      <c r="N634" s="1078">
        <v>150</v>
      </c>
      <c r="O634" s="1078"/>
      <c r="P634" s="1078"/>
      <c r="Q634" s="1090">
        <v>160</v>
      </c>
      <c r="R634" s="1136"/>
      <c r="S634" s="1137">
        <v>250</v>
      </c>
      <c r="T634" s="1078"/>
      <c r="U634" s="1078"/>
      <c r="V634" s="1090">
        <v>300</v>
      </c>
      <c r="W634" s="1090"/>
      <c r="X634" s="1093"/>
      <c r="Y634" s="1133">
        <v>140000</v>
      </c>
      <c r="Z634" s="1080"/>
      <c r="AA634" s="1080"/>
      <c r="AB634" s="1079">
        <v>190000</v>
      </c>
      <c r="AC634" s="1079"/>
      <c r="AD634" s="1079"/>
      <c r="AE634" s="1079"/>
      <c r="AF634" s="1079"/>
      <c r="AG634" s="1080">
        <v>230000</v>
      </c>
      <c r="AH634" s="1080"/>
      <c r="AI634" s="1080"/>
      <c r="AJ634" s="1080"/>
      <c r="AK634" s="1079">
        <v>500000</v>
      </c>
      <c r="AL634" s="1079"/>
      <c r="AM634" s="1134"/>
      <c r="AN634" s="1135">
        <v>95000</v>
      </c>
      <c r="AO634" s="1080"/>
      <c r="AP634" s="1079">
        <v>115000</v>
      </c>
      <c r="AQ634" s="1079"/>
      <c r="AR634" s="1080">
        <v>150000</v>
      </c>
      <c r="AS634" s="1132"/>
    </row>
    <row r="635" spans="1:45" ht="9" customHeight="1">
      <c r="A635" s="1086" t="s">
        <v>785</v>
      </c>
      <c r="B635" s="1087"/>
      <c r="C635" s="1087"/>
      <c r="D635" s="1087"/>
      <c r="E635" s="1087"/>
      <c r="F635" s="1084" t="s">
        <v>640</v>
      </c>
      <c r="G635" s="1084"/>
      <c r="H635" s="1084"/>
      <c r="I635" s="1084"/>
      <c r="J635" s="1084"/>
      <c r="K635" s="1088"/>
      <c r="L635" s="1089">
        <v>60</v>
      </c>
      <c r="M635" s="1090"/>
      <c r="N635" s="1078">
        <v>100</v>
      </c>
      <c r="O635" s="1078"/>
      <c r="P635" s="1078"/>
      <c r="Q635" s="1090">
        <v>140</v>
      </c>
      <c r="R635" s="1136"/>
      <c r="S635" s="1137">
        <v>120</v>
      </c>
      <c r="T635" s="1078"/>
      <c r="U635" s="1078"/>
      <c r="V635" s="1090">
        <v>130</v>
      </c>
      <c r="W635" s="1090"/>
      <c r="X635" s="1093"/>
      <c r="Y635" s="1133">
        <v>80000</v>
      </c>
      <c r="Z635" s="1080"/>
      <c r="AA635" s="1080"/>
      <c r="AB635" s="1079">
        <v>140000</v>
      </c>
      <c r="AC635" s="1079"/>
      <c r="AD635" s="1079"/>
      <c r="AE635" s="1079"/>
      <c r="AF635" s="1079"/>
      <c r="AG635" s="1080">
        <v>180000</v>
      </c>
      <c r="AH635" s="1080"/>
      <c r="AI635" s="1080"/>
      <c r="AJ635" s="1080"/>
      <c r="AK635" s="1079">
        <v>320000</v>
      </c>
      <c r="AL635" s="1079"/>
      <c r="AM635" s="1134"/>
      <c r="AN635" s="1135">
        <v>80000</v>
      </c>
      <c r="AO635" s="1080"/>
      <c r="AP635" s="1079">
        <v>100000</v>
      </c>
      <c r="AQ635" s="1079"/>
      <c r="AR635" s="1080">
        <v>130000</v>
      </c>
      <c r="AS635" s="1132"/>
    </row>
    <row r="636" spans="1:45" ht="9" customHeight="1">
      <c r="A636" s="1086" t="s">
        <v>786</v>
      </c>
      <c r="B636" s="1087"/>
      <c r="C636" s="1087"/>
      <c r="D636" s="1087"/>
      <c r="E636" s="1087"/>
      <c r="F636" s="1084" t="s">
        <v>634</v>
      </c>
      <c r="G636" s="1084"/>
      <c r="H636" s="1084"/>
      <c r="I636" s="1084"/>
      <c r="J636" s="1084"/>
      <c r="K636" s="1088"/>
      <c r="L636" s="1096" t="s">
        <v>626</v>
      </c>
      <c r="M636" s="1091"/>
      <c r="N636" s="1084" t="s">
        <v>626</v>
      </c>
      <c r="O636" s="1084"/>
      <c r="P636" s="1084"/>
      <c r="Q636" s="1091" t="s">
        <v>626</v>
      </c>
      <c r="R636" s="1138"/>
      <c r="S636" s="1139" t="s">
        <v>626</v>
      </c>
      <c r="T636" s="1084"/>
      <c r="U636" s="1084"/>
      <c r="V636" s="1091" t="s">
        <v>626</v>
      </c>
      <c r="W636" s="1091"/>
      <c r="X636" s="1092"/>
      <c r="Y636" s="1095" t="s">
        <v>626</v>
      </c>
      <c r="Z636" s="1084"/>
      <c r="AA636" s="1084"/>
      <c r="AB636" s="1091" t="s">
        <v>626</v>
      </c>
      <c r="AC636" s="1091"/>
      <c r="AD636" s="1091"/>
      <c r="AE636" s="1091"/>
      <c r="AF636" s="1091"/>
      <c r="AG636" s="1084" t="s">
        <v>626</v>
      </c>
      <c r="AH636" s="1084"/>
      <c r="AI636" s="1084"/>
      <c r="AJ636" s="1084"/>
      <c r="AK636" s="1091" t="s">
        <v>626</v>
      </c>
      <c r="AL636" s="1091"/>
      <c r="AM636" s="1138"/>
      <c r="AN636" s="1139" t="s">
        <v>626</v>
      </c>
      <c r="AO636" s="1084"/>
      <c r="AP636" s="1091" t="s">
        <v>626</v>
      </c>
      <c r="AQ636" s="1091"/>
      <c r="AR636" s="1084" t="s">
        <v>626</v>
      </c>
      <c r="AS636" s="1085"/>
    </row>
    <row r="637" spans="1:45" ht="9" customHeight="1">
      <c r="A637" s="1086" t="s">
        <v>787</v>
      </c>
      <c r="B637" s="1087"/>
      <c r="C637" s="1087"/>
      <c r="D637" s="1087"/>
      <c r="E637" s="1087"/>
      <c r="F637" s="1084" t="s">
        <v>646</v>
      </c>
      <c r="G637" s="1084"/>
      <c r="H637" s="1084"/>
      <c r="I637" s="1084"/>
      <c r="J637" s="1084"/>
      <c r="K637" s="1088"/>
      <c r="L637" s="1089">
        <v>70</v>
      </c>
      <c r="M637" s="1090"/>
      <c r="N637" s="1078">
        <v>85</v>
      </c>
      <c r="O637" s="1078"/>
      <c r="P637" s="1078"/>
      <c r="Q637" s="1090">
        <v>95</v>
      </c>
      <c r="R637" s="1136"/>
      <c r="S637" s="1137">
        <v>83</v>
      </c>
      <c r="T637" s="1078"/>
      <c r="U637" s="1078"/>
      <c r="V637" s="1090">
        <v>110</v>
      </c>
      <c r="W637" s="1090"/>
      <c r="X637" s="1093"/>
      <c r="Y637" s="1133">
        <v>110000</v>
      </c>
      <c r="Z637" s="1080"/>
      <c r="AA637" s="1080"/>
      <c r="AB637" s="1079">
        <v>135000</v>
      </c>
      <c r="AC637" s="1079"/>
      <c r="AD637" s="1079"/>
      <c r="AE637" s="1079"/>
      <c r="AF637" s="1079"/>
      <c r="AG637" s="1080">
        <v>175000</v>
      </c>
      <c r="AH637" s="1080"/>
      <c r="AI637" s="1080"/>
      <c r="AJ637" s="1080"/>
      <c r="AK637" s="1079">
        <v>240000</v>
      </c>
      <c r="AL637" s="1079"/>
      <c r="AM637" s="1134"/>
      <c r="AN637" s="1135">
        <v>75000</v>
      </c>
      <c r="AO637" s="1080"/>
      <c r="AP637" s="1079">
        <v>95000</v>
      </c>
      <c r="AQ637" s="1079"/>
      <c r="AR637" s="1080">
        <v>115000</v>
      </c>
      <c r="AS637" s="1132"/>
    </row>
    <row r="638" spans="1:45" ht="9" customHeight="1">
      <c r="A638" s="1086" t="s">
        <v>788</v>
      </c>
      <c r="B638" s="1087"/>
      <c r="C638" s="1087"/>
      <c r="D638" s="1087"/>
      <c r="E638" s="1087"/>
      <c r="F638" s="1084" t="s">
        <v>625</v>
      </c>
      <c r="G638" s="1084"/>
      <c r="H638" s="1084"/>
      <c r="I638" s="1084"/>
      <c r="J638" s="1084"/>
      <c r="K638" s="1088"/>
      <c r="L638" s="1089">
        <v>160</v>
      </c>
      <c r="M638" s="1090"/>
      <c r="N638" s="1078">
        <v>180</v>
      </c>
      <c r="O638" s="1078"/>
      <c r="P638" s="1078"/>
      <c r="Q638" s="1090">
        <v>200</v>
      </c>
      <c r="R638" s="1136"/>
      <c r="S638" s="1137">
        <v>160</v>
      </c>
      <c r="T638" s="1078"/>
      <c r="U638" s="1078"/>
      <c r="V638" s="1090">
        <v>210</v>
      </c>
      <c r="W638" s="1090"/>
      <c r="X638" s="1093"/>
      <c r="Y638" s="1133">
        <v>160000</v>
      </c>
      <c r="Z638" s="1080"/>
      <c r="AA638" s="1080"/>
      <c r="AB638" s="1079">
        <v>195000</v>
      </c>
      <c r="AC638" s="1079"/>
      <c r="AD638" s="1079"/>
      <c r="AE638" s="1079"/>
      <c r="AF638" s="1079"/>
      <c r="AG638" s="1080">
        <v>209000</v>
      </c>
      <c r="AH638" s="1080"/>
      <c r="AI638" s="1080"/>
      <c r="AJ638" s="1080"/>
      <c r="AK638" s="1079">
        <v>250000</v>
      </c>
      <c r="AL638" s="1079"/>
      <c r="AM638" s="1134"/>
      <c r="AN638" s="1135">
        <v>120000</v>
      </c>
      <c r="AO638" s="1080"/>
      <c r="AP638" s="1079">
        <v>135000</v>
      </c>
      <c r="AQ638" s="1079"/>
      <c r="AR638" s="1080">
        <v>145000</v>
      </c>
      <c r="AS638" s="1132"/>
    </row>
    <row r="639" spans="1:45" ht="9" customHeight="1">
      <c r="A639" s="1086" t="s">
        <v>789</v>
      </c>
      <c r="B639" s="1087"/>
      <c r="C639" s="1087"/>
      <c r="D639" s="1087"/>
      <c r="E639" s="1087"/>
      <c r="F639" s="1084" t="s">
        <v>713</v>
      </c>
      <c r="G639" s="1084"/>
      <c r="H639" s="1084"/>
      <c r="I639" s="1084"/>
      <c r="J639" s="1084"/>
      <c r="K639" s="1088"/>
      <c r="L639" s="1089">
        <v>100</v>
      </c>
      <c r="M639" s="1090"/>
      <c r="N639" s="1078">
        <v>155</v>
      </c>
      <c r="O639" s="1078"/>
      <c r="P639" s="1078"/>
      <c r="Q639" s="1090">
        <v>230</v>
      </c>
      <c r="R639" s="1136"/>
      <c r="S639" s="1139" t="s">
        <v>626</v>
      </c>
      <c r="T639" s="1084"/>
      <c r="U639" s="1084"/>
      <c r="V639" s="1091" t="s">
        <v>626</v>
      </c>
      <c r="W639" s="1091"/>
      <c r="X639" s="1092"/>
      <c r="Y639" s="1133">
        <v>120000</v>
      </c>
      <c r="Z639" s="1080"/>
      <c r="AA639" s="1080"/>
      <c r="AB639" s="1079">
        <v>200000</v>
      </c>
      <c r="AC639" s="1079"/>
      <c r="AD639" s="1079"/>
      <c r="AE639" s="1079"/>
      <c r="AF639" s="1079"/>
      <c r="AG639" s="1080">
        <v>210000</v>
      </c>
      <c r="AH639" s="1080"/>
      <c r="AI639" s="1080"/>
      <c r="AJ639" s="1080"/>
      <c r="AK639" s="1079">
        <v>360000</v>
      </c>
      <c r="AL639" s="1079"/>
      <c r="AM639" s="1134"/>
      <c r="AN639" s="1135">
        <v>100000</v>
      </c>
      <c r="AO639" s="1080"/>
      <c r="AP639" s="1079">
        <v>160000</v>
      </c>
      <c r="AQ639" s="1079"/>
      <c r="AR639" s="1080">
        <v>180000</v>
      </c>
      <c r="AS639" s="1132"/>
    </row>
    <row r="640" spans="1:45" ht="9" customHeight="1">
      <c r="A640" s="1086" t="s">
        <v>790</v>
      </c>
      <c r="B640" s="1087"/>
      <c r="C640" s="1087"/>
      <c r="D640" s="1087"/>
      <c r="E640" s="1087"/>
      <c r="F640" s="1084" t="s">
        <v>625</v>
      </c>
      <c r="G640" s="1084"/>
      <c r="H640" s="1084"/>
      <c r="I640" s="1084"/>
      <c r="J640" s="1084"/>
      <c r="K640" s="1088"/>
      <c r="L640" s="1089">
        <v>260</v>
      </c>
      <c r="M640" s="1090"/>
      <c r="N640" s="1078">
        <v>310</v>
      </c>
      <c r="O640" s="1078"/>
      <c r="P640" s="1078"/>
      <c r="Q640" s="1090">
        <v>320</v>
      </c>
      <c r="R640" s="1136"/>
      <c r="S640" s="1137">
        <v>300</v>
      </c>
      <c r="T640" s="1078"/>
      <c r="U640" s="1078"/>
      <c r="V640" s="1090">
        <v>350</v>
      </c>
      <c r="W640" s="1090"/>
      <c r="X640" s="1093"/>
      <c r="Y640" s="1133">
        <v>195000</v>
      </c>
      <c r="Z640" s="1080"/>
      <c r="AA640" s="1080"/>
      <c r="AB640" s="1079">
        <v>275000</v>
      </c>
      <c r="AC640" s="1079"/>
      <c r="AD640" s="1079"/>
      <c r="AE640" s="1079"/>
      <c r="AF640" s="1079"/>
      <c r="AG640" s="1080">
        <v>320000</v>
      </c>
      <c r="AH640" s="1080"/>
      <c r="AI640" s="1080"/>
      <c r="AJ640" s="1080"/>
      <c r="AK640" s="1079">
        <v>385000</v>
      </c>
      <c r="AL640" s="1079"/>
      <c r="AM640" s="1134"/>
      <c r="AN640" s="1135">
        <v>180000</v>
      </c>
      <c r="AO640" s="1080"/>
      <c r="AP640" s="1079">
        <v>210000</v>
      </c>
      <c r="AQ640" s="1079"/>
      <c r="AR640" s="1080">
        <v>230000</v>
      </c>
      <c r="AS640" s="1132"/>
    </row>
    <row r="641" spans="1:45" ht="9" customHeight="1">
      <c r="A641" s="1086" t="s">
        <v>791</v>
      </c>
      <c r="B641" s="1087"/>
      <c r="C641" s="1087"/>
      <c r="D641" s="1087"/>
      <c r="E641" s="1087"/>
      <c r="F641" s="1084" t="s">
        <v>634</v>
      </c>
      <c r="G641" s="1084"/>
      <c r="H641" s="1084"/>
      <c r="I641" s="1084"/>
      <c r="J641" s="1084"/>
      <c r="K641" s="1088"/>
      <c r="L641" s="1089">
        <v>35</v>
      </c>
      <c r="M641" s="1090"/>
      <c r="N641" s="1078">
        <v>50</v>
      </c>
      <c r="O641" s="1078"/>
      <c r="P641" s="1078"/>
      <c r="Q641" s="1090">
        <v>90</v>
      </c>
      <c r="R641" s="1136"/>
      <c r="S641" s="1139" t="s">
        <v>626</v>
      </c>
      <c r="T641" s="1084"/>
      <c r="U641" s="1084"/>
      <c r="V641" s="1091" t="s">
        <v>626</v>
      </c>
      <c r="W641" s="1091"/>
      <c r="X641" s="1092"/>
      <c r="Y641" s="1133">
        <v>90000</v>
      </c>
      <c r="Z641" s="1080"/>
      <c r="AA641" s="1080"/>
      <c r="AB641" s="1079">
        <v>120000</v>
      </c>
      <c r="AC641" s="1079"/>
      <c r="AD641" s="1079"/>
      <c r="AE641" s="1079"/>
      <c r="AF641" s="1079"/>
      <c r="AG641" s="1080">
        <v>140000</v>
      </c>
      <c r="AH641" s="1080"/>
      <c r="AI641" s="1080"/>
      <c r="AJ641" s="1080"/>
      <c r="AK641" s="1079">
        <v>180000</v>
      </c>
      <c r="AL641" s="1079"/>
      <c r="AM641" s="1134"/>
      <c r="AN641" s="1139" t="s">
        <v>626</v>
      </c>
      <c r="AO641" s="1084"/>
      <c r="AP641" s="1091" t="s">
        <v>626</v>
      </c>
      <c r="AQ641" s="1091"/>
      <c r="AR641" s="1084" t="s">
        <v>626</v>
      </c>
      <c r="AS641" s="1085"/>
    </row>
    <row r="642" spans="1:45" ht="9" customHeight="1">
      <c r="A642" s="1086" t="s">
        <v>792</v>
      </c>
      <c r="B642" s="1087"/>
      <c r="C642" s="1087"/>
      <c r="D642" s="1087"/>
      <c r="E642" s="1087"/>
      <c r="F642" s="1084" t="s">
        <v>632</v>
      </c>
      <c r="G642" s="1084"/>
      <c r="H642" s="1084"/>
      <c r="I642" s="1084"/>
      <c r="J642" s="1084"/>
      <c r="K642" s="1088"/>
      <c r="L642" s="1089">
        <v>80</v>
      </c>
      <c r="M642" s="1090"/>
      <c r="N642" s="1078">
        <v>100</v>
      </c>
      <c r="O642" s="1078"/>
      <c r="P642" s="1078"/>
      <c r="Q642" s="1090">
        <v>160</v>
      </c>
      <c r="R642" s="1136"/>
      <c r="S642" s="1137">
        <v>60</v>
      </c>
      <c r="T642" s="1078"/>
      <c r="U642" s="1078"/>
      <c r="V642" s="1090">
        <v>80</v>
      </c>
      <c r="W642" s="1090"/>
      <c r="X642" s="1093"/>
      <c r="Y642" s="1133">
        <v>110000</v>
      </c>
      <c r="Z642" s="1080"/>
      <c r="AA642" s="1080"/>
      <c r="AB642" s="1079">
        <v>140000</v>
      </c>
      <c r="AC642" s="1079"/>
      <c r="AD642" s="1079"/>
      <c r="AE642" s="1079"/>
      <c r="AF642" s="1079"/>
      <c r="AG642" s="1080">
        <v>195000</v>
      </c>
      <c r="AH642" s="1080"/>
      <c r="AI642" s="1080"/>
      <c r="AJ642" s="1080"/>
      <c r="AK642" s="1079">
        <v>225000</v>
      </c>
      <c r="AL642" s="1079"/>
      <c r="AM642" s="1134"/>
      <c r="AN642" s="1135">
        <v>75000</v>
      </c>
      <c r="AO642" s="1080"/>
      <c r="AP642" s="1079">
        <v>100000</v>
      </c>
      <c r="AQ642" s="1079"/>
      <c r="AR642" s="1080">
        <v>140000</v>
      </c>
      <c r="AS642" s="1132"/>
    </row>
    <row r="643" spans="1:45" ht="9" customHeight="1">
      <c r="A643" s="1086" t="s">
        <v>793</v>
      </c>
      <c r="B643" s="1087"/>
      <c r="C643" s="1087"/>
      <c r="D643" s="1087"/>
      <c r="E643" s="1087"/>
      <c r="F643" s="1084" t="s">
        <v>634</v>
      </c>
      <c r="G643" s="1084"/>
      <c r="H643" s="1084"/>
      <c r="I643" s="1084"/>
      <c r="J643" s="1084"/>
      <c r="K643" s="1088"/>
      <c r="L643" s="1089">
        <v>180</v>
      </c>
      <c r="M643" s="1090"/>
      <c r="N643" s="1078">
        <v>240</v>
      </c>
      <c r="O643" s="1078"/>
      <c r="P643" s="1078"/>
      <c r="Q643" s="1090">
        <v>350</v>
      </c>
      <c r="R643" s="1136"/>
      <c r="S643" s="1137">
        <v>180</v>
      </c>
      <c r="T643" s="1078"/>
      <c r="U643" s="1078"/>
      <c r="V643" s="1090">
        <v>300</v>
      </c>
      <c r="W643" s="1090"/>
      <c r="X643" s="1093"/>
      <c r="Y643" s="1133">
        <v>185000</v>
      </c>
      <c r="Z643" s="1080"/>
      <c r="AA643" s="1080"/>
      <c r="AB643" s="1079">
        <v>200000</v>
      </c>
      <c r="AC643" s="1079"/>
      <c r="AD643" s="1079"/>
      <c r="AE643" s="1079"/>
      <c r="AF643" s="1079"/>
      <c r="AG643" s="1080">
        <v>285000</v>
      </c>
      <c r="AH643" s="1080"/>
      <c r="AI643" s="1080"/>
      <c r="AJ643" s="1080"/>
      <c r="AK643" s="1079">
        <v>460000</v>
      </c>
      <c r="AL643" s="1079"/>
      <c r="AM643" s="1134"/>
      <c r="AN643" s="1135">
        <v>185000</v>
      </c>
      <c r="AO643" s="1080"/>
      <c r="AP643" s="1079">
        <v>205000</v>
      </c>
      <c r="AQ643" s="1079"/>
      <c r="AR643" s="1080">
        <v>220000</v>
      </c>
      <c r="AS643" s="1132"/>
    </row>
    <row r="644" spans="1:45" ht="9" customHeight="1">
      <c r="A644" s="1086" t="s">
        <v>794</v>
      </c>
      <c r="B644" s="1087"/>
      <c r="C644" s="1087"/>
      <c r="D644" s="1087"/>
      <c r="E644" s="1087"/>
      <c r="F644" s="1084" t="s">
        <v>640</v>
      </c>
      <c r="G644" s="1084"/>
      <c r="H644" s="1084"/>
      <c r="I644" s="1084"/>
      <c r="J644" s="1084"/>
      <c r="K644" s="1088"/>
      <c r="L644" s="1089">
        <v>263</v>
      </c>
      <c r="M644" s="1090"/>
      <c r="N644" s="1078">
        <v>355</v>
      </c>
      <c r="O644" s="1078"/>
      <c r="P644" s="1078"/>
      <c r="Q644" s="1090">
        <v>453</v>
      </c>
      <c r="R644" s="1136"/>
      <c r="S644" s="1137">
        <v>350</v>
      </c>
      <c r="T644" s="1078"/>
      <c r="U644" s="1078"/>
      <c r="V644" s="1090">
        <v>450</v>
      </c>
      <c r="W644" s="1090"/>
      <c r="X644" s="1093"/>
      <c r="Y644" s="1133">
        <v>225000</v>
      </c>
      <c r="Z644" s="1080"/>
      <c r="AA644" s="1080"/>
      <c r="AB644" s="1079">
        <v>310000</v>
      </c>
      <c r="AC644" s="1079"/>
      <c r="AD644" s="1079"/>
      <c r="AE644" s="1079"/>
      <c r="AF644" s="1079"/>
      <c r="AG644" s="1080">
        <v>387500</v>
      </c>
      <c r="AH644" s="1080"/>
      <c r="AI644" s="1080"/>
      <c r="AJ644" s="1080"/>
      <c r="AK644" s="1079">
        <v>495000</v>
      </c>
      <c r="AL644" s="1079"/>
      <c r="AM644" s="1134"/>
      <c r="AN644" s="1135">
        <v>177500</v>
      </c>
      <c r="AO644" s="1080"/>
      <c r="AP644" s="1079">
        <v>212500</v>
      </c>
      <c r="AQ644" s="1079"/>
      <c r="AR644" s="1080">
        <v>240000</v>
      </c>
      <c r="AS644" s="1132"/>
    </row>
    <row r="645" spans="1:45" ht="9" customHeight="1">
      <c r="A645" s="1086" t="s">
        <v>795</v>
      </c>
      <c r="B645" s="1087"/>
      <c r="C645" s="1087"/>
      <c r="D645" s="1087"/>
      <c r="E645" s="1087"/>
      <c r="F645" s="1084" t="s">
        <v>625</v>
      </c>
      <c r="G645" s="1084"/>
      <c r="H645" s="1084"/>
      <c r="I645" s="1084"/>
      <c r="J645" s="1084"/>
      <c r="K645" s="1088"/>
      <c r="L645" s="1089">
        <v>140</v>
      </c>
      <c r="M645" s="1090"/>
      <c r="N645" s="1078">
        <v>170</v>
      </c>
      <c r="O645" s="1078"/>
      <c r="P645" s="1078"/>
      <c r="Q645" s="1090">
        <v>230</v>
      </c>
      <c r="R645" s="1136"/>
      <c r="S645" s="1137">
        <v>135</v>
      </c>
      <c r="T645" s="1078"/>
      <c r="U645" s="1078"/>
      <c r="V645" s="1090">
        <v>180</v>
      </c>
      <c r="W645" s="1090"/>
      <c r="X645" s="1093"/>
      <c r="Y645" s="1133">
        <v>165000</v>
      </c>
      <c r="Z645" s="1080"/>
      <c r="AA645" s="1080"/>
      <c r="AB645" s="1079">
        <v>185000</v>
      </c>
      <c r="AC645" s="1079"/>
      <c r="AD645" s="1079"/>
      <c r="AE645" s="1079"/>
      <c r="AF645" s="1079"/>
      <c r="AG645" s="1080">
        <v>250000</v>
      </c>
      <c r="AH645" s="1080"/>
      <c r="AI645" s="1080"/>
      <c r="AJ645" s="1080"/>
      <c r="AK645" s="1079">
        <v>340000</v>
      </c>
      <c r="AL645" s="1079"/>
      <c r="AM645" s="1134"/>
      <c r="AN645" s="1135">
        <v>140000</v>
      </c>
      <c r="AO645" s="1080"/>
      <c r="AP645" s="1079">
        <v>170000</v>
      </c>
      <c r="AQ645" s="1079"/>
      <c r="AR645" s="1080">
        <v>185000</v>
      </c>
      <c r="AS645" s="1132"/>
    </row>
    <row r="646" spans="1:45" ht="9" customHeight="1">
      <c r="A646" s="1086" t="s">
        <v>796</v>
      </c>
      <c r="B646" s="1087"/>
      <c r="C646" s="1087"/>
      <c r="D646" s="1087"/>
      <c r="E646" s="1087"/>
      <c r="F646" s="1084" t="s">
        <v>740</v>
      </c>
      <c r="G646" s="1084"/>
      <c r="H646" s="1084"/>
      <c r="I646" s="1084"/>
      <c r="J646" s="1084"/>
      <c r="K646" s="1088"/>
      <c r="L646" s="1089">
        <v>50</v>
      </c>
      <c r="M646" s="1090"/>
      <c r="N646" s="1078">
        <v>80</v>
      </c>
      <c r="O646" s="1078"/>
      <c r="P646" s="1078"/>
      <c r="Q646" s="1090">
        <v>110</v>
      </c>
      <c r="R646" s="1136"/>
      <c r="S646" s="1139" t="s">
        <v>626</v>
      </c>
      <c r="T646" s="1084"/>
      <c r="U646" s="1084"/>
      <c r="V646" s="1091" t="s">
        <v>626</v>
      </c>
      <c r="W646" s="1091"/>
      <c r="X646" s="1092"/>
      <c r="Y646" s="1133">
        <v>110000</v>
      </c>
      <c r="Z646" s="1080"/>
      <c r="AA646" s="1080"/>
      <c r="AB646" s="1079">
        <v>150000</v>
      </c>
      <c r="AC646" s="1079"/>
      <c r="AD646" s="1079"/>
      <c r="AE646" s="1079"/>
      <c r="AF646" s="1079"/>
      <c r="AG646" s="1080">
        <v>180000</v>
      </c>
      <c r="AH646" s="1080"/>
      <c r="AI646" s="1080"/>
      <c r="AJ646" s="1080"/>
      <c r="AK646" s="1079">
        <v>260000</v>
      </c>
      <c r="AL646" s="1079"/>
      <c r="AM646" s="1134"/>
      <c r="AN646" s="1135">
        <v>80000</v>
      </c>
      <c r="AO646" s="1080"/>
      <c r="AP646" s="1079">
        <v>110000</v>
      </c>
      <c r="AQ646" s="1079"/>
      <c r="AR646" s="1080">
        <v>130000</v>
      </c>
      <c r="AS646" s="1132"/>
    </row>
    <row r="647" spans="1:45" ht="9" customHeight="1">
      <c r="A647" s="1086" t="s">
        <v>797</v>
      </c>
      <c r="B647" s="1087"/>
      <c r="C647" s="1087"/>
      <c r="D647" s="1087"/>
      <c r="E647" s="1087"/>
      <c r="F647" s="1084" t="s">
        <v>632</v>
      </c>
      <c r="G647" s="1084"/>
      <c r="H647" s="1084"/>
      <c r="I647" s="1084"/>
      <c r="J647" s="1084"/>
      <c r="K647" s="1088"/>
      <c r="L647" s="1089">
        <v>125</v>
      </c>
      <c r="M647" s="1090"/>
      <c r="N647" s="1078">
        <v>180</v>
      </c>
      <c r="O647" s="1078"/>
      <c r="P647" s="1078"/>
      <c r="Q647" s="1090">
        <v>285</v>
      </c>
      <c r="R647" s="1136"/>
      <c r="S647" s="1137">
        <v>185</v>
      </c>
      <c r="T647" s="1078"/>
      <c r="U647" s="1078"/>
      <c r="V647" s="1090">
        <v>295</v>
      </c>
      <c r="W647" s="1090"/>
      <c r="X647" s="1093"/>
      <c r="Y647" s="1133">
        <v>150000</v>
      </c>
      <c r="Z647" s="1080"/>
      <c r="AA647" s="1080"/>
      <c r="AB647" s="1079">
        <v>200000</v>
      </c>
      <c r="AC647" s="1079"/>
      <c r="AD647" s="1079"/>
      <c r="AE647" s="1079"/>
      <c r="AF647" s="1079"/>
      <c r="AG647" s="1080">
        <v>255000</v>
      </c>
      <c r="AH647" s="1080"/>
      <c r="AI647" s="1080"/>
      <c r="AJ647" s="1080"/>
      <c r="AK647" s="1079">
        <v>450000</v>
      </c>
      <c r="AL647" s="1079"/>
      <c r="AM647" s="1134"/>
      <c r="AN647" s="1135">
        <v>115000</v>
      </c>
      <c r="AO647" s="1080"/>
      <c r="AP647" s="1079">
        <v>145000</v>
      </c>
      <c r="AQ647" s="1079"/>
      <c r="AR647" s="1080">
        <v>175000</v>
      </c>
      <c r="AS647" s="1132"/>
    </row>
    <row r="648" spans="1:45" ht="9" customHeight="1">
      <c r="A648" s="1086" t="s">
        <v>798</v>
      </c>
      <c r="B648" s="1087"/>
      <c r="C648" s="1087"/>
      <c r="D648" s="1087"/>
      <c r="E648" s="1087"/>
      <c r="F648" s="1084" t="s">
        <v>646</v>
      </c>
      <c r="G648" s="1084"/>
      <c r="H648" s="1084"/>
      <c r="I648" s="1084"/>
      <c r="J648" s="1084"/>
      <c r="K648" s="1088"/>
      <c r="L648" s="1089">
        <v>75</v>
      </c>
      <c r="M648" s="1090"/>
      <c r="N648" s="1078">
        <v>90</v>
      </c>
      <c r="O648" s="1078"/>
      <c r="P648" s="1078"/>
      <c r="Q648" s="1090">
        <v>110</v>
      </c>
      <c r="R648" s="1136"/>
      <c r="S648" s="1137">
        <v>90</v>
      </c>
      <c r="T648" s="1078"/>
      <c r="U648" s="1078"/>
      <c r="V648" s="1090">
        <v>110</v>
      </c>
      <c r="W648" s="1090"/>
      <c r="X648" s="1093"/>
      <c r="Y648" s="1133">
        <v>80000</v>
      </c>
      <c r="Z648" s="1080"/>
      <c r="AA648" s="1080"/>
      <c r="AB648" s="1079">
        <v>115000</v>
      </c>
      <c r="AC648" s="1079"/>
      <c r="AD648" s="1079"/>
      <c r="AE648" s="1079"/>
      <c r="AF648" s="1079"/>
      <c r="AG648" s="1080">
        <v>160000</v>
      </c>
      <c r="AH648" s="1080"/>
      <c r="AI648" s="1080"/>
      <c r="AJ648" s="1080"/>
      <c r="AK648" s="1079">
        <v>200000</v>
      </c>
      <c r="AL648" s="1079"/>
      <c r="AM648" s="1134"/>
      <c r="AN648" s="1135">
        <v>75000</v>
      </c>
      <c r="AO648" s="1080"/>
      <c r="AP648" s="1079">
        <v>95000</v>
      </c>
      <c r="AQ648" s="1079"/>
      <c r="AR648" s="1080">
        <v>115000</v>
      </c>
      <c r="AS648" s="1132"/>
    </row>
    <row r="649" spans="1:45" ht="9" customHeight="1">
      <c r="A649" s="1086" t="s">
        <v>799</v>
      </c>
      <c r="B649" s="1087"/>
      <c r="C649" s="1087"/>
      <c r="D649" s="1087"/>
      <c r="E649" s="1087"/>
      <c r="F649" s="1084" t="s">
        <v>625</v>
      </c>
      <c r="G649" s="1084"/>
      <c r="H649" s="1084"/>
      <c r="I649" s="1084"/>
      <c r="J649" s="1084"/>
      <c r="K649" s="1088"/>
      <c r="L649" s="1089">
        <v>120</v>
      </c>
      <c r="M649" s="1090"/>
      <c r="N649" s="1078">
        <v>170</v>
      </c>
      <c r="O649" s="1078"/>
      <c r="P649" s="1078"/>
      <c r="Q649" s="1090">
        <v>210</v>
      </c>
      <c r="R649" s="1136"/>
      <c r="S649" s="1137">
        <v>150</v>
      </c>
      <c r="T649" s="1078"/>
      <c r="U649" s="1078"/>
      <c r="V649" s="1090">
        <v>180</v>
      </c>
      <c r="W649" s="1090"/>
      <c r="X649" s="1093"/>
      <c r="Y649" s="1133">
        <v>160000</v>
      </c>
      <c r="Z649" s="1080"/>
      <c r="AA649" s="1080"/>
      <c r="AB649" s="1079">
        <v>180000</v>
      </c>
      <c r="AC649" s="1079"/>
      <c r="AD649" s="1079"/>
      <c r="AE649" s="1079"/>
      <c r="AF649" s="1079"/>
      <c r="AG649" s="1080">
        <v>220000</v>
      </c>
      <c r="AH649" s="1080"/>
      <c r="AI649" s="1080"/>
      <c r="AJ649" s="1080"/>
      <c r="AK649" s="1079">
        <v>320000</v>
      </c>
      <c r="AL649" s="1079"/>
      <c r="AM649" s="1134"/>
      <c r="AN649" s="1135">
        <v>125000</v>
      </c>
      <c r="AO649" s="1080"/>
      <c r="AP649" s="1079">
        <v>140000</v>
      </c>
      <c r="AQ649" s="1079"/>
      <c r="AR649" s="1080">
        <v>160000</v>
      </c>
      <c r="AS649" s="1132"/>
    </row>
    <row r="650" spans="1:45" ht="9" customHeight="1">
      <c r="A650" s="1086" t="s">
        <v>800</v>
      </c>
      <c r="B650" s="1087"/>
      <c r="C650" s="1087"/>
      <c r="D650" s="1087"/>
      <c r="E650" s="1087"/>
      <c r="F650" s="1084" t="s">
        <v>625</v>
      </c>
      <c r="G650" s="1084"/>
      <c r="H650" s="1084"/>
      <c r="I650" s="1084"/>
      <c r="J650" s="1084"/>
      <c r="K650" s="1088"/>
      <c r="L650" s="1089">
        <v>250</v>
      </c>
      <c r="M650" s="1090"/>
      <c r="N650" s="1078">
        <v>320</v>
      </c>
      <c r="O650" s="1078"/>
      <c r="P650" s="1078"/>
      <c r="Q650" s="1090">
        <v>360</v>
      </c>
      <c r="R650" s="1136"/>
      <c r="S650" s="1137">
        <v>300</v>
      </c>
      <c r="T650" s="1078"/>
      <c r="U650" s="1078"/>
      <c r="V650" s="1090">
        <v>400</v>
      </c>
      <c r="W650" s="1090"/>
      <c r="X650" s="1093"/>
      <c r="Y650" s="1133">
        <v>230000</v>
      </c>
      <c r="Z650" s="1080"/>
      <c r="AA650" s="1080"/>
      <c r="AB650" s="1079">
        <v>280000</v>
      </c>
      <c r="AC650" s="1079"/>
      <c r="AD650" s="1079"/>
      <c r="AE650" s="1079"/>
      <c r="AF650" s="1079"/>
      <c r="AG650" s="1080">
        <v>350000</v>
      </c>
      <c r="AH650" s="1080"/>
      <c r="AI650" s="1080"/>
      <c r="AJ650" s="1080"/>
      <c r="AK650" s="1079">
        <v>450000</v>
      </c>
      <c r="AL650" s="1079"/>
      <c r="AM650" s="1134"/>
      <c r="AN650" s="1135">
        <v>170000</v>
      </c>
      <c r="AO650" s="1080"/>
      <c r="AP650" s="1079">
        <v>210000</v>
      </c>
      <c r="AQ650" s="1079"/>
      <c r="AR650" s="1080">
        <v>240000</v>
      </c>
      <c r="AS650" s="1132"/>
    </row>
    <row r="651" spans="1:45" ht="9" customHeight="1">
      <c r="A651" s="1086" t="s">
        <v>801</v>
      </c>
      <c r="B651" s="1087"/>
      <c r="C651" s="1087"/>
      <c r="D651" s="1087"/>
      <c r="E651" s="1087"/>
      <c r="F651" s="1084" t="s">
        <v>634</v>
      </c>
      <c r="G651" s="1084"/>
      <c r="H651" s="1084"/>
      <c r="I651" s="1084"/>
      <c r="J651" s="1084"/>
      <c r="K651" s="1088"/>
      <c r="L651" s="1089">
        <v>44</v>
      </c>
      <c r="M651" s="1090"/>
      <c r="N651" s="1078">
        <v>60</v>
      </c>
      <c r="O651" s="1078"/>
      <c r="P651" s="1078"/>
      <c r="Q651" s="1090">
        <v>65</v>
      </c>
      <c r="R651" s="1136"/>
      <c r="S651" s="1139" t="s">
        <v>626</v>
      </c>
      <c r="T651" s="1084"/>
      <c r="U651" s="1084"/>
      <c r="V651" s="1091" t="s">
        <v>626</v>
      </c>
      <c r="W651" s="1091"/>
      <c r="X651" s="1092"/>
      <c r="Y651" s="1133">
        <v>70000</v>
      </c>
      <c r="Z651" s="1080"/>
      <c r="AA651" s="1080"/>
      <c r="AB651" s="1079">
        <v>140000</v>
      </c>
      <c r="AC651" s="1079"/>
      <c r="AD651" s="1079"/>
      <c r="AE651" s="1079"/>
      <c r="AF651" s="1079"/>
      <c r="AG651" s="1080">
        <v>180000</v>
      </c>
      <c r="AH651" s="1080"/>
      <c r="AI651" s="1080"/>
      <c r="AJ651" s="1080"/>
      <c r="AK651" s="1079">
        <v>280000</v>
      </c>
      <c r="AL651" s="1079"/>
      <c r="AM651" s="1134"/>
      <c r="AN651" s="1139" t="s">
        <v>626</v>
      </c>
      <c r="AO651" s="1084"/>
      <c r="AP651" s="1091" t="s">
        <v>626</v>
      </c>
      <c r="AQ651" s="1091"/>
      <c r="AR651" s="1084" t="s">
        <v>626</v>
      </c>
      <c r="AS651" s="1085"/>
    </row>
    <row r="652" spans="1:45" ht="9" customHeight="1">
      <c r="A652" s="1086" t="s">
        <v>802</v>
      </c>
      <c r="B652" s="1087"/>
      <c r="C652" s="1087"/>
      <c r="D652" s="1087"/>
      <c r="E652" s="1087"/>
      <c r="F652" s="1084" t="s">
        <v>634</v>
      </c>
      <c r="G652" s="1084"/>
      <c r="H652" s="1084"/>
      <c r="I652" s="1084"/>
      <c r="J652" s="1084"/>
      <c r="K652" s="1088"/>
      <c r="L652" s="1089">
        <v>120</v>
      </c>
      <c r="M652" s="1090"/>
      <c r="N652" s="1078">
        <v>150</v>
      </c>
      <c r="O652" s="1078"/>
      <c r="P652" s="1078"/>
      <c r="Q652" s="1090">
        <v>210</v>
      </c>
      <c r="R652" s="1136"/>
      <c r="S652" s="1137">
        <v>145</v>
      </c>
      <c r="T652" s="1078"/>
      <c r="U652" s="1078"/>
      <c r="V652" s="1090">
        <v>220</v>
      </c>
      <c r="W652" s="1090"/>
      <c r="X652" s="1093"/>
      <c r="Y652" s="1133">
        <v>95000</v>
      </c>
      <c r="Z652" s="1080"/>
      <c r="AA652" s="1080"/>
      <c r="AB652" s="1079">
        <v>160000</v>
      </c>
      <c r="AC652" s="1079"/>
      <c r="AD652" s="1079"/>
      <c r="AE652" s="1079"/>
      <c r="AF652" s="1079"/>
      <c r="AG652" s="1080">
        <v>225000</v>
      </c>
      <c r="AH652" s="1080"/>
      <c r="AI652" s="1080"/>
      <c r="AJ652" s="1080"/>
      <c r="AK652" s="1079">
        <v>280000</v>
      </c>
      <c r="AL652" s="1079"/>
      <c r="AM652" s="1134"/>
      <c r="AN652" s="1135">
        <v>90000</v>
      </c>
      <c r="AO652" s="1080"/>
      <c r="AP652" s="1079">
        <v>140000</v>
      </c>
      <c r="AQ652" s="1079"/>
      <c r="AR652" s="1080">
        <v>190000</v>
      </c>
      <c r="AS652" s="1132"/>
    </row>
    <row r="653" spans="1:45" ht="9" customHeight="1">
      <c r="A653" s="1086" t="s">
        <v>803</v>
      </c>
      <c r="B653" s="1087"/>
      <c r="C653" s="1087"/>
      <c r="D653" s="1087"/>
      <c r="E653" s="1087"/>
      <c r="F653" s="1084" t="s">
        <v>629</v>
      </c>
      <c r="G653" s="1084"/>
      <c r="H653" s="1084"/>
      <c r="I653" s="1084"/>
      <c r="J653" s="1084"/>
      <c r="K653" s="1088"/>
      <c r="L653" s="1089">
        <v>420</v>
      </c>
      <c r="M653" s="1090"/>
      <c r="N653" s="1078">
        <v>450</v>
      </c>
      <c r="O653" s="1078"/>
      <c r="P653" s="1078"/>
      <c r="Q653" s="1090">
        <v>600</v>
      </c>
      <c r="R653" s="1136"/>
      <c r="S653" s="1137">
        <v>500</v>
      </c>
      <c r="T653" s="1078"/>
      <c r="U653" s="1078"/>
      <c r="V653" s="1090">
        <v>600</v>
      </c>
      <c r="W653" s="1090"/>
      <c r="X653" s="1093"/>
      <c r="Y653" s="1133">
        <v>240000</v>
      </c>
      <c r="Z653" s="1080"/>
      <c r="AA653" s="1080"/>
      <c r="AB653" s="1079">
        <v>310000</v>
      </c>
      <c r="AC653" s="1079"/>
      <c r="AD653" s="1079"/>
      <c r="AE653" s="1079"/>
      <c r="AF653" s="1079"/>
      <c r="AG653" s="1080">
        <v>430000</v>
      </c>
      <c r="AH653" s="1080"/>
      <c r="AI653" s="1080"/>
      <c r="AJ653" s="1080"/>
      <c r="AK653" s="1079">
        <v>700000</v>
      </c>
      <c r="AL653" s="1079"/>
      <c r="AM653" s="1134"/>
      <c r="AN653" s="1135">
        <v>200000</v>
      </c>
      <c r="AO653" s="1080"/>
      <c r="AP653" s="1079">
        <v>250000</v>
      </c>
      <c r="AQ653" s="1079"/>
      <c r="AR653" s="1080">
        <v>300000</v>
      </c>
      <c r="AS653" s="1132"/>
    </row>
    <row r="654" spans="1:45" ht="9" customHeight="1">
      <c r="A654" s="1086" t="s">
        <v>804</v>
      </c>
      <c r="B654" s="1087"/>
      <c r="C654" s="1087"/>
      <c r="D654" s="1087"/>
      <c r="E654" s="1087"/>
      <c r="F654" s="1084" t="s">
        <v>652</v>
      </c>
      <c r="G654" s="1084"/>
      <c r="H654" s="1084"/>
      <c r="I654" s="1084"/>
      <c r="J654" s="1084"/>
      <c r="K654" s="1088"/>
      <c r="L654" s="1089">
        <v>85</v>
      </c>
      <c r="M654" s="1090"/>
      <c r="N654" s="1078">
        <v>120</v>
      </c>
      <c r="O654" s="1078"/>
      <c r="P654" s="1078"/>
      <c r="Q654" s="1090">
        <v>245</v>
      </c>
      <c r="R654" s="1136"/>
      <c r="S654" s="1137">
        <v>130</v>
      </c>
      <c r="T654" s="1078"/>
      <c r="U654" s="1078"/>
      <c r="V654" s="1090">
        <v>200</v>
      </c>
      <c r="W654" s="1090"/>
      <c r="X654" s="1093"/>
      <c r="Y654" s="1133">
        <v>120000</v>
      </c>
      <c r="Z654" s="1080"/>
      <c r="AA654" s="1080"/>
      <c r="AB654" s="1079">
        <v>150000</v>
      </c>
      <c r="AC654" s="1079"/>
      <c r="AD654" s="1079"/>
      <c r="AE654" s="1079"/>
      <c r="AF654" s="1079"/>
      <c r="AG654" s="1080">
        <v>220000</v>
      </c>
      <c r="AH654" s="1080"/>
      <c r="AI654" s="1080"/>
      <c r="AJ654" s="1080"/>
      <c r="AK654" s="1079">
        <v>370000</v>
      </c>
      <c r="AL654" s="1079"/>
      <c r="AM654" s="1134"/>
      <c r="AN654" s="1135">
        <v>90000</v>
      </c>
      <c r="AO654" s="1080"/>
      <c r="AP654" s="1079">
        <v>120000</v>
      </c>
      <c r="AQ654" s="1079"/>
      <c r="AR654" s="1080">
        <v>150000</v>
      </c>
      <c r="AS654" s="1132"/>
    </row>
    <row r="655" spans="1:45" ht="9" customHeight="1">
      <c r="A655" s="1086" t="s">
        <v>805</v>
      </c>
      <c r="B655" s="1087"/>
      <c r="C655" s="1087"/>
      <c r="D655" s="1087"/>
      <c r="E655" s="1087"/>
      <c r="F655" s="1084" t="s">
        <v>634</v>
      </c>
      <c r="G655" s="1084"/>
      <c r="H655" s="1084"/>
      <c r="I655" s="1084"/>
      <c r="J655" s="1084"/>
      <c r="K655" s="1088"/>
      <c r="L655" s="1089">
        <v>38</v>
      </c>
      <c r="M655" s="1090"/>
      <c r="N655" s="1078">
        <v>56</v>
      </c>
      <c r="O655" s="1078"/>
      <c r="P655" s="1078"/>
      <c r="Q655" s="1090">
        <v>75</v>
      </c>
      <c r="R655" s="1136"/>
      <c r="S655" s="1137">
        <v>38</v>
      </c>
      <c r="T655" s="1078"/>
      <c r="U655" s="1078"/>
      <c r="V655" s="1090">
        <v>65</v>
      </c>
      <c r="W655" s="1090"/>
      <c r="X655" s="1093"/>
      <c r="Y655" s="1133">
        <v>100000</v>
      </c>
      <c r="Z655" s="1080"/>
      <c r="AA655" s="1080"/>
      <c r="AB655" s="1079">
        <v>145000</v>
      </c>
      <c r="AC655" s="1079"/>
      <c r="AD655" s="1079"/>
      <c r="AE655" s="1079"/>
      <c r="AF655" s="1079"/>
      <c r="AG655" s="1080">
        <v>185000</v>
      </c>
      <c r="AH655" s="1080"/>
      <c r="AI655" s="1080"/>
      <c r="AJ655" s="1080"/>
      <c r="AK655" s="1079">
        <v>255000</v>
      </c>
      <c r="AL655" s="1079"/>
      <c r="AM655" s="1134"/>
      <c r="AN655" s="1135">
        <v>95000</v>
      </c>
      <c r="AO655" s="1080"/>
      <c r="AP655" s="1079">
        <v>115000</v>
      </c>
      <c r="AQ655" s="1079"/>
      <c r="AR655" s="1080">
        <v>120000</v>
      </c>
      <c r="AS655" s="1132"/>
    </row>
    <row r="656" spans="1:45" ht="9" customHeight="1">
      <c r="A656" s="1086" t="s">
        <v>806</v>
      </c>
      <c r="B656" s="1087"/>
      <c r="C656" s="1087"/>
      <c r="D656" s="1087"/>
      <c r="E656" s="1087"/>
      <c r="F656" s="1084" t="s">
        <v>640</v>
      </c>
      <c r="G656" s="1084"/>
      <c r="H656" s="1084"/>
      <c r="I656" s="1084"/>
      <c r="J656" s="1084"/>
      <c r="K656" s="1088"/>
      <c r="L656" s="1089">
        <v>150</v>
      </c>
      <c r="M656" s="1090"/>
      <c r="N656" s="1078">
        <v>210</v>
      </c>
      <c r="O656" s="1078"/>
      <c r="P656" s="1078"/>
      <c r="Q656" s="1090">
        <v>323</v>
      </c>
      <c r="R656" s="1136"/>
      <c r="S656" s="1137">
        <v>140</v>
      </c>
      <c r="T656" s="1078"/>
      <c r="U656" s="1078"/>
      <c r="V656" s="1090">
        <v>275</v>
      </c>
      <c r="W656" s="1090"/>
      <c r="X656" s="1093"/>
      <c r="Y656" s="1133">
        <v>202500</v>
      </c>
      <c r="Z656" s="1080"/>
      <c r="AA656" s="1080"/>
      <c r="AB656" s="1079">
        <v>255000</v>
      </c>
      <c r="AC656" s="1079"/>
      <c r="AD656" s="1079"/>
      <c r="AE656" s="1079"/>
      <c r="AF656" s="1079"/>
      <c r="AG656" s="1080">
        <v>300000</v>
      </c>
      <c r="AH656" s="1080"/>
      <c r="AI656" s="1080"/>
      <c r="AJ656" s="1080"/>
      <c r="AK656" s="1079">
        <v>350000</v>
      </c>
      <c r="AL656" s="1079"/>
      <c r="AM656" s="1134"/>
      <c r="AN656" s="1135">
        <v>160000</v>
      </c>
      <c r="AO656" s="1080"/>
      <c r="AP656" s="1079">
        <v>187500</v>
      </c>
      <c r="AQ656" s="1079"/>
      <c r="AR656" s="1080">
        <v>205000</v>
      </c>
      <c r="AS656" s="1132"/>
    </row>
    <row r="657" spans="1:45" ht="9" customHeight="1">
      <c r="A657" s="1086" t="s">
        <v>807</v>
      </c>
      <c r="B657" s="1087"/>
      <c r="C657" s="1087"/>
      <c r="D657" s="1087"/>
      <c r="E657" s="1087"/>
      <c r="F657" s="1084" t="s">
        <v>625</v>
      </c>
      <c r="G657" s="1084"/>
      <c r="H657" s="1084"/>
      <c r="I657" s="1084"/>
      <c r="J657" s="1084"/>
      <c r="K657" s="1088"/>
      <c r="L657" s="1089">
        <v>155</v>
      </c>
      <c r="M657" s="1090"/>
      <c r="N657" s="1078">
        <v>190</v>
      </c>
      <c r="O657" s="1078"/>
      <c r="P657" s="1078"/>
      <c r="Q657" s="1090">
        <v>245</v>
      </c>
      <c r="R657" s="1136"/>
      <c r="S657" s="1137">
        <v>170</v>
      </c>
      <c r="T657" s="1078"/>
      <c r="U657" s="1078"/>
      <c r="V657" s="1090">
        <v>240</v>
      </c>
      <c r="W657" s="1090"/>
      <c r="X657" s="1093"/>
      <c r="Y657" s="1133">
        <v>150000</v>
      </c>
      <c r="Z657" s="1080"/>
      <c r="AA657" s="1080"/>
      <c r="AB657" s="1079">
        <v>175000</v>
      </c>
      <c r="AC657" s="1079"/>
      <c r="AD657" s="1079"/>
      <c r="AE657" s="1079"/>
      <c r="AF657" s="1079"/>
      <c r="AG657" s="1080">
        <v>215000</v>
      </c>
      <c r="AH657" s="1080"/>
      <c r="AI657" s="1080"/>
      <c r="AJ657" s="1080"/>
      <c r="AK657" s="1079">
        <v>290000</v>
      </c>
      <c r="AL657" s="1079"/>
      <c r="AM657" s="1134"/>
      <c r="AN657" s="1135">
        <v>135000</v>
      </c>
      <c r="AO657" s="1080"/>
      <c r="AP657" s="1079">
        <v>150000</v>
      </c>
      <c r="AQ657" s="1079"/>
      <c r="AR657" s="1080">
        <v>170000</v>
      </c>
      <c r="AS657" s="1132"/>
    </row>
    <row r="658" spans="1:45" ht="9" customHeight="1">
      <c r="A658" s="1086" t="s">
        <v>808</v>
      </c>
      <c r="B658" s="1087"/>
      <c r="C658" s="1087"/>
      <c r="D658" s="1087"/>
      <c r="E658" s="1087"/>
      <c r="F658" s="1084" t="s">
        <v>740</v>
      </c>
      <c r="G658" s="1084"/>
      <c r="H658" s="1084"/>
      <c r="I658" s="1084"/>
      <c r="J658" s="1084"/>
      <c r="K658" s="1088"/>
      <c r="L658" s="1089">
        <v>100</v>
      </c>
      <c r="M658" s="1090"/>
      <c r="N658" s="1078">
        <v>155</v>
      </c>
      <c r="O658" s="1078"/>
      <c r="P658" s="1078"/>
      <c r="Q658" s="1090">
        <v>310</v>
      </c>
      <c r="R658" s="1136"/>
      <c r="S658" s="1137">
        <v>190</v>
      </c>
      <c r="T658" s="1078"/>
      <c r="U658" s="1078"/>
      <c r="V658" s="1090">
        <v>300</v>
      </c>
      <c r="W658" s="1090"/>
      <c r="X658" s="1093"/>
      <c r="Y658" s="1133">
        <v>135000</v>
      </c>
      <c r="Z658" s="1080"/>
      <c r="AA658" s="1080"/>
      <c r="AB658" s="1079">
        <v>180000</v>
      </c>
      <c r="AC658" s="1079"/>
      <c r="AD658" s="1079"/>
      <c r="AE658" s="1079"/>
      <c r="AF658" s="1079"/>
      <c r="AG658" s="1080">
        <v>240000</v>
      </c>
      <c r="AH658" s="1080"/>
      <c r="AI658" s="1080"/>
      <c r="AJ658" s="1080"/>
      <c r="AK658" s="1079">
        <v>450000</v>
      </c>
      <c r="AL658" s="1079"/>
      <c r="AM658" s="1134"/>
      <c r="AN658" s="1135">
        <v>105000</v>
      </c>
      <c r="AO658" s="1080"/>
      <c r="AP658" s="1079">
        <v>140000</v>
      </c>
      <c r="AQ658" s="1079"/>
      <c r="AR658" s="1080">
        <v>170000</v>
      </c>
      <c r="AS658" s="1132"/>
    </row>
    <row r="659" spans="1:45" ht="9" customHeight="1">
      <c r="A659" s="1086" t="s">
        <v>809</v>
      </c>
      <c r="B659" s="1087"/>
      <c r="C659" s="1087"/>
      <c r="D659" s="1087"/>
      <c r="E659" s="1087"/>
      <c r="F659" s="1084" t="s">
        <v>634</v>
      </c>
      <c r="G659" s="1084"/>
      <c r="H659" s="1084"/>
      <c r="I659" s="1084"/>
      <c r="J659" s="1084"/>
      <c r="K659" s="1088"/>
      <c r="L659" s="1089">
        <v>42</v>
      </c>
      <c r="M659" s="1090"/>
      <c r="N659" s="1078">
        <v>50</v>
      </c>
      <c r="O659" s="1078"/>
      <c r="P659" s="1078"/>
      <c r="Q659" s="1090">
        <v>60</v>
      </c>
      <c r="R659" s="1136"/>
      <c r="S659" s="1137">
        <v>55</v>
      </c>
      <c r="T659" s="1078"/>
      <c r="U659" s="1078"/>
      <c r="V659" s="1090">
        <v>65</v>
      </c>
      <c r="W659" s="1090"/>
      <c r="X659" s="1093"/>
      <c r="Y659" s="1133">
        <v>70000</v>
      </c>
      <c r="Z659" s="1080"/>
      <c r="AA659" s="1080"/>
      <c r="AB659" s="1079">
        <v>100000</v>
      </c>
      <c r="AC659" s="1079"/>
      <c r="AD659" s="1079"/>
      <c r="AE659" s="1079"/>
      <c r="AF659" s="1079"/>
      <c r="AG659" s="1080">
        <v>140000</v>
      </c>
      <c r="AH659" s="1080"/>
      <c r="AI659" s="1080"/>
      <c r="AJ659" s="1080"/>
      <c r="AK659" s="1091" t="s">
        <v>626</v>
      </c>
      <c r="AL659" s="1091"/>
      <c r="AM659" s="1138"/>
      <c r="AN659" s="1135">
        <v>70000</v>
      </c>
      <c r="AO659" s="1080"/>
      <c r="AP659" s="1091" t="s">
        <v>626</v>
      </c>
      <c r="AQ659" s="1091"/>
      <c r="AR659" s="1084" t="s">
        <v>626</v>
      </c>
      <c r="AS659" s="1085"/>
    </row>
    <row r="660" spans="1:45" ht="9" customHeight="1">
      <c r="A660" s="1086" t="s">
        <v>810</v>
      </c>
      <c r="B660" s="1087"/>
      <c r="C660" s="1087"/>
      <c r="D660" s="1087"/>
      <c r="E660" s="1087"/>
      <c r="F660" s="1084" t="s">
        <v>634</v>
      </c>
      <c r="G660" s="1084"/>
      <c r="H660" s="1084"/>
      <c r="I660" s="1084"/>
      <c r="J660" s="1084"/>
      <c r="K660" s="1088"/>
      <c r="L660" s="1089">
        <v>100</v>
      </c>
      <c r="M660" s="1090"/>
      <c r="N660" s="1078">
        <v>120</v>
      </c>
      <c r="O660" s="1078"/>
      <c r="P660" s="1078"/>
      <c r="Q660" s="1090">
        <v>150</v>
      </c>
      <c r="R660" s="1136"/>
      <c r="S660" s="1137">
        <v>120</v>
      </c>
      <c r="T660" s="1078"/>
      <c r="U660" s="1078"/>
      <c r="V660" s="1090">
        <v>150</v>
      </c>
      <c r="W660" s="1090"/>
      <c r="X660" s="1093"/>
      <c r="Y660" s="1133">
        <v>60000</v>
      </c>
      <c r="Z660" s="1080"/>
      <c r="AA660" s="1080"/>
      <c r="AB660" s="1079">
        <v>90000</v>
      </c>
      <c r="AC660" s="1079"/>
      <c r="AD660" s="1079"/>
      <c r="AE660" s="1079"/>
      <c r="AF660" s="1079"/>
      <c r="AG660" s="1080">
        <v>140000</v>
      </c>
      <c r="AH660" s="1080"/>
      <c r="AI660" s="1080"/>
      <c r="AJ660" s="1080"/>
      <c r="AK660" s="1079">
        <v>200000</v>
      </c>
      <c r="AL660" s="1079"/>
      <c r="AM660" s="1134"/>
      <c r="AN660" s="1135">
        <v>60000</v>
      </c>
      <c r="AO660" s="1080"/>
      <c r="AP660" s="1079">
        <v>90000</v>
      </c>
      <c r="AQ660" s="1079"/>
      <c r="AR660" s="1080">
        <v>130000</v>
      </c>
      <c r="AS660" s="1132"/>
    </row>
    <row r="661" spans="1:45" ht="9" customHeight="1">
      <c r="A661" s="1086" t="s">
        <v>811</v>
      </c>
      <c r="B661" s="1087"/>
      <c r="C661" s="1087"/>
      <c r="D661" s="1087"/>
      <c r="E661" s="1087"/>
      <c r="F661" s="1084" t="s">
        <v>625</v>
      </c>
      <c r="G661" s="1084"/>
      <c r="H661" s="1084"/>
      <c r="I661" s="1084"/>
      <c r="J661" s="1084"/>
      <c r="K661" s="1088"/>
      <c r="L661" s="1089">
        <v>130</v>
      </c>
      <c r="M661" s="1090"/>
      <c r="N661" s="1078">
        <v>160</v>
      </c>
      <c r="O661" s="1078"/>
      <c r="P661" s="1078"/>
      <c r="Q661" s="1090">
        <v>220</v>
      </c>
      <c r="R661" s="1136"/>
      <c r="S661" s="1137">
        <v>130</v>
      </c>
      <c r="T661" s="1078"/>
      <c r="U661" s="1078"/>
      <c r="V661" s="1090">
        <v>210</v>
      </c>
      <c r="W661" s="1090"/>
      <c r="X661" s="1093"/>
      <c r="Y661" s="1133">
        <v>130000</v>
      </c>
      <c r="Z661" s="1080"/>
      <c r="AA661" s="1080"/>
      <c r="AB661" s="1079">
        <v>175000</v>
      </c>
      <c r="AC661" s="1079"/>
      <c r="AD661" s="1079"/>
      <c r="AE661" s="1079"/>
      <c r="AF661" s="1079"/>
      <c r="AG661" s="1080">
        <v>240000</v>
      </c>
      <c r="AH661" s="1080"/>
      <c r="AI661" s="1080"/>
      <c r="AJ661" s="1080"/>
      <c r="AK661" s="1079">
        <v>320000</v>
      </c>
      <c r="AL661" s="1079"/>
      <c r="AM661" s="1134"/>
      <c r="AN661" s="1135">
        <v>80000</v>
      </c>
      <c r="AO661" s="1080"/>
      <c r="AP661" s="1079">
        <v>105000</v>
      </c>
      <c r="AQ661" s="1079"/>
      <c r="AR661" s="1080">
        <v>125000</v>
      </c>
      <c r="AS661" s="1132"/>
    </row>
    <row r="662" spans="1:45" ht="9" customHeight="1">
      <c r="A662" s="1086" t="s">
        <v>812</v>
      </c>
      <c r="B662" s="1087"/>
      <c r="C662" s="1087"/>
      <c r="D662" s="1087"/>
      <c r="E662" s="1087"/>
      <c r="F662" s="1084" t="s">
        <v>634</v>
      </c>
      <c r="G662" s="1084"/>
      <c r="H662" s="1084"/>
      <c r="I662" s="1084"/>
      <c r="J662" s="1084"/>
      <c r="K662" s="1088"/>
      <c r="L662" s="1089">
        <v>180</v>
      </c>
      <c r="M662" s="1090"/>
      <c r="N662" s="1078">
        <v>230</v>
      </c>
      <c r="O662" s="1078"/>
      <c r="P662" s="1078"/>
      <c r="Q662" s="1090">
        <v>300</v>
      </c>
      <c r="R662" s="1136"/>
      <c r="S662" s="1137">
        <v>220</v>
      </c>
      <c r="T662" s="1078"/>
      <c r="U662" s="1078"/>
      <c r="V662" s="1090">
        <v>320</v>
      </c>
      <c r="W662" s="1090"/>
      <c r="X662" s="1093"/>
      <c r="Y662" s="1133">
        <v>160000</v>
      </c>
      <c r="Z662" s="1080"/>
      <c r="AA662" s="1080"/>
      <c r="AB662" s="1079">
        <v>195000</v>
      </c>
      <c r="AC662" s="1079"/>
      <c r="AD662" s="1079"/>
      <c r="AE662" s="1079"/>
      <c r="AF662" s="1079"/>
      <c r="AG662" s="1080">
        <v>260000</v>
      </c>
      <c r="AH662" s="1080"/>
      <c r="AI662" s="1080"/>
      <c r="AJ662" s="1080"/>
      <c r="AK662" s="1079">
        <v>350000</v>
      </c>
      <c r="AL662" s="1079"/>
      <c r="AM662" s="1134"/>
      <c r="AN662" s="1135">
        <v>120000</v>
      </c>
      <c r="AO662" s="1080"/>
      <c r="AP662" s="1079">
        <v>150000</v>
      </c>
      <c r="AQ662" s="1079"/>
      <c r="AR662" s="1080">
        <v>175000</v>
      </c>
      <c r="AS662" s="1132"/>
    </row>
    <row r="663" spans="1:45" ht="9" customHeight="1">
      <c r="A663" s="1086" t="s">
        <v>599</v>
      </c>
      <c r="B663" s="1087"/>
      <c r="C663" s="1087"/>
      <c r="D663" s="1087"/>
      <c r="E663" s="1087"/>
      <c r="F663" s="1084" t="s">
        <v>625</v>
      </c>
      <c r="G663" s="1084"/>
      <c r="H663" s="1084"/>
      <c r="I663" s="1084"/>
      <c r="J663" s="1084"/>
      <c r="K663" s="1088"/>
      <c r="L663" s="1089">
        <v>300</v>
      </c>
      <c r="M663" s="1090"/>
      <c r="N663" s="1078">
        <v>360</v>
      </c>
      <c r="O663" s="1078"/>
      <c r="P663" s="1078"/>
      <c r="Q663" s="1090">
        <v>630</v>
      </c>
      <c r="R663" s="1136"/>
      <c r="S663" s="1137">
        <v>270</v>
      </c>
      <c r="T663" s="1078"/>
      <c r="U663" s="1078"/>
      <c r="V663" s="1090">
        <v>380</v>
      </c>
      <c r="W663" s="1090"/>
      <c r="X663" s="1093"/>
      <c r="Y663" s="1133">
        <v>235000</v>
      </c>
      <c r="Z663" s="1080"/>
      <c r="AA663" s="1080"/>
      <c r="AB663" s="1079">
        <v>310000</v>
      </c>
      <c r="AC663" s="1079"/>
      <c r="AD663" s="1079"/>
      <c r="AE663" s="1079"/>
      <c r="AF663" s="1079"/>
      <c r="AG663" s="1080">
        <v>425000</v>
      </c>
      <c r="AH663" s="1080"/>
      <c r="AI663" s="1080"/>
      <c r="AJ663" s="1080"/>
      <c r="AK663" s="1079">
        <v>950000</v>
      </c>
      <c r="AL663" s="1079"/>
      <c r="AM663" s="1134"/>
      <c r="AN663" s="1135">
        <v>200000</v>
      </c>
      <c r="AO663" s="1080"/>
      <c r="AP663" s="1079">
        <v>250000</v>
      </c>
      <c r="AQ663" s="1079"/>
      <c r="AR663" s="1080">
        <v>300000</v>
      </c>
      <c r="AS663" s="1132"/>
    </row>
    <row r="664" spans="1:45" ht="9" customHeight="1">
      <c r="A664" s="1086" t="s">
        <v>813</v>
      </c>
      <c r="B664" s="1087"/>
      <c r="C664" s="1087"/>
      <c r="D664" s="1087"/>
      <c r="E664" s="1087"/>
      <c r="F664" s="1084" t="s">
        <v>625</v>
      </c>
      <c r="G664" s="1084"/>
      <c r="H664" s="1084"/>
      <c r="I664" s="1084"/>
      <c r="J664" s="1084"/>
      <c r="K664" s="1088"/>
      <c r="L664" s="1089">
        <v>200</v>
      </c>
      <c r="M664" s="1090"/>
      <c r="N664" s="1078">
        <v>240</v>
      </c>
      <c r="O664" s="1078"/>
      <c r="P664" s="1078"/>
      <c r="Q664" s="1090">
        <v>300</v>
      </c>
      <c r="R664" s="1136"/>
      <c r="S664" s="1137">
        <v>260</v>
      </c>
      <c r="T664" s="1078"/>
      <c r="U664" s="1078"/>
      <c r="V664" s="1090">
        <v>330</v>
      </c>
      <c r="W664" s="1090"/>
      <c r="X664" s="1093"/>
      <c r="Y664" s="1133">
        <v>160000</v>
      </c>
      <c r="Z664" s="1080"/>
      <c r="AA664" s="1080"/>
      <c r="AB664" s="1079">
        <v>210000</v>
      </c>
      <c r="AC664" s="1079"/>
      <c r="AD664" s="1079"/>
      <c r="AE664" s="1079"/>
      <c r="AF664" s="1079"/>
      <c r="AG664" s="1080">
        <v>270000</v>
      </c>
      <c r="AH664" s="1080"/>
      <c r="AI664" s="1080"/>
      <c r="AJ664" s="1080"/>
      <c r="AK664" s="1079">
        <v>400000</v>
      </c>
      <c r="AL664" s="1079"/>
      <c r="AM664" s="1134"/>
      <c r="AN664" s="1135">
        <v>160000</v>
      </c>
      <c r="AO664" s="1080"/>
      <c r="AP664" s="1079">
        <v>195000</v>
      </c>
      <c r="AQ664" s="1079"/>
      <c r="AR664" s="1080">
        <v>220000</v>
      </c>
      <c r="AS664" s="1132"/>
    </row>
    <row r="665" spans="1:45" ht="9" customHeight="1">
      <c r="A665" s="1086" t="s">
        <v>814</v>
      </c>
      <c r="B665" s="1087"/>
      <c r="C665" s="1087"/>
      <c r="D665" s="1087"/>
      <c r="E665" s="1087"/>
      <c r="F665" s="1084" t="s">
        <v>629</v>
      </c>
      <c r="G665" s="1084"/>
      <c r="H665" s="1084"/>
      <c r="I665" s="1084"/>
      <c r="J665" s="1084"/>
      <c r="K665" s="1088"/>
      <c r="L665" s="1089">
        <v>300</v>
      </c>
      <c r="M665" s="1090"/>
      <c r="N665" s="1078">
        <v>410</v>
      </c>
      <c r="O665" s="1078"/>
      <c r="P665" s="1078"/>
      <c r="Q665" s="1090">
        <v>500</v>
      </c>
      <c r="R665" s="1136"/>
      <c r="S665" s="1137">
        <v>410</v>
      </c>
      <c r="T665" s="1078"/>
      <c r="U665" s="1078"/>
      <c r="V665" s="1090">
        <v>600</v>
      </c>
      <c r="W665" s="1090"/>
      <c r="X665" s="1093"/>
      <c r="Y665" s="1133">
        <v>260000</v>
      </c>
      <c r="Z665" s="1080"/>
      <c r="AA665" s="1080"/>
      <c r="AB665" s="1079">
        <v>400000</v>
      </c>
      <c r="AC665" s="1079"/>
      <c r="AD665" s="1079"/>
      <c r="AE665" s="1079"/>
      <c r="AF665" s="1079"/>
      <c r="AG665" s="1080">
        <v>460000</v>
      </c>
      <c r="AH665" s="1080"/>
      <c r="AI665" s="1080"/>
      <c r="AJ665" s="1080"/>
      <c r="AK665" s="1079">
        <v>750000</v>
      </c>
      <c r="AL665" s="1079"/>
      <c r="AM665" s="1134"/>
      <c r="AN665" s="1135">
        <v>230000</v>
      </c>
      <c r="AO665" s="1080"/>
      <c r="AP665" s="1079">
        <v>300000</v>
      </c>
      <c r="AQ665" s="1079"/>
      <c r="AR665" s="1080">
        <v>350000</v>
      </c>
      <c r="AS665" s="1132"/>
    </row>
    <row r="666" spans="1:45" ht="9" customHeight="1">
      <c r="A666" s="1086" t="s">
        <v>815</v>
      </c>
      <c r="B666" s="1087"/>
      <c r="C666" s="1087"/>
      <c r="D666" s="1087"/>
      <c r="E666" s="1087"/>
      <c r="F666" s="1084" t="s">
        <v>625</v>
      </c>
      <c r="G666" s="1084"/>
      <c r="H666" s="1084"/>
      <c r="I666" s="1084"/>
      <c r="J666" s="1084"/>
      <c r="K666" s="1088"/>
      <c r="L666" s="1089">
        <v>210</v>
      </c>
      <c r="M666" s="1090"/>
      <c r="N666" s="1078">
        <v>280</v>
      </c>
      <c r="O666" s="1078"/>
      <c r="P666" s="1078"/>
      <c r="Q666" s="1090">
        <v>370</v>
      </c>
      <c r="R666" s="1136"/>
      <c r="S666" s="1137">
        <v>250</v>
      </c>
      <c r="T666" s="1078"/>
      <c r="U666" s="1078"/>
      <c r="V666" s="1090">
        <v>360</v>
      </c>
      <c r="W666" s="1090"/>
      <c r="X666" s="1093"/>
      <c r="Y666" s="1133">
        <v>200000</v>
      </c>
      <c r="Z666" s="1080"/>
      <c r="AA666" s="1080"/>
      <c r="AB666" s="1079">
        <v>260000</v>
      </c>
      <c r="AC666" s="1079"/>
      <c r="AD666" s="1079"/>
      <c r="AE666" s="1079"/>
      <c r="AF666" s="1079"/>
      <c r="AG666" s="1080">
        <v>350000</v>
      </c>
      <c r="AH666" s="1080"/>
      <c r="AI666" s="1080"/>
      <c r="AJ666" s="1080"/>
      <c r="AK666" s="1079">
        <v>520000</v>
      </c>
      <c r="AL666" s="1079"/>
      <c r="AM666" s="1134"/>
      <c r="AN666" s="1135">
        <v>160000</v>
      </c>
      <c r="AO666" s="1080"/>
      <c r="AP666" s="1079">
        <v>190000</v>
      </c>
      <c r="AQ666" s="1079"/>
      <c r="AR666" s="1080">
        <v>225000</v>
      </c>
      <c r="AS666" s="1132"/>
    </row>
    <row r="667" spans="1:45" ht="9" customHeight="1">
      <c r="A667" s="1086" t="s">
        <v>816</v>
      </c>
      <c r="B667" s="1087"/>
      <c r="C667" s="1087"/>
      <c r="D667" s="1087"/>
      <c r="E667" s="1087"/>
      <c r="F667" s="1084" t="s">
        <v>625</v>
      </c>
      <c r="G667" s="1084"/>
      <c r="H667" s="1084"/>
      <c r="I667" s="1084"/>
      <c r="J667" s="1084"/>
      <c r="K667" s="1088"/>
      <c r="L667" s="1089">
        <v>120</v>
      </c>
      <c r="M667" s="1090"/>
      <c r="N667" s="1078">
        <v>140</v>
      </c>
      <c r="O667" s="1078"/>
      <c r="P667" s="1078"/>
      <c r="Q667" s="1090">
        <v>190</v>
      </c>
      <c r="R667" s="1136"/>
      <c r="S667" s="1137">
        <v>170</v>
      </c>
      <c r="T667" s="1078"/>
      <c r="U667" s="1078"/>
      <c r="V667" s="1090">
        <v>190</v>
      </c>
      <c r="W667" s="1090"/>
      <c r="X667" s="1093"/>
      <c r="Y667" s="1133">
        <v>150000</v>
      </c>
      <c r="Z667" s="1080"/>
      <c r="AA667" s="1080"/>
      <c r="AB667" s="1079">
        <v>170000</v>
      </c>
      <c r="AC667" s="1079"/>
      <c r="AD667" s="1079"/>
      <c r="AE667" s="1079"/>
      <c r="AF667" s="1079"/>
      <c r="AG667" s="1080">
        <v>250000</v>
      </c>
      <c r="AH667" s="1080"/>
      <c r="AI667" s="1080"/>
      <c r="AJ667" s="1080"/>
      <c r="AK667" s="1079">
        <v>325000</v>
      </c>
      <c r="AL667" s="1079"/>
      <c r="AM667" s="1134"/>
      <c r="AN667" s="1135">
        <v>140000</v>
      </c>
      <c r="AO667" s="1080"/>
      <c r="AP667" s="1079">
        <v>160000</v>
      </c>
      <c r="AQ667" s="1079"/>
      <c r="AR667" s="1080">
        <v>190000</v>
      </c>
      <c r="AS667" s="1132"/>
    </row>
    <row r="668" spans="1:45" ht="9" customHeight="1">
      <c r="A668" s="1086" t="s">
        <v>817</v>
      </c>
      <c r="B668" s="1087"/>
      <c r="C668" s="1087"/>
      <c r="D668" s="1087"/>
      <c r="E668" s="1087"/>
      <c r="F668" s="1084" t="s">
        <v>634</v>
      </c>
      <c r="G668" s="1084"/>
      <c r="H668" s="1084"/>
      <c r="I668" s="1084"/>
      <c r="J668" s="1084"/>
      <c r="K668" s="1088"/>
      <c r="L668" s="1089">
        <v>55</v>
      </c>
      <c r="M668" s="1090"/>
      <c r="N668" s="1078">
        <v>65</v>
      </c>
      <c r="O668" s="1078"/>
      <c r="P668" s="1078"/>
      <c r="Q668" s="1090">
        <v>80</v>
      </c>
      <c r="R668" s="1136"/>
      <c r="S668" s="1137">
        <v>70</v>
      </c>
      <c r="T668" s="1078"/>
      <c r="U668" s="1078"/>
      <c r="V668" s="1090">
        <v>90</v>
      </c>
      <c r="W668" s="1090"/>
      <c r="X668" s="1093"/>
      <c r="Y668" s="1133">
        <v>73000</v>
      </c>
      <c r="Z668" s="1080"/>
      <c r="AA668" s="1080"/>
      <c r="AB668" s="1079">
        <v>144000</v>
      </c>
      <c r="AC668" s="1079"/>
      <c r="AD668" s="1079"/>
      <c r="AE668" s="1079"/>
      <c r="AF668" s="1079"/>
      <c r="AG668" s="1080">
        <v>185000</v>
      </c>
      <c r="AH668" s="1080"/>
      <c r="AI668" s="1080"/>
      <c r="AJ668" s="1080"/>
      <c r="AK668" s="1079">
        <v>290000</v>
      </c>
      <c r="AL668" s="1079"/>
      <c r="AM668" s="1134"/>
      <c r="AN668" s="1135">
        <v>58000</v>
      </c>
      <c r="AO668" s="1080"/>
      <c r="AP668" s="1079">
        <v>89000</v>
      </c>
      <c r="AQ668" s="1079"/>
      <c r="AR668" s="1080">
        <v>102000</v>
      </c>
      <c r="AS668" s="1132"/>
    </row>
    <row r="669" spans="1:45" ht="9" customHeight="1">
      <c r="A669" s="1086" t="s">
        <v>818</v>
      </c>
      <c r="B669" s="1087"/>
      <c r="C669" s="1087"/>
      <c r="D669" s="1087"/>
      <c r="E669" s="1087"/>
      <c r="F669" s="1084" t="s">
        <v>646</v>
      </c>
      <c r="G669" s="1084"/>
      <c r="H669" s="1084"/>
      <c r="I669" s="1084"/>
      <c r="J669" s="1084"/>
      <c r="K669" s="1088"/>
      <c r="L669" s="1089">
        <v>130</v>
      </c>
      <c r="M669" s="1090"/>
      <c r="N669" s="1078">
        <v>220</v>
      </c>
      <c r="O669" s="1078"/>
      <c r="P669" s="1078"/>
      <c r="Q669" s="1090">
        <v>290</v>
      </c>
      <c r="R669" s="1136"/>
      <c r="S669" s="1137">
        <v>230</v>
      </c>
      <c r="T669" s="1078"/>
      <c r="U669" s="1078"/>
      <c r="V669" s="1090">
        <v>430</v>
      </c>
      <c r="W669" s="1090"/>
      <c r="X669" s="1093"/>
      <c r="Y669" s="1133">
        <v>110000</v>
      </c>
      <c r="Z669" s="1080"/>
      <c r="AA669" s="1080"/>
      <c r="AB669" s="1079">
        <v>155000</v>
      </c>
      <c r="AC669" s="1079"/>
      <c r="AD669" s="1079"/>
      <c r="AE669" s="1079"/>
      <c r="AF669" s="1079"/>
      <c r="AG669" s="1080">
        <v>215000</v>
      </c>
      <c r="AH669" s="1080"/>
      <c r="AI669" s="1080"/>
      <c r="AJ669" s="1080"/>
      <c r="AK669" s="1079">
        <v>310000</v>
      </c>
      <c r="AL669" s="1079"/>
      <c r="AM669" s="1134"/>
      <c r="AN669" s="1135">
        <v>85000</v>
      </c>
      <c r="AO669" s="1080"/>
      <c r="AP669" s="1079">
        <v>120000</v>
      </c>
      <c r="AQ669" s="1079"/>
      <c r="AR669" s="1080">
        <v>165000</v>
      </c>
      <c r="AS669" s="1132"/>
    </row>
    <row r="670" spans="1:45" ht="9.9499999999999993" customHeight="1">
      <c r="A670" s="1086" t="s">
        <v>819</v>
      </c>
      <c r="B670" s="1087"/>
      <c r="C670" s="1087"/>
      <c r="D670" s="1087"/>
      <c r="E670" s="1087"/>
      <c r="F670" s="1084" t="s">
        <v>634</v>
      </c>
      <c r="G670" s="1084"/>
      <c r="H670" s="1084"/>
      <c r="I670" s="1084"/>
      <c r="J670" s="1084"/>
      <c r="K670" s="1088"/>
      <c r="L670" s="1089">
        <v>120</v>
      </c>
      <c r="M670" s="1090"/>
      <c r="N670" s="1078">
        <v>150</v>
      </c>
      <c r="O670" s="1078"/>
      <c r="P670" s="1078"/>
      <c r="Q670" s="1090">
        <v>230</v>
      </c>
      <c r="R670" s="1136"/>
      <c r="S670" s="1137">
        <v>120</v>
      </c>
      <c r="T670" s="1078"/>
      <c r="U670" s="1078"/>
      <c r="V670" s="1090">
        <v>135</v>
      </c>
      <c r="W670" s="1090"/>
      <c r="X670" s="1093"/>
      <c r="Y670" s="1133">
        <v>150000</v>
      </c>
      <c r="Z670" s="1080"/>
      <c r="AA670" s="1080"/>
      <c r="AB670" s="1079">
        <v>180000</v>
      </c>
      <c r="AC670" s="1079"/>
      <c r="AD670" s="1079"/>
      <c r="AE670" s="1079"/>
      <c r="AF670" s="1079"/>
      <c r="AG670" s="1080">
        <v>230000</v>
      </c>
      <c r="AH670" s="1080"/>
      <c r="AI670" s="1080"/>
      <c r="AJ670" s="1080"/>
      <c r="AK670" s="1079">
        <v>380000</v>
      </c>
      <c r="AL670" s="1079"/>
      <c r="AM670" s="1134"/>
      <c r="AN670" s="1135">
        <v>130000</v>
      </c>
      <c r="AO670" s="1080"/>
      <c r="AP670" s="1079">
        <v>170000</v>
      </c>
      <c r="AQ670" s="1079"/>
      <c r="AR670" s="1080">
        <v>230000</v>
      </c>
      <c r="AS670" s="1132"/>
    </row>
    <row r="671" spans="1:45" ht="17.100000000000001" customHeight="1">
      <c r="A671" s="502"/>
    </row>
    <row r="672" spans="1:45" ht="14.1" customHeight="1">
      <c r="A672" s="498" t="s">
        <v>1022</v>
      </c>
    </row>
    <row r="673" spans="1:45" ht="12.95" customHeight="1">
      <c r="A673" s="1107" t="s">
        <v>611</v>
      </c>
      <c r="B673" s="1108"/>
      <c r="C673" s="1108"/>
      <c r="D673" s="1108"/>
      <c r="E673" s="1108"/>
      <c r="F673" s="1113" t="s">
        <v>612</v>
      </c>
      <c r="G673" s="1113"/>
      <c r="H673" s="1113"/>
      <c r="I673" s="1113"/>
      <c r="J673" s="1113"/>
      <c r="K673" s="1114"/>
      <c r="L673" s="1119" t="s">
        <v>1004</v>
      </c>
      <c r="M673" s="1120"/>
      <c r="N673" s="1120"/>
      <c r="O673" s="1120"/>
      <c r="P673" s="1120"/>
      <c r="Q673" s="1120"/>
      <c r="R673" s="1120"/>
      <c r="S673" s="1120"/>
      <c r="T673" s="1120"/>
      <c r="U673" s="1120"/>
      <c r="V673" s="1120"/>
      <c r="W673" s="1120"/>
      <c r="X673" s="1121"/>
      <c r="Y673" s="1146" t="s">
        <v>1005</v>
      </c>
      <c r="Z673" s="1147"/>
      <c r="AA673" s="1147"/>
      <c r="AB673" s="1147"/>
      <c r="AC673" s="1147"/>
      <c r="AD673" s="1147"/>
      <c r="AE673" s="1147"/>
      <c r="AF673" s="1147"/>
      <c r="AG673" s="1147"/>
      <c r="AH673" s="1147"/>
      <c r="AI673" s="1147"/>
      <c r="AJ673" s="1147"/>
      <c r="AK673" s="1147"/>
      <c r="AL673" s="1147"/>
      <c r="AM673" s="1147"/>
      <c r="AN673" s="1147"/>
      <c r="AO673" s="1147"/>
      <c r="AP673" s="1147"/>
      <c r="AQ673" s="1147"/>
      <c r="AR673" s="1147"/>
      <c r="AS673" s="1148"/>
    </row>
    <row r="674" spans="1:45" ht="29.1" customHeight="1">
      <c r="A674" s="1109"/>
      <c r="B674" s="1110"/>
      <c r="C674" s="1110"/>
      <c r="D674" s="1110"/>
      <c r="E674" s="1110"/>
      <c r="F674" s="1115"/>
      <c r="G674" s="1115"/>
      <c r="H674" s="1115"/>
      <c r="I674" s="1115"/>
      <c r="J674" s="1115"/>
      <c r="K674" s="1116"/>
      <c r="L674" s="1149" t="s">
        <v>1006</v>
      </c>
      <c r="M674" s="1150"/>
      <c r="N674" s="1150"/>
      <c r="O674" s="1150"/>
      <c r="P674" s="1150"/>
      <c r="Q674" s="1150"/>
      <c r="R674" s="1151"/>
      <c r="S674" s="1152" t="s">
        <v>1007</v>
      </c>
      <c r="T674" s="1150"/>
      <c r="U674" s="1150"/>
      <c r="V674" s="1150"/>
      <c r="W674" s="1150"/>
      <c r="X674" s="1153"/>
      <c r="Y674" s="1149" t="s">
        <v>1008</v>
      </c>
      <c r="Z674" s="1150"/>
      <c r="AA674" s="1150"/>
      <c r="AB674" s="1150"/>
      <c r="AC674" s="1150"/>
      <c r="AD674" s="1150"/>
      <c r="AE674" s="1150"/>
      <c r="AF674" s="1150"/>
      <c r="AG674" s="1150"/>
      <c r="AH674" s="1150"/>
      <c r="AI674" s="1150"/>
      <c r="AJ674" s="1150"/>
      <c r="AK674" s="1150"/>
      <c r="AL674" s="1150"/>
      <c r="AM674" s="1151"/>
      <c r="AN674" s="1152" t="s">
        <v>1009</v>
      </c>
      <c r="AO674" s="1150"/>
      <c r="AP674" s="1150"/>
      <c r="AQ674" s="1150"/>
      <c r="AR674" s="1150"/>
      <c r="AS674" s="1151"/>
    </row>
    <row r="675" spans="1:45" ht="33" customHeight="1">
      <c r="A675" s="1111"/>
      <c r="B675" s="1112"/>
      <c r="C675" s="1112"/>
      <c r="D675" s="1112"/>
      <c r="E675" s="1112"/>
      <c r="F675" s="1117"/>
      <c r="G675" s="1117"/>
      <c r="H675" s="1117"/>
      <c r="I675" s="1117"/>
      <c r="J675" s="1117"/>
      <c r="K675" s="1118"/>
      <c r="L675" s="1129" t="s">
        <v>1010</v>
      </c>
      <c r="M675" s="1104"/>
      <c r="N675" s="1102" t="s">
        <v>1011</v>
      </c>
      <c r="O675" s="1102"/>
      <c r="P675" s="1102"/>
      <c r="Q675" s="1104" t="s">
        <v>1012</v>
      </c>
      <c r="R675" s="1144"/>
      <c r="S675" s="1145" t="s">
        <v>1010</v>
      </c>
      <c r="T675" s="1102"/>
      <c r="U675" s="1102"/>
      <c r="V675" s="1104" t="s">
        <v>1011</v>
      </c>
      <c r="W675" s="1104"/>
      <c r="X675" s="1106"/>
      <c r="Y675" s="1097" t="s">
        <v>1013</v>
      </c>
      <c r="Z675" s="1098"/>
      <c r="AA675" s="1098"/>
      <c r="AB675" s="1099" t="s">
        <v>1014</v>
      </c>
      <c r="AC675" s="1099"/>
      <c r="AD675" s="1099"/>
      <c r="AE675" s="1099"/>
      <c r="AF675" s="1099"/>
      <c r="AG675" s="1098" t="s">
        <v>1015</v>
      </c>
      <c r="AH675" s="1098"/>
      <c r="AI675" s="1098"/>
      <c r="AJ675" s="1098"/>
      <c r="AK675" s="1099" t="s">
        <v>1016</v>
      </c>
      <c r="AL675" s="1099"/>
      <c r="AM675" s="1142"/>
      <c r="AN675" s="1143" t="s">
        <v>1013</v>
      </c>
      <c r="AO675" s="1098"/>
      <c r="AP675" s="1099" t="s">
        <v>1017</v>
      </c>
      <c r="AQ675" s="1099"/>
      <c r="AR675" s="1098" t="s">
        <v>1018</v>
      </c>
      <c r="AS675" s="1100"/>
    </row>
    <row r="676" spans="1:45" ht="9.9499999999999993" customHeight="1">
      <c r="A676" s="1086" t="s">
        <v>820</v>
      </c>
      <c r="B676" s="1087"/>
      <c r="C676" s="1087"/>
      <c r="D676" s="1087"/>
      <c r="E676" s="1087"/>
      <c r="F676" s="1084" t="s">
        <v>634</v>
      </c>
      <c r="G676" s="1084"/>
      <c r="H676" s="1084"/>
      <c r="I676" s="1084"/>
      <c r="J676" s="1084"/>
      <c r="K676" s="1088"/>
      <c r="L676" s="1089">
        <v>170</v>
      </c>
      <c r="M676" s="1090"/>
      <c r="N676" s="1078">
        <v>200</v>
      </c>
      <c r="O676" s="1078"/>
      <c r="P676" s="1078"/>
      <c r="Q676" s="1090">
        <v>300</v>
      </c>
      <c r="R676" s="1136"/>
      <c r="S676" s="1137">
        <v>260</v>
      </c>
      <c r="T676" s="1078"/>
      <c r="U676" s="1078"/>
      <c r="V676" s="1090">
        <v>360</v>
      </c>
      <c r="W676" s="1090"/>
      <c r="X676" s="1093"/>
      <c r="Y676" s="1133">
        <v>155000</v>
      </c>
      <c r="Z676" s="1080"/>
      <c r="AA676" s="1080"/>
      <c r="AB676" s="1079">
        <v>205000</v>
      </c>
      <c r="AC676" s="1079"/>
      <c r="AD676" s="1079"/>
      <c r="AE676" s="1079"/>
      <c r="AF676" s="1079"/>
      <c r="AG676" s="1080">
        <v>255000</v>
      </c>
      <c r="AH676" s="1080"/>
      <c r="AI676" s="1080"/>
      <c r="AJ676" s="1080"/>
      <c r="AK676" s="1079">
        <v>330000</v>
      </c>
      <c r="AL676" s="1079"/>
      <c r="AM676" s="1134"/>
      <c r="AN676" s="1135">
        <v>120000</v>
      </c>
      <c r="AO676" s="1080"/>
      <c r="AP676" s="1079">
        <v>150000</v>
      </c>
      <c r="AQ676" s="1079"/>
      <c r="AR676" s="1080">
        <v>190000</v>
      </c>
      <c r="AS676" s="1132"/>
    </row>
    <row r="677" spans="1:45" ht="9" customHeight="1">
      <c r="A677" s="1086" t="s">
        <v>821</v>
      </c>
      <c r="B677" s="1087"/>
      <c r="C677" s="1087"/>
      <c r="D677" s="1087"/>
      <c r="E677" s="1087"/>
      <c r="F677" s="1084" t="s">
        <v>640</v>
      </c>
      <c r="G677" s="1084"/>
      <c r="H677" s="1084"/>
      <c r="I677" s="1084"/>
      <c r="J677" s="1084"/>
      <c r="K677" s="1088"/>
      <c r="L677" s="1089">
        <v>210</v>
      </c>
      <c r="M677" s="1090"/>
      <c r="N677" s="1078">
        <v>260</v>
      </c>
      <c r="O677" s="1078"/>
      <c r="P677" s="1078"/>
      <c r="Q677" s="1090">
        <v>340</v>
      </c>
      <c r="R677" s="1136"/>
      <c r="S677" s="1137">
        <v>280</v>
      </c>
      <c r="T677" s="1078"/>
      <c r="U677" s="1078"/>
      <c r="V677" s="1090">
        <v>400</v>
      </c>
      <c r="W677" s="1090"/>
      <c r="X677" s="1093"/>
      <c r="Y677" s="1133">
        <v>220000</v>
      </c>
      <c r="Z677" s="1080"/>
      <c r="AA677" s="1080"/>
      <c r="AB677" s="1079">
        <v>280000</v>
      </c>
      <c r="AC677" s="1079"/>
      <c r="AD677" s="1079"/>
      <c r="AE677" s="1079"/>
      <c r="AF677" s="1079"/>
      <c r="AG677" s="1080">
        <v>370000</v>
      </c>
      <c r="AH677" s="1080"/>
      <c r="AI677" s="1080"/>
      <c r="AJ677" s="1080"/>
      <c r="AK677" s="1079">
        <v>480000</v>
      </c>
      <c r="AL677" s="1079"/>
      <c r="AM677" s="1134"/>
      <c r="AN677" s="1135">
        <v>175000</v>
      </c>
      <c r="AO677" s="1080"/>
      <c r="AP677" s="1079">
        <v>205000</v>
      </c>
      <c r="AQ677" s="1079"/>
      <c r="AR677" s="1080">
        <v>235000</v>
      </c>
      <c r="AS677" s="1132"/>
    </row>
    <row r="678" spans="1:45" ht="9" customHeight="1">
      <c r="A678" s="1086" t="s">
        <v>822</v>
      </c>
      <c r="B678" s="1087"/>
      <c r="C678" s="1087"/>
      <c r="D678" s="1087"/>
      <c r="E678" s="1087"/>
      <c r="F678" s="1084" t="s">
        <v>634</v>
      </c>
      <c r="G678" s="1084"/>
      <c r="H678" s="1084"/>
      <c r="I678" s="1084"/>
      <c r="J678" s="1084"/>
      <c r="K678" s="1088"/>
      <c r="L678" s="1089">
        <v>100</v>
      </c>
      <c r="M678" s="1090"/>
      <c r="N678" s="1078">
        <v>140</v>
      </c>
      <c r="O678" s="1078"/>
      <c r="P678" s="1078"/>
      <c r="Q678" s="1090">
        <v>180</v>
      </c>
      <c r="R678" s="1136"/>
      <c r="S678" s="1137">
        <v>100</v>
      </c>
      <c r="T678" s="1078"/>
      <c r="U678" s="1078"/>
      <c r="V678" s="1090">
        <v>120</v>
      </c>
      <c r="W678" s="1090"/>
      <c r="X678" s="1093"/>
      <c r="Y678" s="1133">
        <v>90000</v>
      </c>
      <c r="Z678" s="1080"/>
      <c r="AA678" s="1080"/>
      <c r="AB678" s="1079">
        <v>180000</v>
      </c>
      <c r="AC678" s="1079"/>
      <c r="AD678" s="1079"/>
      <c r="AE678" s="1079"/>
      <c r="AF678" s="1079"/>
      <c r="AG678" s="1080">
        <v>250000</v>
      </c>
      <c r="AH678" s="1080"/>
      <c r="AI678" s="1080"/>
      <c r="AJ678" s="1080"/>
      <c r="AK678" s="1079">
        <v>320000</v>
      </c>
      <c r="AL678" s="1079"/>
      <c r="AM678" s="1134"/>
      <c r="AN678" s="1135">
        <v>120000</v>
      </c>
      <c r="AO678" s="1080"/>
      <c r="AP678" s="1079">
        <v>150000</v>
      </c>
      <c r="AQ678" s="1079"/>
      <c r="AR678" s="1080">
        <v>200000</v>
      </c>
      <c r="AS678" s="1132"/>
    </row>
    <row r="679" spans="1:45" ht="9" customHeight="1">
      <c r="A679" s="1086" t="s">
        <v>823</v>
      </c>
      <c r="B679" s="1087"/>
      <c r="C679" s="1087"/>
      <c r="D679" s="1087"/>
      <c r="E679" s="1087"/>
      <c r="F679" s="1084" t="s">
        <v>646</v>
      </c>
      <c r="G679" s="1084"/>
      <c r="H679" s="1084"/>
      <c r="I679" s="1084"/>
      <c r="J679" s="1084"/>
      <c r="K679" s="1088"/>
      <c r="L679" s="1089">
        <v>130</v>
      </c>
      <c r="M679" s="1090"/>
      <c r="N679" s="1078">
        <v>220</v>
      </c>
      <c r="O679" s="1078"/>
      <c r="P679" s="1078"/>
      <c r="Q679" s="1090">
        <v>290</v>
      </c>
      <c r="R679" s="1136"/>
      <c r="S679" s="1137">
        <v>230</v>
      </c>
      <c r="T679" s="1078"/>
      <c r="U679" s="1078"/>
      <c r="V679" s="1090">
        <v>430</v>
      </c>
      <c r="W679" s="1090"/>
      <c r="X679" s="1093"/>
      <c r="Y679" s="1133">
        <v>110000</v>
      </c>
      <c r="Z679" s="1080"/>
      <c r="AA679" s="1080"/>
      <c r="AB679" s="1079">
        <v>155000</v>
      </c>
      <c r="AC679" s="1079"/>
      <c r="AD679" s="1079"/>
      <c r="AE679" s="1079"/>
      <c r="AF679" s="1079"/>
      <c r="AG679" s="1080">
        <v>215000</v>
      </c>
      <c r="AH679" s="1080"/>
      <c r="AI679" s="1080"/>
      <c r="AJ679" s="1080"/>
      <c r="AK679" s="1079">
        <v>310000</v>
      </c>
      <c r="AL679" s="1079"/>
      <c r="AM679" s="1134"/>
      <c r="AN679" s="1135">
        <v>85000</v>
      </c>
      <c r="AO679" s="1080"/>
      <c r="AP679" s="1079">
        <v>120000</v>
      </c>
      <c r="AQ679" s="1079"/>
      <c r="AR679" s="1080">
        <v>165000</v>
      </c>
      <c r="AS679" s="1132"/>
    </row>
    <row r="680" spans="1:45" ht="9" customHeight="1">
      <c r="A680" s="1086" t="s">
        <v>824</v>
      </c>
      <c r="B680" s="1087"/>
      <c r="C680" s="1087"/>
      <c r="D680" s="1087"/>
      <c r="E680" s="1087"/>
      <c r="F680" s="1084" t="s">
        <v>634</v>
      </c>
      <c r="G680" s="1084"/>
      <c r="H680" s="1084"/>
      <c r="I680" s="1084"/>
      <c r="J680" s="1084"/>
      <c r="K680" s="1088"/>
      <c r="L680" s="1089">
        <v>190</v>
      </c>
      <c r="M680" s="1090"/>
      <c r="N680" s="1078">
        <v>190</v>
      </c>
      <c r="O680" s="1078"/>
      <c r="P680" s="1078"/>
      <c r="Q680" s="1091" t="s">
        <v>626</v>
      </c>
      <c r="R680" s="1138"/>
      <c r="S680" s="1137">
        <v>190</v>
      </c>
      <c r="T680" s="1078"/>
      <c r="U680" s="1078"/>
      <c r="V680" s="1090">
        <v>190</v>
      </c>
      <c r="W680" s="1090"/>
      <c r="X680" s="1093"/>
      <c r="Y680" s="1133">
        <v>125000</v>
      </c>
      <c r="Z680" s="1080"/>
      <c r="AA680" s="1080"/>
      <c r="AB680" s="1079">
        <v>149000</v>
      </c>
      <c r="AC680" s="1079"/>
      <c r="AD680" s="1079"/>
      <c r="AE680" s="1079"/>
      <c r="AF680" s="1079"/>
      <c r="AG680" s="1080">
        <v>260000</v>
      </c>
      <c r="AH680" s="1080"/>
      <c r="AI680" s="1080"/>
      <c r="AJ680" s="1080"/>
      <c r="AK680" s="1079">
        <v>290000</v>
      </c>
      <c r="AL680" s="1079"/>
      <c r="AM680" s="1134"/>
      <c r="AN680" s="1135">
        <v>125000</v>
      </c>
      <c r="AO680" s="1080"/>
      <c r="AP680" s="1091" t="s">
        <v>626</v>
      </c>
      <c r="AQ680" s="1091"/>
      <c r="AR680" s="1080">
        <v>195000</v>
      </c>
      <c r="AS680" s="1132"/>
    </row>
    <row r="681" spans="1:45" ht="9" customHeight="1">
      <c r="A681" s="1086" t="s">
        <v>825</v>
      </c>
      <c r="B681" s="1087"/>
      <c r="C681" s="1087"/>
      <c r="D681" s="1087"/>
      <c r="E681" s="1087"/>
      <c r="F681" s="1084" t="s">
        <v>646</v>
      </c>
      <c r="G681" s="1084"/>
      <c r="H681" s="1084"/>
      <c r="I681" s="1084"/>
      <c r="J681" s="1084"/>
      <c r="K681" s="1088"/>
      <c r="L681" s="1089">
        <v>50</v>
      </c>
      <c r="M681" s="1090"/>
      <c r="N681" s="1078">
        <v>90</v>
      </c>
      <c r="O681" s="1078"/>
      <c r="P681" s="1078"/>
      <c r="Q681" s="1090">
        <v>120</v>
      </c>
      <c r="R681" s="1136"/>
      <c r="S681" s="1137">
        <v>70</v>
      </c>
      <c r="T681" s="1078"/>
      <c r="U681" s="1078"/>
      <c r="V681" s="1090">
        <v>95</v>
      </c>
      <c r="W681" s="1090"/>
      <c r="X681" s="1093"/>
      <c r="Y681" s="1133">
        <v>75000</v>
      </c>
      <c r="Z681" s="1080"/>
      <c r="AA681" s="1080"/>
      <c r="AB681" s="1079">
        <v>130000</v>
      </c>
      <c r="AC681" s="1079"/>
      <c r="AD681" s="1079"/>
      <c r="AE681" s="1079"/>
      <c r="AF681" s="1079"/>
      <c r="AG681" s="1080">
        <v>175000</v>
      </c>
      <c r="AH681" s="1080"/>
      <c r="AI681" s="1080"/>
      <c r="AJ681" s="1080"/>
      <c r="AK681" s="1079">
        <v>300000</v>
      </c>
      <c r="AL681" s="1079"/>
      <c r="AM681" s="1134"/>
      <c r="AN681" s="1135">
        <v>52000</v>
      </c>
      <c r="AO681" s="1080"/>
      <c r="AP681" s="1079">
        <v>110000</v>
      </c>
      <c r="AQ681" s="1079"/>
      <c r="AR681" s="1080">
        <v>125000</v>
      </c>
      <c r="AS681" s="1132"/>
    </row>
    <row r="682" spans="1:45" ht="9" customHeight="1">
      <c r="A682" s="1086" t="s">
        <v>826</v>
      </c>
      <c r="B682" s="1087"/>
      <c r="C682" s="1087"/>
      <c r="D682" s="1087"/>
      <c r="E682" s="1087"/>
      <c r="F682" s="1084" t="s">
        <v>625</v>
      </c>
      <c r="G682" s="1084"/>
      <c r="H682" s="1084"/>
      <c r="I682" s="1084"/>
      <c r="J682" s="1084"/>
      <c r="K682" s="1088"/>
      <c r="L682" s="1089">
        <v>230</v>
      </c>
      <c r="M682" s="1090"/>
      <c r="N682" s="1078">
        <v>270</v>
      </c>
      <c r="O682" s="1078"/>
      <c r="P682" s="1078"/>
      <c r="Q682" s="1090">
        <v>315</v>
      </c>
      <c r="R682" s="1136"/>
      <c r="S682" s="1137">
        <v>270</v>
      </c>
      <c r="T682" s="1078"/>
      <c r="U682" s="1078"/>
      <c r="V682" s="1090">
        <v>360</v>
      </c>
      <c r="W682" s="1090"/>
      <c r="X682" s="1093"/>
      <c r="Y682" s="1133">
        <v>200000</v>
      </c>
      <c r="Z682" s="1080"/>
      <c r="AA682" s="1080"/>
      <c r="AB682" s="1079">
        <v>240000</v>
      </c>
      <c r="AC682" s="1079"/>
      <c r="AD682" s="1079"/>
      <c r="AE682" s="1079"/>
      <c r="AF682" s="1079"/>
      <c r="AG682" s="1080">
        <v>320000</v>
      </c>
      <c r="AH682" s="1080"/>
      <c r="AI682" s="1080"/>
      <c r="AJ682" s="1080"/>
      <c r="AK682" s="1079">
        <v>500000</v>
      </c>
      <c r="AL682" s="1079"/>
      <c r="AM682" s="1134"/>
      <c r="AN682" s="1135">
        <v>190000</v>
      </c>
      <c r="AO682" s="1080"/>
      <c r="AP682" s="1079">
        <v>225000</v>
      </c>
      <c r="AQ682" s="1079"/>
      <c r="AR682" s="1080">
        <v>250000</v>
      </c>
      <c r="AS682" s="1132"/>
    </row>
    <row r="683" spans="1:45" ht="9" customHeight="1">
      <c r="A683" s="1086" t="s">
        <v>827</v>
      </c>
      <c r="B683" s="1087"/>
      <c r="C683" s="1087"/>
      <c r="D683" s="1087"/>
      <c r="E683" s="1087"/>
      <c r="F683" s="1084" t="s">
        <v>632</v>
      </c>
      <c r="G683" s="1084"/>
      <c r="H683" s="1084"/>
      <c r="I683" s="1084"/>
      <c r="J683" s="1084"/>
      <c r="K683" s="1088"/>
      <c r="L683" s="1089">
        <v>50</v>
      </c>
      <c r="M683" s="1090"/>
      <c r="N683" s="1078">
        <v>55</v>
      </c>
      <c r="O683" s="1078"/>
      <c r="P683" s="1078"/>
      <c r="Q683" s="1090">
        <v>60</v>
      </c>
      <c r="R683" s="1136"/>
      <c r="S683" s="1137">
        <v>60</v>
      </c>
      <c r="T683" s="1078"/>
      <c r="U683" s="1078"/>
      <c r="V683" s="1090">
        <v>70</v>
      </c>
      <c r="W683" s="1090"/>
      <c r="X683" s="1093"/>
      <c r="Y683" s="1133">
        <v>100000</v>
      </c>
      <c r="Z683" s="1080"/>
      <c r="AA683" s="1080"/>
      <c r="AB683" s="1079">
        <v>135000</v>
      </c>
      <c r="AC683" s="1079"/>
      <c r="AD683" s="1079"/>
      <c r="AE683" s="1079"/>
      <c r="AF683" s="1079"/>
      <c r="AG683" s="1080">
        <v>145000</v>
      </c>
      <c r="AH683" s="1080"/>
      <c r="AI683" s="1080"/>
      <c r="AJ683" s="1080"/>
      <c r="AK683" s="1079">
        <v>160000</v>
      </c>
      <c r="AL683" s="1079"/>
      <c r="AM683" s="1134"/>
      <c r="AN683" s="1135">
        <v>70000</v>
      </c>
      <c r="AO683" s="1080"/>
      <c r="AP683" s="1079">
        <v>100000</v>
      </c>
      <c r="AQ683" s="1079"/>
      <c r="AR683" s="1080">
        <v>110000</v>
      </c>
      <c r="AS683" s="1132"/>
    </row>
    <row r="684" spans="1:45" ht="9" customHeight="1">
      <c r="A684" s="1086" t="s">
        <v>828</v>
      </c>
      <c r="B684" s="1087"/>
      <c r="C684" s="1087"/>
      <c r="D684" s="1087"/>
      <c r="E684" s="1087"/>
      <c r="F684" s="1084" t="s">
        <v>643</v>
      </c>
      <c r="G684" s="1084"/>
      <c r="H684" s="1084"/>
      <c r="I684" s="1084"/>
      <c r="J684" s="1084"/>
      <c r="K684" s="1088"/>
      <c r="L684" s="1089">
        <v>90</v>
      </c>
      <c r="M684" s="1090"/>
      <c r="N684" s="1078">
        <v>110</v>
      </c>
      <c r="O684" s="1078"/>
      <c r="P684" s="1078"/>
      <c r="Q684" s="1090">
        <v>150</v>
      </c>
      <c r="R684" s="1136"/>
      <c r="S684" s="1137">
        <v>95</v>
      </c>
      <c r="T684" s="1078"/>
      <c r="U684" s="1078"/>
      <c r="V684" s="1090">
        <v>200</v>
      </c>
      <c r="W684" s="1090"/>
      <c r="X684" s="1093"/>
      <c r="Y684" s="1133">
        <v>110000</v>
      </c>
      <c r="Z684" s="1080"/>
      <c r="AA684" s="1080"/>
      <c r="AB684" s="1079">
        <v>170000</v>
      </c>
      <c r="AC684" s="1079"/>
      <c r="AD684" s="1079"/>
      <c r="AE684" s="1079"/>
      <c r="AF684" s="1079"/>
      <c r="AG684" s="1080">
        <v>235000</v>
      </c>
      <c r="AH684" s="1080"/>
      <c r="AI684" s="1080"/>
      <c r="AJ684" s="1080"/>
      <c r="AK684" s="1079">
        <v>350000</v>
      </c>
      <c r="AL684" s="1079"/>
      <c r="AM684" s="1134"/>
      <c r="AN684" s="1135">
        <v>100000</v>
      </c>
      <c r="AO684" s="1080"/>
      <c r="AP684" s="1079">
        <v>130000</v>
      </c>
      <c r="AQ684" s="1079"/>
      <c r="AR684" s="1080">
        <v>150000</v>
      </c>
      <c r="AS684" s="1132"/>
    </row>
    <row r="685" spans="1:45" ht="9" customHeight="1">
      <c r="A685" s="1086" t="s">
        <v>829</v>
      </c>
      <c r="B685" s="1087"/>
      <c r="C685" s="1087"/>
      <c r="D685" s="1087"/>
      <c r="E685" s="1087"/>
      <c r="F685" s="1084" t="s">
        <v>625</v>
      </c>
      <c r="G685" s="1084"/>
      <c r="H685" s="1084"/>
      <c r="I685" s="1084"/>
      <c r="J685" s="1084"/>
      <c r="K685" s="1088"/>
      <c r="L685" s="1089">
        <v>250</v>
      </c>
      <c r="M685" s="1090"/>
      <c r="N685" s="1078">
        <v>300</v>
      </c>
      <c r="O685" s="1078"/>
      <c r="P685" s="1078"/>
      <c r="Q685" s="1090">
        <v>310</v>
      </c>
      <c r="R685" s="1136"/>
      <c r="S685" s="1137">
        <v>265</v>
      </c>
      <c r="T685" s="1078"/>
      <c r="U685" s="1078"/>
      <c r="V685" s="1090">
        <v>300</v>
      </c>
      <c r="W685" s="1090"/>
      <c r="X685" s="1093"/>
      <c r="Y685" s="1133">
        <v>200000</v>
      </c>
      <c r="Z685" s="1080"/>
      <c r="AA685" s="1080"/>
      <c r="AB685" s="1079">
        <v>240000</v>
      </c>
      <c r="AC685" s="1079"/>
      <c r="AD685" s="1079"/>
      <c r="AE685" s="1079"/>
      <c r="AF685" s="1079"/>
      <c r="AG685" s="1080">
        <v>330000</v>
      </c>
      <c r="AH685" s="1080"/>
      <c r="AI685" s="1080"/>
      <c r="AJ685" s="1080"/>
      <c r="AK685" s="1079">
        <v>410000</v>
      </c>
      <c r="AL685" s="1079"/>
      <c r="AM685" s="1134"/>
      <c r="AN685" s="1135">
        <v>165000</v>
      </c>
      <c r="AO685" s="1080"/>
      <c r="AP685" s="1079">
        <v>210000</v>
      </c>
      <c r="AQ685" s="1079"/>
      <c r="AR685" s="1080">
        <v>260000</v>
      </c>
      <c r="AS685" s="1132"/>
    </row>
    <row r="686" spans="1:45" ht="9" customHeight="1">
      <c r="A686" s="1086" t="s">
        <v>830</v>
      </c>
      <c r="B686" s="1087"/>
      <c r="C686" s="1087"/>
      <c r="D686" s="1087"/>
      <c r="E686" s="1087"/>
      <c r="F686" s="1084" t="s">
        <v>634</v>
      </c>
      <c r="G686" s="1084"/>
      <c r="H686" s="1084"/>
      <c r="I686" s="1084"/>
      <c r="J686" s="1084"/>
      <c r="K686" s="1088"/>
      <c r="L686" s="1089">
        <v>230</v>
      </c>
      <c r="M686" s="1090"/>
      <c r="N686" s="1078">
        <v>260</v>
      </c>
      <c r="O686" s="1078"/>
      <c r="P686" s="1078"/>
      <c r="Q686" s="1090">
        <v>330</v>
      </c>
      <c r="R686" s="1136"/>
      <c r="S686" s="1139" t="s">
        <v>626</v>
      </c>
      <c r="T686" s="1084"/>
      <c r="U686" s="1084"/>
      <c r="V686" s="1091" t="s">
        <v>626</v>
      </c>
      <c r="W686" s="1091"/>
      <c r="X686" s="1092"/>
      <c r="Y686" s="1133">
        <v>180000</v>
      </c>
      <c r="Z686" s="1080"/>
      <c r="AA686" s="1080"/>
      <c r="AB686" s="1079">
        <v>260000</v>
      </c>
      <c r="AC686" s="1079"/>
      <c r="AD686" s="1079"/>
      <c r="AE686" s="1079"/>
      <c r="AF686" s="1079"/>
      <c r="AG686" s="1080">
        <v>370000</v>
      </c>
      <c r="AH686" s="1080"/>
      <c r="AI686" s="1080"/>
      <c r="AJ686" s="1080"/>
      <c r="AK686" s="1079">
        <v>500000</v>
      </c>
      <c r="AL686" s="1079"/>
      <c r="AM686" s="1134"/>
      <c r="AN686" s="1135">
        <v>165000</v>
      </c>
      <c r="AO686" s="1080"/>
      <c r="AP686" s="1079">
        <v>190000</v>
      </c>
      <c r="AQ686" s="1079"/>
      <c r="AR686" s="1080">
        <v>215000</v>
      </c>
      <c r="AS686" s="1132"/>
    </row>
    <row r="687" spans="1:45" ht="9" customHeight="1">
      <c r="A687" s="1086" t="s">
        <v>831</v>
      </c>
      <c r="B687" s="1087"/>
      <c r="C687" s="1087"/>
      <c r="D687" s="1087"/>
      <c r="E687" s="1087"/>
      <c r="F687" s="1084" t="s">
        <v>625</v>
      </c>
      <c r="G687" s="1084"/>
      <c r="H687" s="1084"/>
      <c r="I687" s="1084"/>
      <c r="J687" s="1084"/>
      <c r="K687" s="1088"/>
      <c r="L687" s="1089">
        <v>120</v>
      </c>
      <c r="M687" s="1090"/>
      <c r="N687" s="1078">
        <v>145</v>
      </c>
      <c r="O687" s="1078"/>
      <c r="P687" s="1078"/>
      <c r="Q687" s="1090">
        <v>175</v>
      </c>
      <c r="R687" s="1136"/>
      <c r="S687" s="1137">
        <v>180</v>
      </c>
      <c r="T687" s="1078"/>
      <c r="U687" s="1078"/>
      <c r="V687" s="1090">
        <v>190</v>
      </c>
      <c r="W687" s="1090"/>
      <c r="X687" s="1093"/>
      <c r="Y687" s="1133">
        <v>150000</v>
      </c>
      <c r="Z687" s="1080"/>
      <c r="AA687" s="1080"/>
      <c r="AB687" s="1079">
        <v>170000</v>
      </c>
      <c r="AC687" s="1079"/>
      <c r="AD687" s="1079"/>
      <c r="AE687" s="1079"/>
      <c r="AF687" s="1079"/>
      <c r="AG687" s="1080">
        <v>230000</v>
      </c>
      <c r="AH687" s="1080"/>
      <c r="AI687" s="1080"/>
      <c r="AJ687" s="1080"/>
      <c r="AK687" s="1079">
        <v>280000</v>
      </c>
      <c r="AL687" s="1079"/>
      <c r="AM687" s="1134"/>
      <c r="AN687" s="1135">
        <v>130000</v>
      </c>
      <c r="AO687" s="1080"/>
      <c r="AP687" s="1079">
        <v>150000</v>
      </c>
      <c r="AQ687" s="1079"/>
      <c r="AR687" s="1080">
        <v>185000</v>
      </c>
      <c r="AS687" s="1132"/>
    </row>
    <row r="688" spans="1:45" ht="9" customHeight="1">
      <c r="A688" s="1086" t="s">
        <v>832</v>
      </c>
      <c r="B688" s="1087"/>
      <c r="C688" s="1087"/>
      <c r="D688" s="1087"/>
      <c r="E688" s="1087"/>
      <c r="F688" s="1084" t="s">
        <v>646</v>
      </c>
      <c r="G688" s="1084"/>
      <c r="H688" s="1084"/>
      <c r="I688" s="1084"/>
      <c r="J688" s="1084"/>
      <c r="K688" s="1088"/>
      <c r="L688" s="1089">
        <v>155</v>
      </c>
      <c r="M688" s="1090"/>
      <c r="N688" s="1078">
        <v>200</v>
      </c>
      <c r="O688" s="1078"/>
      <c r="P688" s="1078"/>
      <c r="Q688" s="1090">
        <v>250</v>
      </c>
      <c r="R688" s="1136"/>
      <c r="S688" s="1137">
        <v>200</v>
      </c>
      <c r="T688" s="1078"/>
      <c r="U688" s="1078"/>
      <c r="V688" s="1090">
        <v>250</v>
      </c>
      <c r="W688" s="1090"/>
      <c r="X688" s="1093"/>
      <c r="Y688" s="1133">
        <v>135000</v>
      </c>
      <c r="Z688" s="1080"/>
      <c r="AA688" s="1080"/>
      <c r="AB688" s="1079">
        <v>155000</v>
      </c>
      <c r="AC688" s="1079"/>
      <c r="AD688" s="1079"/>
      <c r="AE688" s="1079"/>
      <c r="AF688" s="1079"/>
      <c r="AG688" s="1080">
        <v>240000</v>
      </c>
      <c r="AH688" s="1080"/>
      <c r="AI688" s="1080"/>
      <c r="AJ688" s="1080"/>
      <c r="AK688" s="1079">
        <v>295000</v>
      </c>
      <c r="AL688" s="1079"/>
      <c r="AM688" s="1134"/>
      <c r="AN688" s="1135">
        <v>75000</v>
      </c>
      <c r="AO688" s="1080"/>
      <c r="AP688" s="1079">
        <v>108000</v>
      </c>
      <c r="AQ688" s="1079"/>
      <c r="AR688" s="1080">
        <v>135000</v>
      </c>
      <c r="AS688" s="1132"/>
    </row>
    <row r="689" spans="1:45" ht="9" customHeight="1">
      <c r="A689" s="1086" t="s">
        <v>833</v>
      </c>
      <c r="B689" s="1087"/>
      <c r="C689" s="1087"/>
      <c r="D689" s="1087"/>
      <c r="E689" s="1087"/>
      <c r="F689" s="1084" t="s">
        <v>634</v>
      </c>
      <c r="G689" s="1084"/>
      <c r="H689" s="1084"/>
      <c r="I689" s="1084"/>
      <c r="J689" s="1084"/>
      <c r="K689" s="1088"/>
      <c r="L689" s="1089">
        <v>100</v>
      </c>
      <c r="M689" s="1090"/>
      <c r="N689" s="1078">
        <v>130</v>
      </c>
      <c r="O689" s="1078"/>
      <c r="P689" s="1078"/>
      <c r="Q689" s="1090">
        <v>170</v>
      </c>
      <c r="R689" s="1136"/>
      <c r="S689" s="1137">
        <v>150</v>
      </c>
      <c r="T689" s="1078"/>
      <c r="U689" s="1078"/>
      <c r="V689" s="1090">
        <v>160</v>
      </c>
      <c r="W689" s="1090"/>
      <c r="X689" s="1093"/>
      <c r="Y689" s="1133">
        <v>110000</v>
      </c>
      <c r="Z689" s="1080"/>
      <c r="AA689" s="1080"/>
      <c r="AB689" s="1079">
        <v>150000</v>
      </c>
      <c r="AC689" s="1079"/>
      <c r="AD689" s="1079"/>
      <c r="AE689" s="1079"/>
      <c r="AF689" s="1079"/>
      <c r="AG689" s="1080">
        <v>200000</v>
      </c>
      <c r="AH689" s="1080"/>
      <c r="AI689" s="1080"/>
      <c r="AJ689" s="1080"/>
      <c r="AK689" s="1079">
        <v>230000</v>
      </c>
      <c r="AL689" s="1079"/>
      <c r="AM689" s="1134"/>
      <c r="AN689" s="1135">
        <v>100000</v>
      </c>
      <c r="AO689" s="1080"/>
      <c r="AP689" s="1079">
        <v>120000</v>
      </c>
      <c r="AQ689" s="1079"/>
      <c r="AR689" s="1080">
        <v>140000</v>
      </c>
      <c r="AS689" s="1132"/>
    </row>
    <row r="690" spans="1:45" ht="9" customHeight="1">
      <c r="A690" s="1086" t="s">
        <v>834</v>
      </c>
      <c r="B690" s="1087"/>
      <c r="C690" s="1087"/>
      <c r="D690" s="1087"/>
      <c r="E690" s="1087"/>
      <c r="F690" s="1084" t="s">
        <v>625</v>
      </c>
      <c r="G690" s="1084"/>
      <c r="H690" s="1084"/>
      <c r="I690" s="1084"/>
      <c r="J690" s="1084"/>
      <c r="K690" s="1088"/>
      <c r="L690" s="1089">
        <v>100</v>
      </c>
      <c r="M690" s="1090"/>
      <c r="N690" s="1078">
        <v>130</v>
      </c>
      <c r="O690" s="1078"/>
      <c r="P690" s="1078"/>
      <c r="Q690" s="1090">
        <v>190</v>
      </c>
      <c r="R690" s="1136"/>
      <c r="S690" s="1137">
        <v>120</v>
      </c>
      <c r="T690" s="1078"/>
      <c r="U690" s="1078"/>
      <c r="V690" s="1090">
        <v>140</v>
      </c>
      <c r="W690" s="1090"/>
      <c r="X690" s="1093"/>
      <c r="Y690" s="1133">
        <v>135000</v>
      </c>
      <c r="Z690" s="1080"/>
      <c r="AA690" s="1080"/>
      <c r="AB690" s="1079">
        <v>155000</v>
      </c>
      <c r="AC690" s="1079"/>
      <c r="AD690" s="1079"/>
      <c r="AE690" s="1079"/>
      <c r="AF690" s="1079"/>
      <c r="AG690" s="1080">
        <v>210000</v>
      </c>
      <c r="AH690" s="1080"/>
      <c r="AI690" s="1080"/>
      <c r="AJ690" s="1080"/>
      <c r="AK690" s="1079">
        <v>290000</v>
      </c>
      <c r="AL690" s="1079"/>
      <c r="AM690" s="1134"/>
      <c r="AN690" s="1135">
        <v>120000</v>
      </c>
      <c r="AO690" s="1080"/>
      <c r="AP690" s="1079">
        <v>130000</v>
      </c>
      <c r="AQ690" s="1079"/>
      <c r="AR690" s="1080">
        <v>140000</v>
      </c>
      <c r="AS690" s="1132"/>
    </row>
    <row r="691" spans="1:45" ht="9" customHeight="1">
      <c r="A691" s="1086" t="s">
        <v>835</v>
      </c>
      <c r="B691" s="1087"/>
      <c r="C691" s="1087"/>
      <c r="D691" s="1087"/>
      <c r="E691" s="1087"/>
      <c r="F691" s="1084" t="s">
        <v>625</v>
      </c>
      <c r="G691" s="1084"/>
      <c r="H691" s="1084"/>
      <c r="I691" s="1084"/>
      <c r="J691" s="1084"/>
      <c r="K691" s="1088"/>
      <c r="L691" s="1089">
        <v>65</v>
      </c>
      <c r="M691" s="1090"/>
      <c r="N691" s="1078">
        <v>80</v>
      </c>
      <c r="O691" s="1078"/>
      <c r="P691" s="1078"/>
      <c r="Q691" s="1090">
        <v>120</v>
      </c>
      <c r="R691" s="1136"/>
      <c r="S691" s="1137">
        <v>80</v>
      </c>
      <c r="T691" s="1078"/>
      <c r="U691" s="1078"/>
      <c r="V691" s="1090">
        <v>90</v>
      </c>
      <c r="W691" s="1090"/>
      <c r="X691" s="1093"/>
      <c r="Y691" s="1133">
        <v>90000</v>
      </c>
      <c r="Z691" s="1080"/>
      <c r="AA691" s="1080"/>
      <c r="AB691" s="1079">
        <v>130000</v>
      </c>
      <c r="AC691" s="1079"/>
      <c r="AD691" s="1079"/>
      <c r="AE691" s="1079"/>
      <c r="AF691" s="1079"/>
      <c r="AG691" s="1080">
        <v>190000</v>
      </c>
      <c r="AH691" s="1080"/>
      <c r="AI691" s="1080"/>
      <c r="AJ691" s="1080"/>
      <c r="AK691" s="1079">
        <v>280000</v>
      </c>
      <c r="AL691" s="1079"/>
      <c r="AM691" s="1134"/>
      <c r="AN691" s="1135">
        <v>85000</v>
      </c>
      <c r="AO691" s="1080"/>
      <c r="AP691" s="1079">
        <v>100000</v>
      </c>
      <c r="AQ691" s="1079"/>
      <c r="AR691" s="1080">
        <v>130000</v>
      </c>
      <c r="AS691" s="1132"/>
    </row>
    <row r="692" spans="1:45" ht="9" customHeight="1">
      <c r="A692" s="1086" t="s">
        <v>836</v>
      </c>
      <c r="B692" s="1087"/>
      <c r="C692" s="1087"/>
      <c r="D692" s="1087"/>
      <c r="E692" s="1087"/>
      <c r="F692" s="1084" t="s">
        <v>625</v>
      </c>
      <c r="G692" s="1084"/>
      <c r="H692" s="1084"/>
      <c r="I692" s="1084"/>
      <c r="J692" s="1084"/>
      <c r="K692" s="1088"/>
      <c r="L692" s="1089">
        <v>70</v>
      </c>
      <c r="M692" s="1090"/>
      <c r="N692" s="1078">
        <v>85</v>
      </c>
      <c r="O692" s="1078"/>
      <c r="P692" s="1078"/>
      <c r="Q692" s="1090">
        <v>100</v>
      </c>
      <c r="R692" s="1136"/>
      <c r="S692" s="1137">
        <v>90</v>
      </c>
      <c r="T692" s="1078"/>
      <c r="U692" s="1078"/>
      <c r="V692" s="1090">
        <v>110</v>
      </c>
      <c r="W692" s="1090"/>
      <c r="X692" s="1093"/>
      <c r="Y692" s="1133">
        <v>115000</v>
      </c>
      <c r="Z692" s="1080"/>
      <c r="AA692" s="1080"/>
      <c r="AB692" s="1079">
        <v>140000</v>
      </c>
      <c r="AC692" s="1079"/>
      <c r="AD692" s="1079"/>
      <c r="AE692" s="1079"/>
      <c r="AF692" s="1079"/>
      <c r="AG692" s="1080">
        <v>180000</v>
      </c>
      <c r="AH692" s="1080"/>
      <c r="AI692" s="1080"/>
      <c r="AJ692" s="1080"/>
      <c r="AK692" s="1079">
        <v>240000</v>
      </c>
      <c r="AL692" s="1079"/>
      <c r="AM692" s="1134"/>
      <c r="AN692" s="1135">
        <v>75000</v>
      </c>
      <c r="AO692" s="1080"/>
      <c r="AP692" s="1079">
        <v>120000</v>
      </c>
      <c r="AQ692" s="1079"/>
      <c r="AR692" s="1080">
        <v>145000</v>
      </c>
      <c r="AS692" s="1132"/>
    </row>
    <row r="693" spans="1:45" ht="9" customHeight="1">
      <c r="A693" s="1086" t="s">
        <v>837</v>
      </c>
      <c r="B693" s="1087"/>
      <c r="C693" s="1087"/>
      <c r="D693" s="1087"/>
      <c r="E693" s="1087"/>
      <c r="F693" s="1084" t="s">
        <v>740</v>
      </c>
      <c r="G693" s="1084"/>
      <c r="H693" s="1084"/>
      <c r="I693" s="1084"/>
      <c r="J693" s="1084"/>
      <c r="K693" s="1088"/>
      <c r="L693" s="1089">
        <v>125</v>
      </c>
      <c r="M693" s="1090"/>
      <c r="N693" s="1078">
        <v>170</v>
      </c>
      <c r="O693" s="1078"/>
      <c r="P693" s="1078"/>
      <c r="Q693" s="1090">
        <v>240</v>
      </c>
      <c r="R693" s="1136"/>
      <c r="S693" s="1137">
        <v>150</v>
      </c>
      <c r="T693" s="1078"/>
      <c r="U693" s="1078"/>
      <c r="V693" s="1090">
        <v>230</v>
      </c>
      <c r="W693" s="1090"/>
      <c r="X693" s="1093"/>
      <c r="Y693" s="1133">
        <v>110000</v>
      </c>
      <c r="Z693" s="1080"/>
      <c r="AA693" s="1080"/>
      <c r="AB693" s="1079">
        <v>180000</v>
      </c>
      <c r="AC693" s="1079"/>
      <c r="AD693" s="1079"/>
      <c r="AE693" s="1079"/>
      <c r="AF693" s="1079"/>
      <c r="AG693" s="1080">
        <v>240000</v>
      </c>
      <c r="AH693" s="1080"/>
      <c r="AI693" s="1080"/>
      <c r="AJ693" s="1080"/>
      <c r="AK693" s="1079">
        <v>380000</v>
      </c>
      <c r="AL693" s="1079"/>
      <c r="AM693" s="1134"/>
      <c r="AN693" s="1135">
        <v>100000</v>
      </c>
      <c r="AO693" s="1080"/>
      <c r="AP693" s="1079">
        <v>130000</v>
      </c>
      <c r="AQ693" s="1079"/>
      <c r="AR693" s="1080">
        <v>160000</v>
      </c>
      <c r="AS693" s="1132"/>
    </row>
    <row r="694" spans="1:45" ht="9" customHeight="1">
      <c r="A694" s="1086" t="s">
        <v>838</v>
      </c>
      <c r="B694" s="1087"/>
      <c r="C694" s="1087"/>
      <c r="D694" s="1087"/>
      <c r="E694" s="1087"/>
      <c r="F694" s="1084" t="s">
        <v>740</v>
      </c>
      <c r="G694" s="1084"/>
      <c r="H694" s="1084"/>
      <c r="I694" s="1084"/>
      <c r="J694" s="1084"/>
      <c r="K694" s="1088"/>
      <c r="L694" s="1089">
        <v>115</v>
      </c>
      <c r="M694" s="1090"/>
      <c r="N694" s="1078">
        <v>220</v>
      </c>
      <c r="O694" s="1078"/>
      <c r="P694" s="1078"/>
      <c r="Q694" s="1090">
        <v>420</v>
      </c>
      <c r="R694" s="1136"/>
      <c r="S694" s="1137">
        <v>230</v>
      </c>
      <c r="T694" s="1078"/>
      <c r="U694" s="1078"/>
      <c r="V694" s="1090">
        <v>350</v>
      </c>
      <c r="W694" s="1090"/>
      <c r="X694" s="1093"/>
      <c r="Y694" s="1133">
        <v>145000</v>
      </c>
      <c r="Z694" s="1080"/>
      <c r="AA694" s="1080"/>
      <c r="AB694" s="1079">
        <v>220000</v>
      </c>
      <c r="AC694" s="1079"/>
      <c r="AD694" s="1079"/>
      <c r="AE694" s="1079"/>
      <c r="AF694" s="1079"/>
      <c r="AG694" s="1080">
        <v>420000</v>
      </c>
      <c r="AH694" s="1080"/>
      <c r="AI694" s="1080"/>
      <c r="AJ694" s="1080"/>
      <c r="AK694" s="1079">
        <v>660000</v>
      </c>
      <c r="AL694" s="1079"/>
      <c r="AM694" s="1134"/>
      <c r="AN694" s="1135">
        <v>100000</v>
      </c>
      <c r="AO694" s="1080"/>
      <c r="AP694" s="1079">
        <v>160000</v>
      </c>
      <c r="AQ694" s="1079"/>
      <c r="AR694" s="1080">
        <v>210000</v>
      </c>
      <c r="AS694" s="1132"/>
    </row>
    <row r="695" spans="1:45" ht="9" customHeight="1">
      <c r="A695" s="1086" t="s">
        <v>839</v>
      </c>
      <c r="B695" s="1087"/>
      <c r="C695" s="1087"/>
      <c r="D695" s="1087"/>
      <c r="E695" s="1087"/>
      <c r="F695" s="1084" t="s">
        <v>625</v>
      </c>
      <c r="G695" s="1084"/>
      <c r="H695" s="1084"/>
      <c r="I695" s="1084"/>
      <c r="J695" s="1084"/>
      <c r="K695" s="1088"/>
      <c r="L695" s="1089">
        <v>110</v>
      </c>
      <c r="M695" s="1090"/>
      <c r="N695" s="1078">
        <v>170</v>
      </c>
      <c r="O695" s="1078"/>
      <c r="P695" s="1078"/>
      <c r="Q695" s="1090">
        <v>280</v>
      </c>
      <c r="R695" s="1136"/>
      <c r="S695" s="1137">
        <v>180</v>
      </c>
      <c r="T695" s="1078"/>
      <c r="U695" s="1078"/>
      <c r="V695" s="1090">
        <v>240</v>
      </c>
      <c r="W695" s="1090"/>
      <c r="X695" s="1093"/>
      <c r="Y695" s="1133">
        <v>170000</v>
      </c>
      <c r="Z695" s="1080"/>
      <c r="AA695" s="1080"/>
      <c r="AB695" s="1079">
        <v>230000</v>
      </c>
      <c r="AC695" s="1079"/>
      <c r="AD695" s="1079"/>
      <c r="AE695" s="1079"/>
      <c r="AF695" s="1079"/>
      <c r="AG695" s="1080">
        <v>280000</v>
      </c>
      <c r="AH695" s="1080"/>
      <c r="AI695" s="1080"/>
      <c r="AJ695" s="1080"/>
      <c r="AK695" s="1079">
        <v>420000</v>
      </c>
      <c r="AL695" s="1079"/>
      <c r="AM695" s="1134"/>
      <c r="AN695" s="1135">
        <v>140000</v>
      </c>
      <c r="AO695" s="1080"/>
      <c r="AP695" s="1079">
        <v>160000</v>
      </c>
      <c r="AQ695" s="1079"/>
      <c r="AR695" s="1080">
        <v>190000</v>
      </c>
      <c r="AS695" s="1132"/>
    </row>
    <row r="696" spans="1:45" ht="9" customHeight="1">
      <c r="A696" s="1086" t="s">
        <v>840</v>
      </c>
      <c r="B696" s="1087"/>
      <c r="C696" s="1087"/>
      <c r="D696" s="1087"/>
      <c r="E696" s="1087"/>
      <c r="F696" s="1084" t="s">
        <v>629</v>
      </c>
      <c r="G696" s="1084"/>
      <c r="H696" s="1084"/>
      <c r="I696" s="1084"/>
      <c r="J696" s="1084"/>
      <c r="K696" s="1088"/>
      <c r="L696" s="1089">
        <v>450</v>
      </c>
      <c r="M696" s="1090"/>
      <c r="N696" s="1078">
        <v>540</v>
      </c>
      <c r="O696" s="1078"/>
      <c r="P696" s="1078"/>
      <c r="Q696" s="1090">
        <v>650</v>
      </c>
      <c r="R696" s="1136"/>
      <c r="S696" s="1137">
        <v>520</v>
      </c>
      <c r="T696" s="1078"/>
      <c r="U696" s="1078"/>
      <c r="V696" s="1090">
        <v>650</v>
      </c>
      <c r="W696" s="1090"/>
      <c r="X696" s="1093"/>
      <c r="Y696" s="1133">
        <v>200000</v>
      </c>
      <c r="Z696" s="1080"/>
      <c r="AA696" s="1080"/>
      <c r="AB696" s="1079">
        <v>300000</v>
      </c>
      <c r="AC696" s="1079"/>
      <c r="AD696" s="1079"/>
      <c r="AE696" s="1079"/>
      <c r="AF696" s="1079"/>
      <c r="AG696" s="1080">
        <v>400000</v>
      </c>
      <c r="AH696" s="1080"/>
      <c r="AI696" s="1080"/>
      <c r="AJ696" s="1080"/>
      <c r="AK696" s="1079">
        <v>600000</v>
      </c>
      <c r="AL696" s="1079"/>
      <c r="AM696" s="1134"/>
      <c r="AN696" s="1135">
        <v>190000</v>
      </c>
      <c r="AO696" s="1080"/>
      <c r="AP696" s="1079">
        <v>240000</v>
      </c>
      <c r="AQ696" s="1079"/>
      <c r="AR696" s="1080">
        <v>280000</v>
      </c>
      <c r="AS696" s="1132"/>
    </row>
    <row r="697" spans="1:45" ht="9" customHeight="1">
      <c r="A697" s="1086" t="s">
        <v>841</v>
      </c>
      <c r="B697" s="1087"/>
      <c r="C697" s="1087"/>
      <c r="D697" s="1087"/>
      <c r="E697" s="1087"/>
      <c r="F697" s="1084" t="s">
        <v>634</v>
      </c>
      <c r="G697" s="1084"/>
      <c r="H697" s="1084"/>
      <c r="I697" s="1084"/>
      <c r="J697" s="1084"/>
      <c r="K697" s="1088"/>
      <c r="L697" s="1089">
        <v>220</v>
      </c>
      <c r="M697" s="1090"/>
      <c r="N697" s="1078">
        <v>260</v>
      </c>
      <c r="O697" s="1078"/>
      <c r="P697" s="1078"/>
      <c r="Q697" s="1090">
        <v>350</v>
      </c>
      <c r="R697" s="1136"/>
      <c r="S697" s="1137">
        <v>320</v>
      </c>
      <c r="T697" s="1078"/>
      <c r="U697" s="1078"/>
      <c r="V697" s="1090">
        <v>380</v>
      </c>
      <c r="W697" s="1090"/>
      <c r="X697" s="1093"/>
      <c r="Y697" s="1133">
        <v>160000</v>
      </c>
      <c r="Z697" s="1080"/>
      <c r="AA697" s="1080"/>
      <c r="AB697" s="1079">
        <v>240000</v>
      </c>
      <c r="AC697" s="1079"/>
      <c r="AD697" s="1079"/>
      <c r="AE697" s="1079"/>
      <c r="AF697" s="1079"/>
      <c r="AG697" s="1080">
        <v>290000</v>
      </c>
      <c r="AH697" s="1080"/>
      <c r="AI697" s="1080"/>
      <c r="AJ697" s="1080"/>
      <c r="AK697" s="1079">
        <v>450000</v>
      </c>
      <c r="AL697" s="1079"/>
      <c r="AM697" s="1134"/>
      <c r="AN697" s="1135">
        <v>155000</v>
      </c>
      <c r="AO697" s="1080"/>
      <c r="AP697" s="1079">
        <v>180000</v>
      </c>
      <c r="AQ697" s="1079"/>
      <c r="AR697" s="1080">
        <v>205000</v>
      </c>
      <c r="AS697" s="1132"/>
    </row>
    <row r="698" spans="1:45" ht="9" customHeight="1">
      <c r="A698" s="1086" t="s">
        <v>842</v>
      </c>
      <c r="B698" s="1087"/>
      <c r="C698" s="1087"/>
      <c r="D698" s="1087"/>
      <c r="E698" s="1087"/>
      <c r="F698" s="1084" t="s">
        <v>646</v>
      </c>
      <c r="G698" s="1084"/>
      <c r="H698" s="1084"/>
      <c r="I698" s="1084"/>
      <c r="J698" s="1084"/>
      <c r="K698" s="1088"/>
      <c r="L698" s="1089">
        <v>105</v>
      </c>
      <c r="M698" s="1090"/>
      <c r="N698" s="1078">
        <v>140</v>
      </c>
      <c r="O698" s="1078"/>
      <c r="P698" s="1078"/>
      <c r="Q698" s="1090">
        <v>160</v>
      </c>
      <c r="R698" s="1136"/>
      <c r="S698" s="1137">
        <v>170</v>
      </c>
      <c r="T698" s="1078"/>
      <c r="U698" s="1078"/>
      <c r="V698" s="1090">
        <v>240</v>
      </c>
      <c r="W698" s="1090"/>
      <c r="X698" s="1093"/>
      <c r="Y698" s="1133">
        <v>170000</v>
      </c>
      <c r="Z698" s="1080"/>
      <c r="AA698" s="1080"/>
      <c r="AB698" s="1079">
        <v>190000</v>
      </c>
      <c r="AC698" s="1079"/>
      <c r="AD698" s="1079"/>
      <c r="AE698" s="1079"/>
      <c r="AF698" s="1079"/>
      <c r="AG698" s="1080">
        <v>230000</v>
      </c>
      <c r="AH698" s="1080"/>
      <c r="AI698" s="1080"/>
      <c r="AJ698" s="1080"/>
      <c r="AK698" s="1079">
        <v>270000</v>
      </c>
      <c r="AL698" s="1079"/>
      <c r="AM698" s="1134"/>
      <c r="AN698" s="1135">
        <v>110000</v>
      </c>
      <c r="AO698" s="1080"/>
      <c r="AP698" s="1079">
        <v>145000</v>
      </c>
      <c r="AQ698" s="1079"/>
      <c r="AR698" s="1080">
        <v>170000</v>
      </c>
      <c r="AS698" s="1132"/>
    </row>
    <row r="699" spans="1:45" ht="9" customHeight="1">
      <c r="A699" s="1086" t="s">
        <v>843</v>
      </c>
      <c r="B699" s="1087"/>
      <c r="C699" s="1087"/>
      <c r="D699" s="1087"/>
      <c r="E699" s="1087"/>
      <c r="F699" s="1084" t="s">
        <v>685</v>
      </c>
      <c r="G699" s="1084"/>
      <c r="H699" s="1084"/>
      <c r="I699" s="1084"/>
      <c r="J699" s="1084"/>
      <c r="K699" s="1088"/>
      <c r="L699" s="1089">
        <v>60</v>
      </c>
      <c r="M699" s="1090"/>
      <c r="N699" s="1078">
        <v>85</v>
      </c>
      <c r="O699" s="1078"/>
      <c r="P699" s="1078"/>
      <c r="Q699" s="1090">
        <v>120</v>
      </c>
      <c r="R699" s="1136"/>
      <c r="S699" s="1137">
        <v>100</v>
      </c>
      <c r="T699" s="1078"/>
      <c r="U699" s="1078"/>
      <c r="V699" s="1090">
        <v>130</v>
      </c>
      <c r="W699" s="1090"/>
      <c r="X699" s="1093"/>
      <c r="Y699" s="1133">
        <v>65000</v>
      </c>
      <c r="Z699" s="1080"/>
      <c r="AA699" s="1080"/>
      <c r="AB699" s="1079">
        <v>110000</v>
      </c>
      <c r="AC699" s="1079"/>
      <c r="AD699" s="1079"/>
      <c r="AE699" s="1079"/>
      <c r="AF699" s="1079"/>
      <c r="AG699" s="1080">
        <v>140000</v>
      </c>
      <c r="AH699" s="1080"/>
      <c r="AI699" s="1080"/>
      <c r="AJ699" s="1080"/>
      <c r="AK699" s="1079">
        <v>300000</v>
      </c>
      <c r="AL699" s="1079"/>
      <c r="AM699" s="1134"/>
      <c r="AN699" s="1135">
        <v>70000</v>
      </c>
      <c r="AO699" s="1080"/>
      <c r="AP699" s="1079">
        <v>104000</v>
      </c>
      <c r="AQ699" s="1079"/>
      <c r="AR699" s="1080">
        <v>120000</v>
      </c>
      <c r="AS699" s="1132"/>
    </row>
    <row r="700" spans="1:45" ht="9" customHeight="1">
      <c r="A700" s="1086" t="s">
        <v>600</v>
      </c>
      <c r="B700" s="1087"/>
      <c r="C700" s="1087"/>
      <c r="D700" s="1087"/>
      <c r="E700" s="1087"/>
      <c r="F700" s="1084" t="s">
        <v>634</v>
      </c>
      <c r="G700" s="1084"/>
      <c r="H700" s="1084"/>
      <c r="I700" s="1084"/>
      <c r="J700" s="1084"/>
      <c r="K700" s="1088"/>
      <c r="L700" s="1089">
        <v>320</v>
      </c>
      <c r="M700" s="1090"/>
      <c r="N700" s="1078">
        <v>350</v>
      </c>
      <c r="O700" s="1078"/>
      <c r="P700" s="1078"/>
      <c r="Q700" s="1090">
        <v>430</v>
      </c>
      <c r="R700" s="1136"/>
      <c r="S700" s="1137">
        <v>420</v>
      </c>
      <c r="T700" s="1078"/>
      <c r="U700" s="1078"/>
      <c r="V700" s="1090">
        <v>480</v>
      </c>
      <c r="W700" s="1090"/>
      <c r="X700" s="1093"/>
      <c r="Y700" s="1133">
        <v>230000</v>
      </c>
      <c r="Z700" s="1080"/>
      <c r="AA700" s="1080"/>
      <c r="AB700" s="1079">
        <v>300000</v>
      </c>
      <c r="AC700" s="1079"/>
      <c r="AD700" s="1079"/>
      <c r="AE700" s="1079"/>
      <c r="AF700" s="1079"/>
      <c r="AG700" s="1080">
        <v>400000</v>
      </c>
      <c r="AH700" s="1080"/>
      <c r="AI700" s="1080"/>
      <c r="AJ700" s="1080"/>
      <c r="AK700" s="1079">
        <v>480000</v>
      </c>
      <c r="AL700" s="1079"/>
      <c r="AM700" s="1134"/>
      <c r="AN700" s="1135">
        <v>215000</v>
      </c>
      <c r="AO700" s="1080"/>
      <c r="AP700" s="1079">
        <v>230000</v>
      </c>
      <c r="AQ700" s="1079"/>
      <c r="AR700" s="1080">
        <v>245000</v>
      </c>
      <c r="AS700" s="1132"/>
    </row>
    <row r="701" spans="1:45" ht="9" customHeight="1">
      <c r="A701" s="1086" t="s">
        <v>844</v>
      </c>
      <c r="B701" s="1087"/>
      <c r="C701" s="1087"/>
      <c r="D701" s="1087"/>
      <c r="E701" s="1087"/>
      <c r="F701" s="1084" t="s">
        <v>629</v>
      </c>
      <c r="G701" s="1084"/>
      <c r="H701" s="1084"/>
      <c r="I701" s="1084"/>
      <c r="J701" s="1084"/>
      <c r="K701" s="1088"/>
      <c r="L701" s="1089">
        <v>315</v>
      </c>
      <c r="M701" s="1090"/>
      <c r="N701" s="1078">
        <v>450</v>
      </c>
      <c r="O701" s="1078"/>
      <c r="P701" s="1078"/>
      <c r="Q701" s="1090">
        <v>700</v>
      </c>
      <c r="R701" s="1136"/>
      <c r="S701" s="1137">
        <v>385</v>
      </c>
      <c r="T701" s="1078"/>
      <c r="U701" s="1078"/>
      <c r="V701" s="1090">
        <v>650</v>
      </c>
      <c r="W701" s="1090"/>
      <c r="X701" s="1093"/>
      <c r="Y701" s="1133">
        <v>220000</v>
      </c>
      <c r="Z701" s="1080"/>
      <c r="AA701" s="1080"/>
      <c r="AB701" s="1079">
        <v>320000</v>
      </c>
      <c r="AC701" s="1079"/>
      <c r="AD701" s="1079"/>
      <c r="AE701" s="1079"/>
      <c r="AF701" s="1079"/>
      <c r="AG701" s="1080">
        <v>440000</v>
      </c>
      <c r="AH701" s="1080"/>
      <c r="AI701" s="1080"/>
      <c r="AJ701" s="1080"/>
      <c r="AK701" s="1079">
        <v>700000</v>
      </c>
      <c r="AL701" s="1079"/>
      <c r="AM701" s="1134"/>
      <c r="AN701" s="1135">
        <v>200000</v>
      </c>
      <c r="AO701" s="1080"/>
      <c r="AP701" s="1079">
        <v>260000</v>
      </c>
      <c r="AQ701" s="1079"/>
      <c r="AR701" s="1080">
        <v>330000</v>
      </c>
      <c r="AS701" s="1132"/>
    </row>
    <row r="702" spans="1:45" ht="9" customHeight="1">
      <c r="A702" s="1086" t="s">
        <v>845</v>
      </c>
      <c r="B702" s="1087"/>
      <c r="C702" s="1087"/>
      <c r="D702" s="1087"/>
      <c r="E702" s="1087"/>
      <c r="F702" s="1084" t="s">
        <v>652</v>
      </c>
      <c r="G702" s="1084"/>
      <c r="H702" s="1084"/>
      <c r="I702" s="1084"/>
      <c r="J702" s="1084"/>
      <c r="K702" s="1088"/>
      <c r="L702" s="1089">
        <v>140</v>
      </c>
      <c r="M702" s="1090"/>
      <c r="N702" s="1078">
        <v>175</v>
      </c>
      <c r="O702" s="1078"/>
      <c r="P702" s="1078"/>
      <c r="Q702" s="1090">
        <v>250</v>
      </c>
      <c r="R702" s="1136"/>
      <c r="S702" s="1137">
        <v>180</v>
      </c>
      <c r="T702" s="1078"/>
      <c r="U702" s="1078"/>
      <c r="V702" s="1090">
        <v>250</v>
      </c>
      <c r="W702" s="1090"/>
      <c r="X702" s="1093"/>
      <c r="Y702" s="1133">
        <v>170000</v>
      </c>
      <c r="Z702" s="1080"/>
      <c r="AA702" s="1080"/>
      <c r="AB702" s="1079">
        <v>210000</v>
      </c>
      <c r="AC702" s="1079"/>
      <c r="AD702" s="1079"/>
      <c r="AE702" s="1079"/>
      <c r="AF702" s="1079"/>
      <c r="AG702" s="1080">
        <v>270000</v>
      </c>
      <c r="AH702" s="1080"/>
      <c r="AI702" s="1080"/>
      <c r="AJ702" s="1080"/>
      <c r="AK702" s="1079">
        <v>370000</v>
      </c>
      <c r="AL702" s="1079"/>
      <c r="AM702" s="1134"/>
      <c r="AN702" s="1135">
        <v>145000</v>
      </c>
      <c r="AO702" s="1080"/>
      <c r="AP702" s="1079">
        <v>160000</v>
      </c>
      <c r="AQ702" s="1079"/>
      <c r="AR702" s="1080">
        <v>190000</v>
      </c>
      <c r="AS702" s="1132"/>
    </row>
    <row r="703" spans="1:45" ht="9" customHeight="1">
      <c r="A703" s="1086" t="s">
        <v>846</v>
      </c>
      <c r="B703" s="1087"/>
      <c r="C703" s="1087"/>
      <c r="D703" s="1087"/>
      <c r="E703" s="1087"/>
      <c r="F703" s="1084" t="s">
        <v>634</v>
      </c>
      <c r="G703" s="1084"/>
      <c r="H703" s="1084"/>
      <c r="I703" s="1084"/>
      <c r="J703" s="1084"/>
      <c r="K703" s="1088"/>
      <c r="L703" s="1089">
        <v>80</v>
      </c>
      <c r="M703" s="1090"/>
      <c r="N703" s="1078">
        <v>120</v>
      </c>
      <c r="O703" s="1078"/>
      <c r="P703" s="1078"/>
      <c r="Q703" s="1090">
        <v>160</v>
      </c>
      <c r="R703" s="1136"/>
      <c r="S703" s="1137">
        <v>180</v>
      </c>
      <c r="T703" s="1078"/>
      <c r="U703" s="1078"/>
      <c r="V703" s="1090">
        <v>200</v>
      </c>
      <c r="W703" s="1090"/>
      <c r="X703" s="1093"/>
      <c r="Y703" s="1133">
        <v>120000</v>
      </c>
      <c r="Z703" s="1080"/>
      <c r="AA703" s="1080"/>
      <c r="AB703" s="1079">
        <v>160000</v>
      </c>
      <c r="AC703" s="1079"/>
      <c r="AD703" s="1079"/>
      <c r="AE703" s="1079"/>
      <c r="AF703" s="1079"/>
      <c r="AG703" s="1080">
        <v>180000</v>
      </c>
      <c r="AH703" s="1080"/>
      <c r="AI703" s="1080"/>
      <c r="AJ703" s="1080"/>
      <c r="AK703" s="1079">
        <v>220000</v>
      </c>
      <c r="AL703" s="1079"/>
      <c r="AM703" s="1134"/>
      <c r="AN703" s="1135">
        <v>100000</v>
      </c>
      <c r="AO703" s="1080"/>
      <c r="AP703" s="1079">
        <v>100000</v>
      </c>
      <c r="AQ703" s="1079"/>
      <c r="AR703" s="1080">
        <v>140000</v>
      </c>
      <c r="AS703" s="1132"/>
    </row>
    <row r="704" spans="1:45" ht="9" customHeight="1">
      <c r="A704" s="1086" t="s">
        <v>847</v>
      </c>
      <c r="B704" s="1087"/>
      <c r="C704" s="1087"/>
      <c r="D704" s="1087"/>
      <c r="E704" s="1087"/>
      <c r="F704" s="1084" t="s">
        <v>625</v>
      </c>
      <c r="G704" s="1084"/>
      <c r="H704" s="1084"/>
      <c r="I704" s="1084"/>
      <c r="J704" s="1084"/>
      <c r="K704" s="1088"/>
      <c r="L704" s="1089">
        <v>90</v>
      </c>
      <c r="M704" s="1090"/>
      <c r="N704" s="1078">
        <v>95</v>
      </c>
      <c r="O704" s="1078"/>
      <c r="P704" s="1078"/>
      <c r="Q704" s="1090">
        <v>110</v>
      </c>
      <c r="R704" s="1136"/>
      <c r="S704" s="1137">
        <v>90</v>
      </c>
      <c r="T704" s="1078"/>
      <c r="U704" s="1078"/>
      <c r="V704" s="1090">
        <v>105</v>
      </c>
      <c r="W704" s="1090"/>
      <c r="X704" s="1093"/>
      <c r="Y704" s="1133">
        <v>100000</v>
      </c>
      <c r="Z704" s="1080"/>
      <c r="AA704" s="1080"/>
      <c r="AB704" s="1079">
        <v>150000</v>
      </c>
      <c r="AC704" s="1079"/>
      <c r="AD704" s="1079"/>
      <c r="AE704" s="1079"/>
      <c r="AF704" s="1079"/>
      <c r="AG704" s="1080">
        <v>190000</v>
      </c>
      <c r="AH704" s="1080"/>
      <c r="AI704" s="1080"/>
      <c r="AJ704" s="1080"/>
      <c r="AK704" s="1079">
        <v>250000</v>
      </c>
      <c r="AL704" s="1079"/>
      <c r="AM704" s="1134"/>
      <c r="AN704" s="1135">
        <v>80000</v>
      </c>
      <c r="AO704" s="1080"/>
      <c r="AP704" s="1079">
        <v>120000</v>
      </c>
      <c r="AQ704" s="1079"/>
      <c r="AR704" s="1080">
        <v>160000</v>
      </c>
      <c r="AS704" s="1132"/>
    </row>
    <row r="705" spans="1:45" ht="9" customHeight="1">
      <c r="A705" s="1086" t="s">
        <v>848</v>
      </c>
      <c r="B705" s="1087"/>
      <c r="C705" s="1087"/>
      <c r="D705" s="1087"/>
      <c r="E705" s="1087"/>
      <c r="F705" s="1084" t="s">
        <v>625</v>
      </c>
      <c r="G705" s="1084"/>
      <c r="H705" s="1084"/>
      <c r="I705" s="1084"/>
      <c r="J705" s="1084"/>
      <c r="K705" s="1088"/>
      <c r="L705" s="1089">
        <v>150</v>
      </c>
      <c r="M705" s="1090"/>
      <c r="N705" s="1078">
        <v>180</v>
      </c>
      <c r="O705" s="1078"/>
      <c r="P705" s="1078"/>
      <c r="Q705" s="1090">
        <v>210</v>
      </c>
      <c r="R705" s="1136"/>
      <c r="S705" s="1137">
        <v>150</v>
      </c>
      <c r="T705" s="1078"/>
      <c r="U705" s="1078"/>
      <c r="V705" s="1090">
        <v>170</v>
      </c>
      <c r="W705" s="1090"/>
      <c r="X705" s="1093"/>
      <c r="Y705" s="1133">
        <v>160000</v>
      </c>
      <c r="Z705" s="1080"/>
      <c r="AA705" s="1080"/>
      <c r="AB705" s="1079">
        <v>185000</v>
      </c>
      <c r="AC705" s="1079"/>
      <c r="AD705" s="1079"/>
      <c r="AE705" s="1079"/>
      <c r="AF705" s="1079"/>
      <c r="AG705" s="1080">
        <v>240000</v>
      </c>
      <c r="AH705" s="1080"/>
      <c r="AI705" s="1080"/>
      <c r="AJ705" s="1080"/>
      <c r="AK705" s="1079">
        <v>280000</v>
      </c>
      <c r="AL705" s="1079"/>
      <c r="AM705" s="1134"/>
      <c r="AN705" s="1135">
        <v>150000</v>
      </c>
      <c r="AO705" s="1080"/>
      <c r="AP705" s="1079">
        <v>170000</v>
      </c>
      <c r="AQ705" s="1079"/>
      <c r="AR705" s="1080">
        <v>180000</v>
      </c>
      <c r="AS705" s="1132"/>
    </row>
    <row r="706" spans="1:45" ht="9" customHeight="1">
      <c r="A706" s="1086" t="s">
        <v>849</v>
      </c>
      <c r="B706" s="1087"/>
      <c r="C706" s="1087"/>
      <c r="D706" s="1087"/>
      <c r="E706" s="1087"/>
      <c r="F706" s="1084" t="s">
        <v>625</v>
      </c>
      <c r="G706" s="1084"/>
      <c r="H706" s="1084"/>
      <c r="I706" s="1084"/>
      <c r="J706" s="1084"/>
      <c r="K706" s="1088"/>
      <c r="L706" s="1089">
        <v>250</v>
      </c>
      <c r="M706" s="1090"/>
      <c r="N706" s="1078">
        <v>330</v>
      </c>
      <c r="O706" s="1078"/>
      <c r="P706" s="1078"/>
      <c r="Q706" s="1090">
        <v>460</v>
      </c>
      <c r="R706" s="1136"/>
      <c r="S706" s="1137">
        <v>340</v>
      </c>
      <c r="T706" s="1078"/>
      <c r="U706" s="1078"/>
      <c r="V706" s="1090">
        <v>440</v>
      </c>
      <c r="W706" s="1090"/>
      <c r="X706" s="1093"/>
      <c r="Y706" s="1133">
        <v>170000</v>
      </c>
      <c r="Z706" s="1080"/>
      <c r="AA706" s="1080"/>
      <c r="AB706" s="1079">
        <v>300000</v>
      </c>
      <c r="AC706" s="1079"/>
      <c r="AD706" s="1079"/>
      <c r="AE706" s="1079"/>
      <c r="AF706" s="1079"/>
      <c r="AG706" s="1080">
        <v>380000</v>
      </c>
      <c r="AH706" s="1080"/>
      <c r="AI706" s="1080"/>
      <c r="AJ706" s="1080"/>
      <c r="AK706" s="1079">
        <v>720000</v>
      </c>
      <c r="AL706" s="1079"/>
      <c r="AM706" s="1134"/>
      <c r="AN706" s="1135">
        <v>170000</v>
      </c>
      <c r="AO706" s="1080"/>
      <c r="AP706" s="1079">
        <v>220000</v>
      </c>
      <c r="AQ706" s="1079"/>
      <c r="AR706" s="1080">
        <v>290000</v>
      </c>
      <c r="AS706" s="1132"/>
    </row>
    <row r="707" spans="1:45" ht="9" customHeight="1">
      <c r="A707" s="1086" t="s">
        <v>850</v>
      </c>
      <c r="B707" s="1087"/>
      <c r="C707" s="1087"/>
      <c r="D707" s="1087"/>
      <c r="E707" s="1087"/>
      <c r="F707" s="1084" t="s">
        <v>632</v>
      </c>
      <c r="G707" s="1084"/>
      <c r="H707" s="1084"/>
      <c r="I707" s="1084"/>
      <c r="J707" s="1084"/>
      <c r="K707" s="1088"/>
      <c r="L707" s="1089">
        <v>70</v>
      </c>
      <c r="M707" s="1090"/>
      <c r="N707" s="1078">
        <v>75</v>
      </c>
      <c r="O707" s="1078"/>
      <c r="P707" s="1078"/>
      <c r="Q707" s="1090">
        <v>85</v>
      </c>
      <c r="R707" s="1136"/>
      <c r="S707" s="1137">
        <v>90</v>
      </c>
      <c r="T707" s="1078"/>
      <c r="U707" s="1078"/>
      <c r="V707" s="1090">
        <v>110</v>
      </c>
      <c r="W707" s="1090"/>
      <c r="X707" s="1093"/>
      <c r="Y707" s="1133">
        <v>120000</v>
      </c>
      <c r="Z707" s="1080"/>
      <c r="AA707" s="1080"/>
      <c r="AB707" s="1079">
        <v>180000</v>
      </c>
      <c r="AC707" s="1079"/>
      <c r="AD707" s="1079"/>
      <c r="AE707" s="1079"/>
      <c r="AF707" s="1079"/>
      <c r="AG707" s="1080">
        <v>210000</v>
      </c>
      <c r="AH707" s="1080"/>
      <c r="AI707" s="1080"/>
      <c r="AJ707" s="1080"/>
      <c r="AK707" s="1079">
        <v>250000</v>
      </c>
      <c r="AL707" s="1079"/>
      <c r="AM707" s="1134"/>
      <c r="AN707" s="1135">
        <v>120000</v>
      </c>
      <c r="AO707" s="1080"/>
      <c r="AP707" s="1079">
        <v>140000</v>
      </c>
      <c r="AQ707" s="1079"/>
      <c r="AR707" s="1080">
        <v>150000</v>
      </c>
      <c r="AS707" s="1132"/>
    </row>
    <row r="708" spans="1:45" ht="9" customHeight="1">
      <c r="A708" s="1086" t="s">
        <v>851</v>
      </c>
      <c r="B708" s="1087"/>
      <c r="C708" s="1087"/>
      <c r="D708" s="1087"/>
      <c r="E708" s="1087"/>
      <c r="F708" s="1084" t="s">
        <v>646</v>
      </c>
      <c r="G708" s="1084"/>
      <c r="H708" s="1084"/>
      <c r="I708" s="1084"/>
      <c r="J708" s="1084"/>
      <c r="K708" s="1088"/>
      <c r="L708" s="1089">
        <v>85</v>
      </c>
      <c r="M708" s="1090"/>
      <c r="N708" s="1078">
        <v>120</v>
      </c>
      <c r="O708" s="1078"/>
      <c r="P708" s="1078"/>
      <c r="Q708" s="1090">
        <v>180</v>
      </c>
      <c r="R708" s="1136"/>
      <c r="S708" s="1137">
        <v>128</v>
      </c>
      <c r="T708" s="1078"/>
      <c r="U708" s="1078"/>
      <c r="V708" s="1090">
        <v>150</v>
      </c>
      <c r="W708" s="1090"/>
      <c r="X708" s="1093"/>
      <c r="Y708" s="1133">
        <v>115000</v>
      </c>
      <c r="Z708" s="1080"/>
      <c r="AA708" s="1080"/>
      <c r="AB708" s="1079">
        <v>160000</v>
      </c>
      <c r="AC708" s="1079"/>
      <c r="AD708" s="1079"/>
      <c r="AE708" s="1079"/>
      <c r="AF708" s="1079"/>
      <c r="AG708" s="1080">
        <v>210000</v>
      </c>
      <c r="AH708" s="1080"/>
      <c r="AI708" s="1080"/>
      <c r="AJ708" s="1080"/>
      <c r="AK708" s="1079">
        <v>300000</v>
      </c>
      <c r="AL708" s="1079"/>
      <c r="AM708" s="1134"/>
      <c r="AN708" s="1135">
        <v>95000</v>
      </c>
      <c r="AO708" s="1080"/>
      <c r="AP708" s="1079">
        <v>100000</v>
      </c>
      <c r="AQ708" s="1079"/>
      <c r="AR708" s="1080">
        <v>135000</v>
      </c>
      <c r="AS708" s="1132"/>
    </row>
    <row r="709" spans="1:45" ht="9" customHeight="1">
      <c r="A709" s="1086" t="s">
        <v>852</v>
      </c>
      <c r="B709" s="1087"/>
      <c r="C709" s="1087"/>
      <c r="D709" s="1087"/>
      <c r="E709" s="1087"/>
      <c r="F709" s="1084" t="s">
        <v>713</v>
      </c>
      <c r="G709" s="1084"/>
      <c r="H709" s="1084"/>
      <c r="I709" s="1084"/>
      <c r="J709" s="1084"/>
      <c r="K709" s="1088"/>
      <c r="L709" s="1089">
        <v>75</v>
      </c>
      <c r="M709" s="1090"/>
      <c r="N709" s="1078">
        <v>90</v>
      </c>
      <c r="O709" s="1078"/>
      <c r="P709" s="1078"/>
      <c r="Q709" s="1090">
        <v>135</v>
      </c>
      <c r="R709" s="1136"/>
      <c r="S709" s="1139" t="s">
        <v>626</v>
      </c>
      <c r="T709" s="1084"/>
      <c r="U709" s="1084"/>
      <c r="V709" s="1091" t="s">
        <v>626</v>
      </c>
      <c r="W709" s="1091"/>
      <c r="X709" s="1092"/>
      <c r="Y709" s="1133">
        <v>75000</v>
      </c>
      <c r="Z709" s="1080"/>
      <c r="AA709" s="1080"/>
      <c r="AB709" s="1079">
        <v>170000</v>
      </c>
      <c r="AC709" s="1079"/>
      <c r="AD709" s="1079"/>
      <c r="AE709" s="1079"/>
      <c r="AF709" s="1079"/>
      <c r="AG709" s="1080">
        <v>180000</v>
      </c>
      <c r="AH709" s="1080"/>
      <c r="AI709" s="1080"/>
      <c r="AJ709" s="1080"/>
      <c r="AK709" s="1079">
        <v>220000</v>
      </c>
      <c r="AL709" s="1079"/>
      <c r="AM709" s="1134"/>
      <c r="AN709" s="1135">
        <v>90000</v>
      </c>
      <c r="AO709" s="1080"/>
      <c r="AP709" s="1079">
        <v>140000</v>
      </c>
      <c r="AQ709" s="1079"/>
      <c r="AR709" s="1080">
        <v>150000</v>
      </c>
      <c r="AS709" s="1132"/>
    </row>
    <row r="710" spans="1:45" ht="9" customHeight="1">
      <c r="A710" s="1086" t="s">
        <v>853</v>
      </c>
      <c r="B710" s="1087"/>
      <c r="C710" s="1087"/>
      <c r="D710" s="1087"/>
      <c r="E710" s="1087"/>
      <c r="F710" s="1084" t="s">
        <v>625</v>
      </c>
      <c r="G710" s="1084"/>
      <c r="H710" s="1084"/>
      <c r="I710" s="1084"/>
      <c r="J710" s="1084"/>
      <c r="K710" s="1088"/>
      <c r="L710" s="1089">
        <v>95</v>
      </c>
      <c r="M710" s="1090"/>
      <c r="N710" s="1078">
        <v>125</v>
      </c>
      <c r="O710" s="1078"/>
      <c r="P710" s="1078"/>
      <c r="Q710" s="1090">
        <v>135</v>
      </c>
      <c r="R710" s="1136"/>
      <c r="S710" s="1137">
        <v>115</v>
      </c>
      <c r="T710" s="1078"/>
      <c r="U710" s="1078"/>
      <c r="V710" s="1090">
        <v>200</v>
      </c>
      <c r="W710" s="1090"/>
      <c r="X710" s="1093"/>
      <c r="Y710" s="1133">
        <v>170000</v>
      </c>
      <c r="Z710" s="1080"/>
      <c r="AA710" s="1080"/>
      <c r="AB710" s="1079">
        <v>200000</v>
      </c>
      <c r="AC710" s="1079"/>
      <c r="AD710" s="1079"/>
      <c r="AE710" s="1079"/>
      <c r="AF710" s="1079"/>
      <c r="AG710" s="1080">
        <v>250000</v>
      </c>
      <c r="AH710" s="1080"/>
      <c r="AI710" s="1080"/>
      <c r="AJ710" s="1080"/>
      <c r="AK710" s="1079">
        <v>310000</v>
      </c>
      <c r="AL710" s="1079"/>
      <c r="AM710" s="1134"/>
      <c r="AN710" s="1139" t="s">
        <v>626</v>
      </c>
      <c r="AO710" s="1084"/>
      <c r="AP710" s="1091" t="s">
        <v>626</v>
      </c>
      <c r="AQ710" s="1091"/>
      <c r="AR710" s="1084" t="s">
        <v>626</v>
      </c>
      <c r="AS710" s="1085"/>
    </row>
    <row r="711" spans="1:45" ht="9" customHeight="1">
      <c r="A711" s="1086" t="s">
        <v>854</v>
      </c>
      <c r="B711" s="1087"/>
      <c r="C711" s="1087"/>
      <c r="D711" s="1087"/>
      <c r="E711" s="1087"/>
      <c r="F711" s="1084" t="s">
        <v>625</v>
      </c>
      <c r="G711" s="1084"/>
      <c r="H711" s="1084"/>
      <c r="I711" s="1084"/>
      <c r="J711" s="1084"/>
      <c r="K711" s="1088"/>
      <c r="L711" s="1089">
        <v>240</v>
      </c>
      <c r="M711" s="1090"/>
      <c r="N711" s="1078">
        <v>280</v>
      </c>
      <c r="O711" s="1078"/>
      <c r="P711" s="1078"/>
      <c r="Q711" s="1090">
        <v>340</v>
      </c>
      <c r="R711" s="1136"/>
      <c r="S711" s="1137">
        <v>290</v>
      </c>
      <c r="T711" s="1078"/>
      <c r="U711" s="1078"/>
      <c r="V711" s="1090">
        <v>480</v>
      </c>
      <c r="W711" s="1090"/>
      <c r="X711" s="1093"/>
      <c r="Y711" s="1133">
        <v>235000</v>
      </c>
      <c r="Z711" s="1080"/>
      <c r="AA711" s="1080"/>
      <c r="AB711" s="1079">
        <v>280000</v>
      </c>
      <c r="AC711" s="1079"/>
      <c r="AD711" s="1079"/>
      <c r="AE711" s="1079"/>
      <c r="AF711" s="1079"/>
      <c r="AG711" s="1080">
        <v>340000</v>
      </c>
      <c r="AH711" s="1080"/>
      <c r="AI711" s="1080"/>
      <c r="AJ711" s="1080"/>
      <c r="AK711" s="1079">
        <v>440000</v>
      </c>
      <c r="AL711" s="1079"/>
      <c r="AM711" s="1134"/>
      <c r="AN711" s="1135">
        <v>190000</v>
      </c>
      <c r="AO711" s="1080"/>
      <c r="AP711" s="1079">
        <v>210000</v>
      </c>
      <c r="AQ711" s="1079"/>
      <c r="AR711" s="1080">
        <v>230000</v>
      </c>
      <c r="AS711" s="1132"/>
    </row>
    <row r="712" spans="1:45" ht="9" customHeight="1">
      <c r="A712" s="1086" t="s">
        <v>855</v>
      </c>
      <c r="B712" s="1087"/>
      <c r="C712" s="1087"/>
      <c r="D712" s="1087"/>
      <c r="E712" s="1087"/>
      <c r="F712" s="1084" t="s">
        <v>625</v>
      </c>
      <c r="G712" s="1084"/>
      <c r="H712" s="1084"/>
      <c r="I712" s="1084"/>
      <c r="J712" s="1084"/>
      <c r="K712" s="1088"/>
      <c r="L712" s="1089">
        <v>70</v>
      </c>
      <c r="M712" s="1090"/>
      <c r="N712" s="1078">
        <v>90</v>
      </c>
      <c r="O712" s="1078"/>
      <c r="P712" s="1078"/>
      <c r="Q712" s="1090">
        <v>120</v>
      </c>
      <c r="R712" s="1136"/>
      <c r="S712" s="1137">
        <v>90</v>
      </c>
      <c r="T712" s="1078"/>
      <c r="U712" s="1078"/>
      <c r="V712" s="1090">
        <v>120</v>
      </c>
      <c r="W712" s="1090"/>
      <c r="X712" s="1093"/>
      <c r="Y712" s="1133">
        <v>130000</v>
      </c>
      <c r="Z712" s="1080"/>
      <c r="AA712" s="1080"/>
      <c r="AB712" s="1079">
        <v>140000</v>
      </c>
      <c r="AC712" s="1079"/>
      <c r="AD712" s="1079"/>
      <c r="AE712" s="1079"/>
      <c r="AF712" s="1079"/>
      <c r="AG712" s="1080">
        <v>160000</v>
      </c>
      <c r="AH712" s="1080"/>
      <c r="AI712" s="1080"/>
      <c r="AJ712" s="1080"/>
      <c r="AK712" s="1079">
        <v>200000</v>
      </c>
      <c r="AL712" s="1079"/>
      <c r="AM712" s="1134"/>
      <c r="AN712" s="1135">
        <v>80000</v>
      </c>
      <c r="AO712" s="1080"/>
      <c r="AP712" s="1079">
        <v>100000</v>
      </c>
      <c r="AQ712" s="1079"/>
      <c r="AR712" s="1080">
        <v>120000</v>
      </c>
      <c r="AS712" s="1132"/>
    </row>
    <row r="713" spans="1:45" ht="9" customHeight="1">
      <c r="A713" s="1086" t="s">
        <v>856</v>
      </c>
      <c r="B713" s="1087"/>
      <c r="C713" s="1087"/>
      <c r="D713" s="1087"/>
      <c r="E713" s="1087"/>
      <c r="F713" s="1084" t="s">
        <v>625</v>
      </c>
      <c r="G713" s="1084"/>
      <c r="H713" s="1084"/>
      <c r="I713" s="1084"/>
      <c r="J713" s="1084"/>
      <c r="K713" s="1088"/>
      <c r="L713" s="1089">
        <v>200</v>
      </c>
      <c r="M713" s="1090"/>
      <c r="N713" s="1078">
        <v>240</v>
      </c>
      <c r="O713" s="1078"/>
      <c r="P713" s="1078"/>
      <c r="Q713" s="1090">
        <v>290</v>
      </c>
      <c r="R713" s="1136"/>
      <c r="S713" s="1137">
        <v>200</v>
      </c>
      <c r="T713" s="1078"/>
      <c r="U713" s="1078"/>
      <c r="V713" s="1090">
        <v>255</v>
      </c>
      <c r="W713" s="1090"/>
      <c r="X713" s="1093"/>
      <c r="Y713" s="1133">
        <v>180000</v>
      </c>
      <c r="Z713" s="1080"/>
      <c r="AA713" s="1080"/>
      <c r="AB713" s="1079">
        <v>235000</v>
      </c>
      <c r="AC713" s="1079"/>
      <c r="AD713" s="1079"/>
      <c r="AE713" s="1079"/>
      <c r="AF713" s="1079"/>
      <c r="AG713" s="1080">
        <v>320000</v>
      </c>
      <c r="AH713" s="1080"/>
      <c r="AI713" s="1080"/>
      <c r="AJ713" s="1080"/>
      <c r="AK713" s="1079">
        <v>465000</v>
      </c>
      <c r="AL713" s="1079"/>
      <c r="AM713" s="1134"/>
      <c r="AN713" s="1135">
        <v>140000</v>
      </c>
      <c r="AO713" s="1080"/>
      <c r="AP713" s="1079">
        <v>155000</v>
      </c>
      <c r="AQ713" s="1079"/>
      <c r="AR713" s="1080">
        <v>170000</v>
      </c>
      <c r="AS713" s="1132"/>
    </row>
    <row r="714" spans="1:45" ht="9" customHeight="1">
      <c r="A714" s="1086" t="s">
        <v>857</v>
      </c>
      <c r="B714" s="1087"/>
      <c r="C714" s="1087"/>
      <c r="D714" s="1087"/>
      <c r="E714" s="1087"/>
      <c r="F714" s="1084" t="s">
        <v>625</v>
      </c>
      <c r="G714" s="1084"/>
      <c r="H714" s="1084"/>
      <c r="I714" s="1084"/>
      <c r="J714" s="1084"/>
      <c r="K714" s="1088"/>
      <c r="L714" s="1089">
        <v>220</v>
      </c>
      <c r="M714" s="1090"/>
      <c r="N714" s="1078">
        <v>310</v>
      </c>
      <c r="O714" s="1078"/>
      <c r="P714" s="1078"/>
      <c r="Q714" s="1090">
        <v>450</v>
      </c>
      <c r="R714" s="1136"/>
      <c r="S714" s="1137">
        <v>270</v>
      </c>
      <c r="T714" s="1078"/>
      <c r="U714" s="1078"/>
      <c r="V714" s="1090">
        <v>450</v>
      </c>
      <c r="W714" s="1090"/>
      <c r="X714" s="1093"/>
      <c r="Y714" s="1133">
        <v>230000</v>
      </c>
      <c r="Z714" s="1080"/>
      <c r="AA714" s="1080"/>
      <c r="AB714" s="1079">
        <v>290000</v>
      </c>
      <c r="AC714" s="1079"/>
      <c r="AD714" s="1079"/>
      <c r="AE714" s="1079"/>
      <c r="AF714" s="1079"/>
      <c r="AG714" s="1080">
        <v>360000</v>
      </c>
      <c r="AH714" s="1080"/>
      <c r="AI714" s="1080"/>
      <c r="AJ714" s="1080"/>
      <c r="AK714" s="1079">
        <v>700000</v>
      </c>
      <c r="AL714" s="1079"/>
      <c r="AM714" s="1134"/>
      <c r="AN714" s="1135">
        <v>170000</v>
      </c>
      <c r="AO714" s="1080"/>
      <c r="AP714" s="1079">
        <v>190000</v>
      </c>
      <c r="AQ714" s="1079"/>
      <c r="AR714" s="1080">
        <v>220000</v>
      </c>
      <c r="AS714" s="1132"/>
    </row>
    <row r="715" spans="1:45" ht="9" customHeight="1">
      <c r="A715" s="1086" t="s">
        <v>858</v>
      </c>
      <c r="B715" s="1087"/>
      <c r="C715" s="1087"/>
      <c r="D715" s="1087"/>
      <c r="E715" s="1087"/>
      <c r="F715" s="1084" t="s">
        <v>625</v>
      </c>
      <c r="G715" s="1084"/>
      <c r="H715" s="1084"/>
      <c r="I715" s="1084"/>
      <c r="J715" s="1084"/>
      <c r="K715" s="1088"/>
      <c r="L715" s="1089">
        <v>255</v>
      </c>
      <c r="M715" s="1090"/>
      <c r="N715" s="1078">
        <v>280</v>
      </c>
      <c r="O715" s="1078"/>
      <c r="P715" s="1078"/>
      <c r="Q715" s="1090">
        <v>295</v>
      </c>
      <c r="R715" s="1136"/>
      <c r="S715" s="1139" t="s">
        <v>626</v>
      </c>
      <c r="T715" s="1084"/>
      <c r="U715" s="1084"/>
      <c r="V715" s="1090">
        <v>270</v>
      </c>
      <c r="W715" s="1090"/>
      <c r="X715" s="1093"/>
      <c r="Y715" s="1133">
        <v>200000</v>
      </c>
      <c r="Z715" s="1080"/>
      <c r="AA715" s="1080"/>
      <c r="AB715" s="1079">
        <v>250000</v>
      </c>
      <c r="AC715" s="1079"/>
      <c r="AD715" s="1079"/>
      <c r="AE715" s="1079"/>
      <c r="AF715" s="1079"/>
      <c r="AG715" s="1080">
        <v>320000</v>
      </c>
      <c r="AH715" s="1080"/>
      <c r="AI715" s="1080"/>
      <c r="AJ715" s="1080"/>
      <c r="AK715" s="1079">
        <v>550000</v>
      </c>
      <c r="AL715" s="1079"/>
      <c r="AM715" s="1134"/>
      <c r="AN715" s="1135">
        <v>190000</v>
      </c>
      <c r="AO715" s="1080"/>
      <c r="AP715" s="1079">
        <v>215000</v>
      </c>
      <c r="AQ715" s="1079"/>
      <c r="AR715" s="1080">
        <v>250000</v>
      </c>
      <c r="AS715" s="1132"/>
    </row>
    <row r="716" spans="1:45" ht="9" customHeight="1">
      <c r="A716" s="1086" t="s">
        <v>859</v>
      </c>
      <c r="B716" s="1087"/>
      <c r="C716" s="1087"/>
      <c r="D716" s="1087"/>
      <c r="E716" s="1087"/>
      <c r="F716" s="1084" t="s">
        <v>632</v>
      </c>
      <c r="G716" s="1084"/>
      <c r="H716" s="1084"/>
      <c r="I716" s="1084"/>
      <c r="J716" s="1084"/>
      <c r="K716" s="1088"/>
      <c r="L716" s="1089">
        <v>45</v>
      </c>
      <c r="M716" s="1090"/>
      <c r="N716" s="1078">
        <v>60</v>
      </c>
      <c r="O716" s="1078"/>
      <c r="P716" s="1078"/>
      <c r="Q716" s="1090">
        <v>85</v>
      </c>
      <c r="R716" s="1136"/>
      <c r="S716" s="1137">
        <v>90</v>
      </c>
      <c r="T716" s="1078"/>
      <c r="U716" s="1078"/>
      <c r="V716" s="1091" t="s">
        <v>626</v>
      </c>
      <c r="W716" s="1091"/>
      <c r="X716" s="1092"/>
      <c r="Y716" s="1133">
        <v>65000</v>
      </c>
      <c r="Z716" s="1080"/>
      <c r="AA716" s="1080"/>
      <c r="AB716" s="1079">
        <v>130000</v>
      </c>
      <c r="AC716" s="1079"/>
      <c r="AD716" s="1079"/>
      <c r="AE716" s="1079"/>
      <c r="AF716" s="1079"/>
      <c r="AG716" s="1080">
        <v>150000</v>
      </c>
      <c r="AH716" s="1080"/>
      <c r="AI716" s="1080"/>
      <c r="AJ716" s="1080"/>
      <c r="AK716" s="1079">
        <v>200000</v>
      </c>
      <c r="AL716" s="1079"/>
      <c r="AM716" s="1134"/>
      <c r="AN716" s="1135">
        <v>75000</v>
      </c>
      <c r="AO716" s="1080"/>
      <c r="AP716" s="1079">
        <v>95000</v>
      </c>
      <c r="AQ716" s="1079"/>
      <c r="AR716" s="1080">
        <v>120000</v>
      </c>
      <c r="AS716" s="1132"/>
    </row>
    <row r="717" spans="1:45" ht="9" customHeight="1">
      <c r="A717" s="1086" t="s">
        <v>860</v>
      </c>
      <c r="B717" s="1087"/>
      <c r="C717" s="1087"/>
      <c r="D717" s="1087"/>
      <c r="E717" s="1087"/>
      <c r="F717" s="1084" t="s">
        <v>625</v>
      </c>
      <c r="G717" s="1084"/>
      <c r="H717" s="1084"/>
      <c r="I717" s="1084"/>
      <c r="J717" s="1084"/>
      <c r="K717" s="1088"/>
      <c r="L717" s="1089">
        <v>200</v>
      </c>
      <c r="M717" s="1090"/>
      <c r="N717" s="1078">
        <v>300</v>
      </c>
      <c r="O717" s="1078"/>
      <c r="P717" s="1078"/>
      <c r="Q717" s="1090">
        <v>380</v>
      </c>
      <c r="R717" s="1136"/>
      <c r="S717" s="1137">
        <v>200</v>
      </c>
      <c r="T717" s="1078"/>
      <c r="U717" s="1078"/>
      <c r="V717" s="1090">
        <v>300</v>
      </c>
      <c r="W717" s="1090"/>
      <c r="X717" s="1093"/>
      <c r="Y717" s="1133">
        <v>200000</v>
      </c>
      <c r="Z717" s="1080"/>
      <c r="AA717" s="1080"/>
      <c r="AB717" s="1079">
        <v>250000</v>
      </c>
      <c r="AC717" s="1079"/>
      <c r="AD717" s="1079"/>
      <c r="AE717" s="1079"/>
      <c r="AF717" s="1079"/>
      <c r="AG717" s="1080">
        <v>350000</v>
      </c>
      <c r="AH717" s="1080"/>
      <c r="AI717" s="1080"/>
      <c r="AJ717" s="1080"/>
      <c r="AK717" s="1079">
        <v>450000</v>
      </c>
      <c r="AL717" s="1079"/>
      <c r="AM717" s="1134"/>
      <c r="AN717" s="1135">
        <v>170000</v>
      </c>
      <c r="AO717" s="1080"/>
      <c r="AP717" s="1079">
        <v>200000</v>
      </c>
      <c r="AQ717" s="1079"/>
      <c r="AR717" s="1080">
        <v>250000</v>
      </c>
      <c r="AS717" s="1132"/>
    </row>
    <row r="718" spans="1:45" ht="9" customHeight="1">
      <c r="A718" s="1086" t="s">
        <v>601</v>
      </c>
      <c r="B718" s="1087"/>
      <c r="C718" s="1087"/>
      <c r="D718" s="1087"/>
      <c r="E718" s="1087"/>
      <c r="F718" s="1084" t="s">
        <v>640</v>
      </c>
      <c r="G718" s="1084"/>
      <c r="H718" s="1084"/>
      <c r="I718" s="1084"/>
      <c r="J718" s="1084"/>
      <c r="K718" s="1088"/>
      <c r="L718" s="1089">
        <v>520</v>
      </c>
      <c r="M718" s="1090"/>
      <c r="N718" s="1078">
        <v>640</v>
      </c>
      <c r="O718" s="1078"/>
      <c r="P718" s="1078"/>
      <c r="Q718" s="1090">
        <v>870</v>
      </c>
      <c r="R718" s="1136"/>
      <c r="S718" s="1137">
        <v>700</v>
      </c>
      <c r="T718" s="1078"/>
      <c r="U718" s="1078"/>
      <c r="V718" s="1090">
        <v>950</v>
      </c>
      <c r="W718" s="1090"/>
      <c r="X718" s="1093"/>
      <c r="Y718" s="1133">
        <v>370000</v>
      </c>
      <c r="Z718" s="1080"/>
      <c r="AA718" s="1080"/>
      <c r="AB718" s="1079">
        <v>490000</v>
      </c>
      <c r="AC718" s="1079"/>
      <c r="AD718" s="1079"/>
      <c r="AE718" s="1079"/>
      <c r="AF718" s="1079"/>
      <c r="AG718" s="1080">
        <v>690000</v>
      </c>
      <c r="AH718" s="1080"/>
      <c r="AI718" s="1080"/>
      <c r="AJ718" s="1080"/>
      <c r="AK718" s="1140">
        <v>15000</v>
      </c>
      <c r="AL718" s="1140"/>
      <c r="AM718" s="1141"/>
      <c r="AN718" s="1135">
        <v>285000</v>
      </c>
      <c r="AO718" s="1080"/>
      <c r="AP718" s="1079">
        <v>365000</v>
      </c>
      <c r="AQ718" s="1079"/>
      <c r="AR718" s="1080">
        <v>430000</v>
      </c>
      <c r="AS718" s="1132"/>
    </row>
    <row r="719" spans="1:45" ht="9" customHeight="1">
      <c r="A719" s="1086" t="s">
        <v>861</v>
      </c>
      <c r="B719" s="1087"/>
      <c r="C719" s="1087"/>
      <c r="D719" s="1087"/>
      <c r="E719" s="1087"/>
      <c r="F719" s="1084" t="s">
        <v>625</v>
      </c>
      <c r="G719" s="1084"/>
      <c r="H719" s="1084"/>
      <c r="I719" s="1084"/>
      <c r="J719" s="1084"/>
      <c r="K719" s="1088"/>
      <c r="L719" s="1089">
        <v>210</v>
      </c>
      <c r="M719" s="1090"/>
      <c r="N719" s="1078">
        <v>250</v>
      </c>
      <c r="O719" s="1078"/>
      <c r="P719" s="1078"/>
      <c r="Q719" s="1090">
        <v>380</v>
      </c>
      <c r="R719" s="1136"/>
      <c r="S719" s="1137">
        <v>350</v>
      </c>
      <c r="T719" s="1078"/>
      <c r="U719" s="1078"/>
      <c r="V719" s="1090">
        <v>500</v>
      </c>
      <c r="W719" s="1090"/>
      <c r="X719" s="1093"/>
      <c r="Y719" s="1133">
        <v>215000</v>
      </c>
      <c r="Z719" s="1080"/>
      <c r="AA719" s="1080"/>
      <c r="AB719" s="1079">
        <v>290000</v>
      </c>
      <c r="AC719" s="1079"/>
      <c r="AD719" s="1079"/>
      <c r="AE719" s="1079"/>
      <c r="AF719" s="1079"/>
      <c r="AG719" s="1080">
        <v>390000</v>
      </c>
      <c r="AH719" s="1080"/>
      <c r="AI719" s="1080"/>
      <c r="AJ719" s="1080"/>
      <c r="AK719" s="1079">
        <v>570000</v>
      </c>
      <c r="AL719" s="1079"/>
      <c r="AM719" s="1134"/>
      <c r="AN719" s="1135">
        <v>165000</v>
      </c>
      <c r="AO719" s="1080"/>
      <c r="AP719" s="1079">
        <v>210000</v>
      </c>
      <c r="AQ719" s="1079"/>
      <c r="AR719" s="1080">
        <v>260000</v>
      </c>
      <c r="AS719" s="1132"/>
    </row>
    <row r="720" spans="1:45" ht="9" customHeight="1">
      <c r="A720" s="1086" t="s">
        <v>862</v>
      </c>
      <c r="B720" s="1087"/>
      <c r="C720" s="1087"/>
      <c r="D720" s="1087"/>
      <c r="E720" s="1087"/>
      <c r="F720" s="1084" t="s">
        <v>634</v>
      </c>
      <c r="G720" s="1084"/>
      <c r="H720" s="1084"/>
      <c r="I720" s="1084"/>
      <c r="J720" s="1084"/>
      <c r="K720" s="1088"/>
      <c r="L720" s="1089">
        <v>230</v>
      </c>
      <c r="M720" s="1090"/>
      <c r="N720" s="1078">
        <v>260</v>
      </c>
      <c r="O720" s="1078"/>
      <c r="P720" s="1078"/>
      <c r="Q720" s="1090">
        <v>330</v>
      </c>
      <c r="R720" s="1136"/>
      <c r="S720" s="1139" t="s">
        <v>626</v>
      </c>
      <c r="T720" s="1084"/>
      <c r="U720" s="1084"/>
      <c r="V720" s="1091" t="s">
        <v>626</v>
      </c>
      <c r="W720" s="1091"/>
      <c r="X720" s="1092"/>
      <c r="Y720" s="1133">
        <v>170000</v>
      </c>
      <c r="Z720" s="1080"/>
      <c r="AA720" s="1080"/>
      <c r="AB720" s="1079">
        <v>240000</v>
      </c>
      <c r="AC720" s="1079"/>
      <c r="AD720" s="1079"/>
      <c r="AE720" s="1079"/>
      <c r="AF720" s="1079"/>
      <c r="AG720" s="1080">
        <v>340000</v>
      </c>
      <c r="AH720" s="1080"/>
      <c r="AI720" s="1080"/>
      <c r="AJ720" s="1080"/>
      <c r="AK720" s="1079">
        <v>480000</v>
      </c>
      <c r="AL720" s="1079"/>
      <c r="AM720" s="1134"/>
      <c r="AN720" s="1135">
        <v>165000</v>
      </c>
      <c r="AO720" s="1080"/>
      <c r="AP720" s="1079">
        <v>185000</v>
      </c>
      <c r="AQ720" s="1079"/>
      <c r="AR720" s="1080">
        <v>210000</v>
      </c>
      <c r="AS720" s="1132"/>
    </row>
    <row r="721" spans="1:45" ht="9" customHeight="1">
      <c r="A721" s="1086" t="s">
        <v>863</v>
      </c>
      <c r="B721" s="1087"/>
      <c r="C721" s="1087"/>
      <c r="D721" s="1087"/>
      <c r="E721" s="1087"/>
      <c r="F721" s="1084" t="s">
        <v>685</v>
      </c>
      <c r="G721" s="1084"/>
      <c r="H721" s="1084"/>
      <c r="I721" s="1084"/>
      <c r="J721" s="1084"/>
      <c r="K721" s="1088"/>
      <c r="L721" s="1089">
        <v>60</v>
      </c>
      <c r="M721" s="1090"/>
      <c r="N721" s="1078">
        <v>90</v>
      </c>
      <c r="O721" s="1078"/>
      <c r="P721" s="1078"/>
      <c r="Q721" s="1090">
        <v>130</v>
      </c>
      <c r="R721" s="1136"/>
      <c r="S721" s="1137">
        <v>80</v>
      </c>
      <c r="T721" s="1078"/>
      <c r="U721" s="1078"/>
      <c r="V721" s="1090">
        <v>150</v>
      </c>
      <c r="W721" s="1090"/>
      <c r="X721" s="1093"/>
      <c r="Y721" s="1133">
        <v>120000</v>
      </c>
      <c r="Z721" s="1080"/>
      <c r="AA721" s="1080"/>
      <c r="AB721" s="1079">
        <v>165000</v>
      </c>
      <c r="AC721" s="1079"/>
      <c r="AD721" s="1079"/>
      <c r="AE721" s="1079"/>
      <c r="AF721" s="1079"/>
      <c r="AG721" s="1080">
        <v>230000</v>
      </c>
      <c r="AH721" s="1080"/>
      <c r="AI721" s="1080"/>
      <c r="AJ721" s="1080"/>
      <c r="AK721" s="1079">
        <v>300000</v>
      </c>
      <c r="AL721" s="1079"/>
      <c r="AM721" s="1134"/>
      <c r="AN721" s="1135">
        <v>60000</v>
      </c>
      <c r="AO721" s="1080"/>
      <c r="AP721" s="1079">
        <v>90000</v>
      </c>
      <c r="AQ721" s="1079"/>
      <c r="AR721" s="1080">
        <v>150000</v>
      </c>
      <c r="AS721" s="1132"/>
    </row>
    <row r="722" spans="1:45" ht="9" customHeight="1">
      <c r="A722" s="1086" t="s">
        <v>864</v>
      </c>
      <c r="B722" s="1087"/>
      <c r="C722" s="1087"/>
      <c r="D722" s="1087"/>
      <c r="E722" s="1087"/>
      <c r="F722" s="1084" t="s">
        <v>652</v>
      </c>
      <c r="G722" s="1084"/>
      <c r="H722" s="1084"/>
      <c r="I722" s="1084"/>
      <c r="J722" s="1084"/>
      <c r="K722" s="1088"/>
      <c r="L722" s="1089">
        <v>400</v>
      </c>
      <c r="M722" s="1090"/>
      <c r="N722" s="1078">
        <v>420</v>
      </c>
      <c r="O722" s="1078"/>
      <c r="P722" s="1078"/>
      <c r="Q722" s="1090">
        <v>450</v>
      </c>
      <c r="R722" s="1136"/>
      <c r="S722" s="1139" t="s">
        <v>626</v>
      </c>
      <c r="T722" s="1084"/>
      <c r="U722" s="1084"/>
      <c r="V722" s="1090">
        <v>400</v>
      </c>
      <c r="W722" s="1090"/>
      <c r="X722" s="1093"/>
      <c r="Y722" s="1133">
        <v>270000</v>
      </c>
      <c r="Z722" s="1080"/>
      <c r="AA722" s="1080"/>
      <c r="AB722" s="1079">
        <v>290000</v>
      </c>
      <c r="AC722" s="1079"/>
      <c r="AD722" s="1079"/>
      <c r="AE722" s="1079"/>
      <c r="AF722" s="1079"/>
      <c r="AG722" s="1080">
        <v>350000</v>
      </c>
      <c r="AH722" s="1080"/>
      <c r="AI722" s="1080"/>
      <c r="AJ722" s="1080"/>
      <c r="AK722" s="1079">
        <v>500000</v>
      </c>
      <c r="AL722" s="1079"/>
      <c r="AM722" s="1134"/>
      <c r="AN722" s="1135">
        <v>250000</v>
      </c>
      <c r="AO722" s="1080"/>
      <c r="AP722" s="1079">
        <v>270000</v>
      </c>
      <c r="AQ722" s="1079"/>
      <c r="AR722" s="1080">
        <v>290000</v>
      </c>
      <c r="AS722" s="1132"/>
    </row>
    <row r="723" spans="1:45" ht="9" customHeight="1">
      <c r="A723" s="1086" t="s">
        <v>865</v>
      </c>
      <c r="B723" s="1087"/>
      <c r="C723" s="1087"/>
      <c r="D723" s="1087"/>
      <c r="E723" s="1087"/>
      <c r="F723" s="1084" t="s">
        <v>640</v>
      </c>
      <c r="G723" s="1084"/>
      <c r="H723" s="1084"/>
      <c r="I723" s="1084"/>
      <c r="J723" s="1084"/>
      <c r="K723" s="1088"/>
      <c r="L723" s="1089">
        <v>195</v>
      </c>
      <c r="M723" s="1090"/>
      <c r="N723" s="1078">
        <v>215</v>
      </c>
      <c r="O723" s="1078"/>
      <c r="P723" s="1078"/>
      <c r="Q723" s="1090">
        <v>245</v>
      </c>
      <c r="R723" s="1136"/>
      <c r="S723" s="1137">
        <v>250</v>
      </c>
      <c r="T723" s="1078"/>
      <c r="U723" s="1078"/>
      <c r="V723" s="1090">
        <v>300</v>
      </c>
      <c r="W723" s="1090"/>
      <c r="X723" s="1093"/>
      <c r="Y723" s="1133">
        <v>130000</v>
      </c>
      <c r="Z723" s="1080"/>
      <c r="AA723" s="1080"/>
      <c r="AB723" s="1079">
        <v>200000</v>
      </c>
      <c r="AC723" s="1079"/>
      <c r="AD723" s="1079"/>
      <c r="AE723" s="1079"/>
      <c r="AF723" s="1079"/>
      <c r="AG723" s="1080">
        <v>275000</v>
      </c>
      <c r="AH723" s="1080"/>
      <c r="AI723" s="1080"/>
      <c r="AJ723" s="1080"/>
      <c r="AK723" s="1079">
        <v>400000</v>
      </c>
      <c r="AL723" s="1079"/>
      <c r="AM723" s="1134"/>
      <c r="AN723" s="1135">
        <v>120000</v>
      </c>
      <c r="AO723" s="1080"/>
      <c r="AP723" s="1079">
        <v>150000</v>
      </c>
      <c r="AQ723" s="1079"/>
      <c r="AR723" s="1080">
        <v>190000</v>
      </c>
      <c r="AS723" s="1132"/>
    </row>
    <row r="724" spans="1:45" ht="9" customHeight="1">
      <c r="A724" s="1086" t="s">
        <v>866</v>
      </c>
      <c r="B724" s="1087"/>
      <c r="C724" s="1087"/>
      <c r="D724" s="1087"/>
      <c r="E724" s="1087"/>
      <c r="F724" s="1084" t="s">
        <v>713</v>
      </c>
      <c r="G724" s="1084"/>
      <c r="H724" s="1084"/>
      <c r="I724" s="1084"/>
      <c r="J724" s="1084"/>
      <c r="K724" s="1088"/>
      <c r="L724" s="1089">
        <v>75</v>
      </c>
      <c r="M724" s="1090"/>
      <c r="N724" s="1078">
        <v>85</v>
      </c>
      <c r="O724" s="1078"/>
      <c r="P724" s="1078"/>
      <c r="Q724" s="1090">
        <v>145</v>
      </c>
      <c r="R724" s="1136"/>
      <c r="S724" s="1139" t="s">
        <v>626</v>
      </c>
      <c r="T724" s="1084"/>
      <c r="U724" s="1084"/>
      <c r="V724" s="1091" t="s">
        <v>626</v>
      </c>
      <c r="W724" s="1091"/>
      <c r="X724" s="1092"/>
      <c r="Y724" s="1133">
        <v>100000</v>
      </c>
      <c r="Z724" s="1080"/>
      <c r="AA724" s="1080"/>
      <c r="AB724" s="1079">
        <v>180000</v>
      </c>
      <c r="AC724" s="1079"/>
      <c r="AD724" s="1079"/>
      <c r="AE724" s="1079"/>
      <c r="AF724" s="1079"/>
      <c r="AG724" s="1080">
        <v>190000</v>
      </c>
      <c r="AH724" s="1080"/>
      <c r="AI724" s="1080"/>
      <c r="AJ724" s="1080"/>
      <c r="AK724" s="1079">
        <v>220000</v>
      </c>
      <c r="AL724" s="1079"/>
      <c r="AM724" s="1134"/>
      <c r="AN724" s="1135">
        <v>90000</v>
      </c>
      <c r="AO724" s="1080"/>
      <c r="AP724" s="1079">
        <v>150000</v>
      </c>
      <c r="AQ724" s="1079"/>
      <c r="AR724" s="1080">
        <v>160000</v>
      </c>
      <c r="AS724" s="1132"/>
    </row>
    <row r="725" spans="1:45" ht="9" customHeight="1">
      <c r="A725" s="1086" t="s">
        <v>867</v>
      </c>
      <c r="B725" s="1087"/>
      <c r="C725" s="1087"/>
      <c r="D725" s="1087"/>
      <c r="E725" s="1087"/>
      <c r="F725" s="1084" t="s">
        <v>625</v>
      </c>
      <c r="G725" s="1084"/>
      <c r="H725" s="1084"/>
      <c r="I725" s="1084"/>
      <c r="J725" s="1084"/>
      <c r="K725" s="1088"/>
      <c r="L725" s="1089">
        <v>260</v>
      </c>
      <c r="M725" s="1090"/>
      <c r="N725" s="1078">
        <v>320</v>
      </c>
      <c r="O725" s="1078"/>
      <c r="P725" s="1078"/>
      <c r="Q725" s="1090">
        <v>390</v>
      </c>
      <c r="R725" s="1136"/>
      <c r="S725" s="1137">
        <v>300</v>
      </c>
      <c r="T725" s="1078"/>
      <c r="U725" s="1078"/>
      <c r="V725" s="1090">
        <v>440</v>
      </c>
      <c r="W725" s="1090"/>
      <c r="X725" s="1093"/>
      <c r="Y725" s="1133">
        <v>220000</v>
      </c>
      <c r="Z725" s="1080"/>
      <c r="AA725" s="1080"/>
      <c r="AB725" s="1079">
        <v>280000</v>
      </c>
      <c r="AC725" s="1079"/>
      <c r="AD725" s="1079"/>
      <c r="AE725" s="1079"/>
      <c r="AF725" s="1079"/>
      <c r="AG725" s="1080">
        <v>400000</v>
      </c>
      <c r="AH725" s="1080"/>
      <c r="AI725" s="1080"/>
      <c r="AJ725" s="1080"/>
      <c r="AK725" s="1079">
        <v>600000</v>
      </c>
      <c r="AL725" s="1079"/>
      <c r="AM725" s="1134"/>
      <c r="AN725" s="1135">
        <v>180000</v>
      </c>
      <c r="AO725" s="1080"/>
      <c r="AP725" s="1079">
        <v>220000</v>
      </c>
      <c r="AQ725" s="1079"/>
      <c r="AR725" s="1080">
        <v>250000</v>
      </c>
      <c r="AS725" s="1132"/>
    </row>
    <row r="726" spans="1:45" ht="9" customHeight="1">
      <c r="A726" s="1086" t="s">
        <v>868</v>
      </c>
      <c r="B726" s="1087"/>
      <c r="C726" s="1087"/>
      <c r="D726" s="1087"/>
      <c r="E726" s="1087"/>
      <c r="F726" s="1084" t="s">
        <v>634</v>
      </c>
      <c r="G726" s="1084"/>
      <c r="H726" s="1084"/>
      <c r="I726" s="1084"/>
      <c r="J726" s="1084"/>
      <c r="K726" s="1088"/>
      <c r="L726" s="1089">
        <v>250</v>
      </c>
      <c r="M726" s="1090"/>
      <c r="N726" s="1078">
        <v>300</v>
      </c>
      <c r="O726" s="1078"/>
      <c r="P726" s="1078"/>
      <c r="Q726" s="1090">
        <v>350</v>
      </c>
      <c r="R726" s="1136"/>
      <c r="S726" s="1139" t="s">
        <v>626</v>
      </c>
      <c r="T726" s="1084"/>
      <c r="U726" s="1084"/>
      <c r="V726" s="1091" t="s">
        <v>626</v>
      </c>
      <c r="W726" s="1091"/>
      <c r="X726" s="1092"/>
      <c r="Y726" s="1133">
        <v>170000</v>
      </c>
      <c r="Z726" s="1080"/>
      <c r="AA726" s="1080"/>
      <c r="AB726" s="1079">
        <v>240000</v>
      </c>
      <c r="AC726" s="1079"/>
      <c r="AD726" s="1079"/>
      <c r="AE726" s="1079"/>
      <c r="AF726" s="1079"/>
      <c r="AG726" s="1080">
        <v>300000</v>
      </c>
      <c r="AH726" s="1080"/>
      <c r="AI726" s="1080"/>
      <c r="AJ726" s="1080"/>
      <c r="AK726" s="1079">
        <v>450000</v>
      </c>
      <c r="AL726" s="1079"/>
      <c r="AM726" s="1134"/>
      <c r="AN726" s="1135">
        <v>160000</v>
      </c>
      <c r="AO726" s="1080"/>
      <c r="AP726" s="1079">
        <v>190000</v>
      </c>
      <c r="AQ726" s="1079"/>
      <c r="AR726" s="1080">
        <v>220000</v>
      </c>
      <c r="AS726" s="1132"/>
    </row>
    <row r="727" spans="1:45" ht="9" customHeight="1">
      <c r="A727" s="1086" t="s">
        <v>869</v>
      </c>
      <c r="B727" s="1087"/>
      <c r="C727" s="1087"/>
      <c r="D727" s="1087"/>
      <c r="E727" s="1087"/>
      <c r="F727" s="1084" t="s">
        <v>640</v>
      </c>
      <c r="G727" s="1084"/>
      <c r="H727" s="1084"/>
      <c r="I727" s="1084"/>
      <c r="J727" s="1084"/>
      <c r="K727" s="1088"/>
      <c r="L727" s="1089">
        <v>149</v>
      </c>
      <c r="M727" s="1090"/>
      <c r="N727" s="1078">
        <v>200</v>
      </c>
      <c r="O727" s="1078"/>
      <c r="P727" s="1078"/>
      <c r="Q727" s="1090">
        <v>315</v>
      </c>
      <c r="R727" s="1136"/>
      <c r="S727" s="1137">
        <v>246</v>
      </c>
      <c r="T727" s="1078"/>
      <c r="U727" s="1078"/>
      <c r="V727" s="1090">
        <v>351</v>
      </c>
      <c r="W727" s="1090"/>
      <c r="X727" s="1093"/>
      <c r="Y727" s="1133">
        <v>176000</v>
      </c>
      <c r="Z727" s="1080"/>
      <c r="AA727" s="1080"/>
      <c r="AB727" s="1079">
        <v>247000</v>
      </c>
      <c r="AC727" s="1079"/>
      <c r="AD727" s="1079"/>
      <c r="AE727" s="1079"/>
      <c r="AF727" s="1079"/>
      <c r="AG727" s="1080">
        <v>364000</v>
      </c>
      <c r="AH727" s="1080"/>
      <c r="AI727" s="1080"/>
      <c r="AJ727" s="1080"/>
      <c r="AK727" s="1079">
        <v>453500</v>
      </c>
      <c r="AL727" s="1079"/>
      <c r="AM727" s="1134"/>
      <c r="AN727" s="1135">
        <v>152500</v>
      </c>
      <c r="AO727" s="1080"/>
      <c r="AP727" s="1079">
        <v>195000</v>
      </c>
      <c r="AQ727" s="1079"/>
      <c r="AR727" s="1080">
        <v>251000</v>
      </c>
      <c r="AS727" s="1132"/>
    </row>
    <row r="728" spans="1:45" ht="9" customHeight="1">
      <c r="A728" s="1086" t="s">
        <v>870</v>
      </c>
      <c r="B728" s="1087"/>
      <c r="C728" s="1087"/>
      <c r="D728" s="1087"/>
      <c r="E728" s="1087"/>
      <c r="F728" s="1084" t="s">
        <v>634</v>
      </c>
      <c r="G728" s="1084"/>
      <c r="H728" s="1084"/>
      <c r="I728" s="1084"/>
      <c r="J728" s="1084"/>
      <c r="K728" s="1088"/>
      <c r="L728" s="1089">
        <v>150</v>
      </c>
      <c r="M728" s="1090"/>
      <c r="N728" s="1078">
        <v>180</v>
      </c>
      <c r="O728" s="1078"/>
      <c r="P728" s="1078"/>
      <c r="Q728" s="1090">
        <v>230</v>
      </c>
      <c r="R728" s="1136"/>
      <c r="S728" s="1137">
        <v>200</v>
      </c>
      <c r="T728" s="1078"/>
      <c r="U728" s="1078"/>
      <c r="V728" s="1090">
        <v>250</v>
      </c>
      <c r="W728" s="1090"/>
      <c r="X728" s="1093"/>
      <c r="Y728" s="1133">
        <v>125000</v>
      </c>
      <c r="Z728" s="1080"/>
      <c r="AA728" s="1080"/>
      <c r="AB728" s="1079">
        <v>150000</v>
      </c>
      <c r="AC728" s="1079"/>
      <c r="AD728" s="1079"/>
      <c r="AE728" s="1079"/>
      <c r="AF728" s="1079"/>
      <c r="AG728" s="1080">
        <v>190000</v>
      </c>
      <c r="AH728" s="1080"/>
      <c r="AI728" s="1080"/>
      <c r="AJ728" s="1080"/>
      <c r="AK728" s="1079">
        <v>260000</v>
      </c>
      <c r="AL728" s="1079"/>
      <c r="AM728" s="1134"/>
      <c r="AN728" s="1135">
        <v>100000</v>
      </c>
      <c r="AO728" s="1080"/>
      <c r="AP728" s="1079">
        <v>130000</v>
      </c>
      <c r="AQ728" s="1079"/>
      <c r="AR728" s="1080">
        <v>140000</v>
      </c>
      <c r="AS728" s="1132"/>
    </row>
    <row r="729" spans="1:45" ht="9" customHeight="1">
      <c r="A729" s="1086" t="s">
        <v>871</v>
      </c>
      <c r="B729" s="1087"/>
      <c r="C729" s="1087"/>
      <c r="D729" s="1087"/>
      <c r="E729" s="1087"/>
      <c r="F729" s="1084" t="s">
        <v>625</v>
      </c>
      <c r="G729" s="1084"/>
      <c r="H729" s="1084"/>
      <c r="I729" s="1084"/>
      <c r="J729" s="1084"/>
      <c r="K729" s="1088"/>
      <c r="L729" s="1089">
        <v>205</v>
      </c>
      <c r="M729" s="1090"/>
      <c r="N729" s="1078">
        <v>260</v>
      </c>
      <c r="O729" s="1078"/>
      <c r="P729" s="1078"/>
      <c r="Q729" s="1090">
        <v>310</v>
      </c>
      <c r="R729" s="1136"/>
      <c r="S729" s="1137">
        <v>185</v>
      </c>
      <c r="T729" s="1078"/>
      <c r="U729" s="1078"/>
      <c r="V729" s="1090">
        <v>260</v>
      </c>
      <c r="W729" s="1090"/>
      <c r="X729" s="1093"/>
      <c r="Y729" s="1133">
        <v>185000</v>
      </c>
      <c r="Z729" s="1080"/>
      <c r="AA729" s="1080"/>
      <c r="AB729" s="1079">
        <v>242000</v>
      </c>
      <c r="AC729" s="1079"/>
      <c r="AD729" s="1079"/>
      <c r="AE729" s="1079"/>
      <c r="AF729" s="1079"/>
      <c r="AG729" s="1080">
        <v>310000</v>
      </c>
      <c r="AH729" s="1080"/>
      <c r="AI729" s="1080"/>
      <c r="AJ729" s="1080"/>
      <c r="AK729" s="1079">
        <v>420000</v>
      </c>
      <c r="AL729" s="1079"/>
      <c r="AM729" s="1134"/>
      <c r="AN729" s="1135">
        <v>157000</v>
      </c>
      <c r="AO729" s="1080"/>
      <c r="AP729" s="1079">
        <v>205000</v>
      </c>
      <c r="AQ729" s="1079"/>
      <c r="AR729" s="1080">
        <v>235000</v>
      </c>
      <c r="AS729" s="1132"/>
    </row>
    <row r="730" spans="1:45" ht="9" customHeight="1">
      <c r="A730" s="1086" t="s">
        <v>872</v>
      </c>
      <c r="B730" s="1087"/>
      <c r="C730" s="1087"/>
      <c r="D730" s="1087"/>
      <c r="E730" s="1087"/>
      <c r="F730" s="1084" t="s">
        <v>634</v>
      </c>
      <c r="G730" s="1084"/>
      <c r="H730" s="1084"/>
      <c r="I730" s="1084"/>
      <c r="J730" s="1084"/>
      <c r="K730" s="1088"/>
      <c r="L730" s="1089">
        <v>220</v>
      </c>
      <c r="M730" s="1090"/>
      <c r="N730" s="1078">
        <v>250</v>
      </c>
      <c r="O730" s="1078"/>
      <c r="P730" s="1078"/>
      <c r="Q730" s="1090">
        <v>300</v>
      </c>
      <c r="R730" s="1136"/>
      <c r="S730" s="1137">
        <v>270</v>
      </c>
      <c r="T730" s="1078"/>
      <c r="U730" s="1078"/>
      <c r="V730" s="1090">
        <v>330</v>
      </c>
      <c r="W730" s="1090"/>
      <c r="X730" s="1093"/>
      <c r="Y730" s="1133">
        <v>180000</v>
      </c>
      <c r="Z730" s="1080"/>
      <c r="AA730" s="1080"/>
      <c r="AB730" s="1079">
        <v>220000</v>
      </c>
      <c r="AC730" s="1079"/>
      <c r="AD730" s="1079"/>
      <c r="AE730" s="1079"/>
      <c r="AF730" s="1079"/>
      <c r="AG730" s="1080">
        <v>315000</v>
      </c>
      <c r="AH730" s="1080"/>
      <c r="AI730" s="1080"/>
      <c r="AJ730" s="1080"/>
      <c r="AK730" s="1079">
        <v>400000</v>
      </c>
      <c r="AL730" s="1079"/>
      <c r="AM730" s="1134"/>
      <c r="AN730" s="1135">
        <v>175000</v>
      </c>
      <c r="AO730" s="1080"/>
      <c r="AP730" s="1079">
        <v>195000</v>
      </c>
      <c r="AQ730" s="1079"/>
      <c r="AR730" s="1080">
        <v>220000</v>
      </c>
      <c r="AS730" s="1132"/>
    </row>
    <row r="731" spans="1:45" ht="9" customHeight="1">
      <c r="A731" s="1086" t="s">
        <v>873</v>
      </c>
      <c r="B731" s="1087"/>
      <c r="C731" s="1087"/>
      <c r="D731" s="1087"/>
      <c r="E731" s="1087"/>
      <c r="F731" s="1084" t="s">
        <v>646</v>
      </c>
      <c r="G731" s="1084"/>
      <c r="H731" s="1084"/>
      <c r="I731" s="1084"/>
      <c r="J731" s="1084"/>
      <c r="K731" s="1088"/>
      <c r="L731" s="1089">
        <v>75</v>
      </c>
      <c r="M731" s="1090"/>
      <c r="N731" s="1078">
        <v>110</v>
      </c>
      <c r="O731" s="1078"/>
      <c r="P731" s="1078"/>
      <c r="Q731" s="1090">
        <v>175</v>
      </c>
      <c r="R731" s="1136"/>
      <c r="S731" s="1139" t="s">
        <v>626</v>
      </c>
      <c r="T731" s="1084"/>
      <c r="U731" s="1084"/>
      <c r="V731" s="1091" t="s">
        <v>626</v>
      </c>
      <c r="W731" s="1091"/>
      <c r="X731" s="1092"/>
      <c r="Y731" s="1133">
        <v>110000</v>
      </c>
      <c r="Z731" s="1080"/>
      <c r="AA731" s="1080"/>
      <c r="AB731" s="1079">
        <v>135000</v>
      </c>
      <c r="AC731" s="1079"/>
      <c r="AD731" s="1079"/>
      <c r="AE731" s="1079"/>
      <c r="AF731" s="1079"/>
      <c r="AG731" s="1080">
        <v>190000</v>
      </c>
      <c r="AH731" s="1080"/>
      <c r="AI731" s="1080"/>
      <c r="AJ731" s="1080"/>
      <c r="AK731" s="1079">
        <v>250000</v>
      </c>
      <c r="AL731" s="1079"/>
      <c r="AM731" s="1134"/>
      <c r="AN731" s="1135">
        <v>110000</v>
      </c>
      <c r="AO731" s="1080"/>
      <c r="AP731" s="1079">
        <v>145000</v>
      </c>
      <c r="AQ731" s="1079"/>
      <c r="AR731" s="1080">
        <v>170000</v>
      </c>
      <c r="AS731" s="1132"/>
    </row>
    <row r="732" spans="1:45" ht="9" customHeight="1">
      <c r="A732" s="1086" t="s">
        <v>874</v>
      </c>
      <c r="B732" s="1087"/>
      <c r="C732" s="1087"/>
      <c r="D732" s="1087"/>
      <c r="E732" s="1087"/>
      <c r="F732" s="1084" t="s">
        <v>634</v>
      </c>
      <c r="G732" s="1084"/>
      <c r="H732" s="1084"/>
      <c r="I732" s="1084"/>
      <c r="J732" s="1084"/>
      <c r="K732" s="1088"/>
      <c r="L732" s="1089">
        <v>220</v>
      </c>
      <c r="M732" s="1090"/>
      <c r="N732" s="1078">
        <v>240</v>
      </c>
      <c r="O732" s="1078"/>
      <c r="P732" s="1078"/>
      <c r="Q732" s="1090">
        <v>290</v>
      </c>
      <c r="R732" s="1136"/>
      <c r="S732" s="1137">
        <v>280</v>
      </c>
      <c r="T732" s="1078"/>
      <c r="U732" s="1078"/>
      <c r="V732" s="1090">
        <v>300</v>
      </c>
      <c r="W732" s="1090"/>
      <c r="X732" s="1093"/>
      <c r="Y732" s="1133">
        <v>225000</v>
      </c>
      <c r="Z732" s="1080"/>
      <c r="AA732" s="1080"/>
      <c r="AB732" s="1079">
        <v>255000</v>
      </c>
      <c r="AC732" s="1079"/>
      <c r="AD732" s="1079"/>
      <c r="AE732" s="1079"/>
      <c r="AF732" s="1079"/>
      <c r="AG732" s="1080">
        <v>325000</v>
      </c>
      <c r="AH732" s="1080"/>
      <c r="AI732" s="1080"/>
      <c r="AJ732" s="1080"/>
      <c r="AK732" s="1079">
        <v>390000</v>
      </c>
      <c r="AL732" s="1079"/>
      <c r="AM732" s="1134"/>
      <c r="AN732" s="1135">
        <v>175000</v>
      </c>
      <c r="AO732" s="1080"/>
      <c r="AP732" s="1079">
        <v>195000</v>
      </c>
      <c r="AQ732" s="1079"/>
      <c r="AR732" s="1080">
        <v>210000</v>
      </c>
      <c r="AS732" s="1132"/>
    </row>
    <row r="733" spans="1:45" ht="9" customHeight="1">
      <c r="A733" s="1086" t="s">
        <v>875</v>
      </c>
      <c r="B733" s="1087"/>
      <c r="C733" s="1087"/>
      <c r="D733" s="1087"/>
      <c r="E733" s="1087"/>
      <c r="F733" s="1084" t="s">
        <v>646</v>
      </c>
      <c r="G733" s="1084"/>
      <c r="H733" s="1084"/>
      <c r="I733" s="1084"/>
      <c r="J733" s="1084"/>
      <c r="K733" s="1088"/>
      <c r="L733" s="1089">
        <v>38</v>
      </c>
      <c r="M733" s="1090"/>
      <c r="N733" s="1078">
        <v>48</v>
      </c>
      <c r="O733" s="1078"/>
      <c r="P733" s="1078"/>
      <c r="Q733" s="1090">
        <v>60</v>
      </c>
      <c r="R733" s="1136"/>
      <c r="S733" s="1137">
        <v>50</v>
      </c>
      <c r="T733" s="1078"/>
      <c r="U733" s="1078"/>
      <c r="V733" s="1090">
        <v>130</v>
      </c>
      <c r="W733" s="1090"/>
      <c r="X733" s="1093"/>
      <c r="Y733" s="1133">
        <v>70000</v>
      </c>
      <c r="Z733" s="1080"/>
      <c r="AA733" s="1080"/>
      <c r="AB733" s="1079">
        <v>85000</v>
      </c>
      <c r="AC733" s="1079"/>
      <c r="AD733" s="1079"/>
      <c r="AE733" s="1079"/>
      <c r="AF733" s="1079"/>
      <c r="AG733" s="1080">
        <v>120000</v>
      </c>
      <c r="AH733" s="1080"/>
      <c r="AI733" s="1080"/>
      <c r="AJ733" s="1080"/>
      <c r="AK733" s="1079">
        <v>150000</v>
      </c>
      <c r="AL733" s="1079"/>
      <c r="AM733" s="1134"/>
      <c r="AN733" s="1135">
        <v>50000</v>
      </c>
      <c r="AO733" s="1080"/>
      <c r="AP733" s="1079">
        <v>68000</v>
      </c>
      <c r="AQ733" s="1079"/>
      <c r="AR733" s="1080">
        <v>95000</v>
      </c>
      <c r="AS733" s="1132"/>
    </row>
    <row r="734" spans="1:45" ht="9" customHeight="1">
      <c r="A734" s="1086" t="s">
        <v>876</v>
      </c>
      <c r="B734" s="1087"/>
      <c r="C734" s="1087"/>
      <c r="D734" s="1087"/>
      <c r="E734" s="1087"/>
      <c r="F734" s="1084" t="s">
        <v>646</v>
      </c>
      <c r="G734" s="1084"/>
      <c r="H734" s="1084"/>
      <c r="I734" s="1084"/>
      <c r="J734" s="1084"/>
      <c r="K734" s="1088"/>
      <c r="L734" s="1089">
        <v>30</v>
      </c>
      <c r="M734" s="1090"/>
      <c r="N734" s="1078">
        <v>45</v>
      </c>
      <c r="O734" s="1078"/>
      <c r="P734" s="1078"/>
      <c r="Q734" s="1090">
        <v>65</v>
      </c>
      <c r="R734" s="1136"/>
      <c r="S734" s="1137">
        <v>45</v>
      </c>
      <c r="T734" s="1078"/>
      <c r="U734" s="1078"/>
      <c r="V734" s="1090">
        <v>65</v>
      </c>
      <c r="W734" s="1090"/>
      <c r="X734" s="1093"/>
      <c r="Y734" s="1133">
        <v>70000</v>
      </c>
      <c r="Z734" s="1080"/>
      <c r="AA734" s="1080"/>
      <c r="AB734" s="1079">
        <v>90000</v>
      </c>
      <c r="AC734" s="1079"/>
      <c r="AD734" s="1079"/>
      <c r="AE734" s="1079"/>
      <c r="AF734" s="1079"/>
      <c r="AG734" s="1080">
        <v>120000</v>
      </c>
      <c r="AH734" s="1080"/>
      <c r="AI734" s="1080"/>
      <c r="AJ734" s="1080"/>
      <c r="AK734" s="1079">
        <v>160000</v>
      </c>
      <c r="AL734" s="1079"/>
      <c r="AM734" s="1134"/>
      <c r="AN734" s="1139" t="s">
        <v>626</v>
      </c>
      <c r="AO734" s="1084"/>
      <c r="AP734" s="1079">
        <v>70000</v>
      </c>
      <c r="AQ734" s="1079"/>
      <c r="AR734" s="1080">
        <v>90000</v>
      </c>
      <c r="AS734" s="1132"/>
    </row>
    <row r="735" spans="1:45" ht="9" customHeight="1">
      <c r="A735" s="1086" t="s">
        <v>877</v>
      </c>
      <c r="B735" s="1087"/>
      <c r="C735" s="1087"/>
      <c r="D735" s="1087"/>
      <c r="E735" s="1087"/>
      <c r="F735" s="1084" t="s">
        <v>646</v>
      </c>
      <c r="G735" s="1084"/>
      <c r="H735" s="1084"/>
      <c r="I735" s="1084"/>
      <c r="J735" s="1084"/>
      <c r="K735" s="1088"/>
      <c r="L735" s="1089">
        <v>350</v>
      </c>
      <c r="M735" s="1090"/>
      <c r="N735" s="1084" t="s">
        <v>1023</v>
      </c>
      <c r="O735" s="1084"/>
      <c r="P735" s="1084"/>
      <c r="Q735" s="1079">
        <v>500</v>
      </c>
      <c r="R735" s="1134"/>
      <c r="S735" s="1135">
        <v>1450</v>
      </c>
      <c r="T735" s="1080"/>
      <c r="U735" s="1080"/>
      <c r="V735" s="1079">
        <v>2200</v>
      </c>
      <c r="W735" s="1079"/>
      <c r="X735" s="1081"/>
      <c r="Y735" s="1133">
        <v>260000</v>
      </c>
      <c r="Z735" s="1080"/>
      <c r="AA735" s="1080"/>
      <c r="AB735" s="1079">
        <v>320000</v>
      </c>
      <c r="AC735" s="1079"/>
      <c r="AD735" s="1079"/>
      <c r="AE735" s="1079"/>
      <c r="AF735" s="1079"/>
      <c r="AG735" s="1080">
        <v>450000</v>
      </c>
      <c r="AH735" s="1080"/>
      <c r="AI735" s="1080"/>
      <c r="AJ735" s="1080"/>
      <c r="AK735" s="1079">
        <v>750000</v>
      </c>
      <c r="AL735" s="1079"/>
      <c r="AM735" s="1134"/>
      <c r="AN735" s="1135">
        <v>200000</v>
      </c>
      <c r="AO735" s="1080"/>
      <c r="AP735" s="1079">
        <v>250000</v>
      </c>
      <c r="AQ735" s="1079"/>
      <c r="AR735" s="1080">
        <v>350000</v>
      </c>
      <c r="AS735" s="1132"/>
    </row>
    <row r="736" spans="1:45" ht="9" customHeight="1">
      <c r="A736" s="1086" t="s">
        <v>878</v>
      </c>
      <c r="B736" s="1087"/>
      <c r="C736" s="1087"/>
      <c r="D736" s="1087"/>
      <c r="E736" s="1087"/>
      <c r="F736" s="1084" t="s">
        <v>632</v>
      </c>
      <c r="G736" s="1084"/>
      <c r="H736" s="1084"/>
      <c r="I736" s="1084"/>
      <c r="J736" s="1084"/>
      <c r="K736" s="1088"/>
      <c r="L736" s="1089">
        <v>45</v>
      </c>
      <c r="M736" s="1090"/>
      <c r="N736" s="1078">
        <v>75</v>
      </c>
      <c r="O736" s="1078"/>
      <c r="P736" s="1078"/>
      <c r="Q736" s="1090">
        <v>95</v>
      </c>
      <c r="R736" s="1136"/>
      <c r="S736" s="1137">
        <v>65</v>
      </c>
      <c r="T736" s="1078"/>
      <c r="U736" s="1078"/>
      <c r="V736" s="1090">
        <v>100</v>
      </c>
      <c r="W736" s="1090"/>
      <c r="X736" s="1093"/>
      <c r="Y736" s="1133">
        <v>90000</v>
      </c>
      <c r="Z736" s="1080"/>
      <c r="AA736" s="1080"/>
      <c r="AB736" s="1079">
        <v>140000</v>
      </c>
      <c r="AC736" s="1079"/>
      <c r="AD736" s="1079"/>
      <c r="AE736" s="1079"/>
      <c r="AF736" s="1079"/>
      <c r="AG736" s="1080">
        <v>180000</v>
      </c>
      <c r="AH736" s="1080"/>
      <c r="AI736" s="1080"/>
      <c r="AJ736" s="1080"/>
      <c r="AK736" s="1079">
        <v>210000</v>
      </c>
      <c r="AL736" s="1079"/>
      <c r="AM736" s="1134"/>
      <c r="AN736" s="1135">
        <v>80000</v>
      </c>
      <c r="AO736" s="1080"/>
      <c r="AP736" s="1079">
        <v>100000</v>
      </c>
      <c r="AQ736" s="1079"/>
      <c r="AR736" s="1080">
        <v>125000</v>
      </c>
      <c r="AS736" s="1132"/>
    </row>
    <row r="737" spans="1:45" ht="9.9499999999999993" customHeight="1">
      <c r="A737" s="1086" t="s">
        <v>879</v>
      </c>
      <c r="B737" s="1087"/>
      <c r="C737" s="1087"/>
      <c r="D737" s="1087"/>
      <c r="E737" s="1087"/>
      <c r="F737" s="1084" t="s">
        <v>646</v>
      </c>
      <c r="G737" s="1084"/>
      <c r="H737" s="1084"/>
      <c r="I737" s="1084"/>
      <c r="J737" s="1084"/>
      <c r="K737" s="1088"/>
      <c r="L737" s="1089">
        <v>75</v>
      </c>
      <c r="M737" s="1090"/>
      <c r="N737" s="1078">
        <v>120</v>
      </c>
      <c r="O737" s="1078"/>
      <c r="P737" s="1078"/>
      <c r="Q737" s="1090">
        <v>200</v>
      </c>
      <c r="R737" s="1136"/>
      <c r="S737" s="1137">
        <v>200</v>
      </c>
      <c r="T737" s="1078"/>
      <c r="U737" s="1078"/>
      <c r="V737" s="1090">
        <v>300</v>
      </c>
      <c r="W737" s="1090"/>
      <c r="X737" s="1093"/>
      <c r="Y737" s="1133">
        <v>105000</v>
      </c>
      <c r="Z737" s="1080"/>
      <c r="AA737" s="1080"/>
      <c r="AB737" s="1079">
        <v>135000</v>
      </c>
      <c r="AC737" s="1079"/>
      <c r="AD737" s="1079"/>
      <c r="AE737" s="1079"/>
      <c r="AF737" s="1079"/>
      <c r="AG737" s="1080">
        <v>210000</v>
      </c>
      <c r="AH737" s="1080"/>
      <c r="AI737" s="1080"/>
      <c r="AJ737" s="1080"/>
      <c r="AK737" s="1079">
        <v>260000</v>
      </c>
      <c r="AL737" s="1079"/>
      <c r="AM737" s="1134"/>
      <c r="AN737" s="1135">
        <v>60000</v>
      </c>
      <c r="AO737" s="1080"/>
      <c r="AP737" s="1079">
        <v>85000</v>
      </c>
      <c r="AQ737" s="1079"/>
      <c r="AR737" s="1080">
        <v>110000</v>
      </c>
      <c r="AS737" s="1132"/>
    </row>
    <row r="738" spans="1:45" ht="12" customHeight="1">
      <c r="A738" s="513">
        <v>1</v>
      </c>
    </row>
    <row r="739" spans="1:45" ht="17.100000000000001" customHeight="1">
      <c r="A739" s="502"/>
    </row>
    <row r="740" spans="1:45" ht="14.1" customHeight="1">
      <c r="A740" s="498" t="s">
        <v>1024</v>
      </c>
    </row>
    <row r="741" spans="1:45" ht="12.95" customHeight="1">
      <c r="A741" s="1107" t="s">
        <v>611</v>
      </c>
      <c r="B741" s="1108"/>
      <c r="C741" s="1108"/>
      <c r="D741" s="1108"/>
      <c r="E741" s="1108"/>
      <c r="F741" s="1113" t="s">
        <v>612</v>
      </c>
      <c r="G741" s="1113"/>
      <c r="H741" s="1113"/>
      <c r="I741" s="1113"/>
      <c r="J741" s="1113"/>
      <c r="K741" s="1114"/>
      <c r="L741" s="1119" t="s">
        <v>1004</v>
      </c>
      <c r="M741" s="1120"/>
      <c r="N741" s="1120"/>
      <c r="O741" s="1120"/>
      <c r="P741" s="1120"/>
      <c r="Q741" s="1120"/>
      <c r="R741" s="1120"/>
      <c r="S741" s="1120"/>
      <c r="T741" s="1120"/>
      <c r="U741" s="1120"/>
      <c r="V741" s="1120"/>
      <c r="W741" s="1120"/>
      <c r="X741" s="1121"/>
      <c r="Y741" s="1146" t="s">
        <v>1005</v>
      </c>
      <c r="Z741" s="1147"/>
      <c r="AA741" s="1147"/>
      <c r="AB741" s="1147"/>
      <c r="AC741" s="1147"/>
      <c r="AD741" s="1147"/>
      <c r="AE741" s="1147"/>
      <c r="AF741" s="1147"/>
      <c r="AG741" s="1147"/>
      <c r="AH741" s="1147"/>
      <c r="AI741" s="1147"/>
      <c r="AJ741" s="1147"/>
      <c r="AK741" s="1147"/>
      <c r="AL741" s="1147"/>
      <c r="AM741" s="1147"/>
      <c r="AN741" s="1147"/>
      <c r="AO741" s="1147"/>
      <c r="AP741" s="1147"/>
      <c r="AQ741" s="1147"/>
      <c r="AR741" s="1147"/>
      <c r="AS741" s="1148"/>
    </row>
    <row r="742" spans="1:45" ht="29.1" customHeight="1">
      <c r="A742" s="1109"/>
      <c r="B742" s="1110"/>
      <c r="C742" s="1110"/>
      <c r="D742" s="1110"/>
      <c r="E742" s="1110"/>
      <c r="F742" s="1115"/>
      <c r="G742" s="1115"/>
      <c r="H742" s="1115"/>
      <c r="I742" s="1115"/>
      <c r="J742" s="1115"/>
      <c r="K742" s="1116"/>
      <c r="L742" s="1149" t="s">
        <v>1006</v>
      </c>
      <c r="M742" s="1150"/>
      <c r="N742" s="1150"/>
      <c r="O742" s="1150"/>
      <c r="P742" s="1150"/>
      <c r="Q742" s="1150"/>
      <c r="R742" s="1151"/>
      <c r="S742" s="1152" t="s">
        <v>1007</v>
      </c>
      <c r="T742" s="1150"/>
      <c r="U742" s="1150"/>
      <c r="V742" s="1150"/>
      <c r="W742" s="1150"/>
      <c r="X742" s="1153"/>
      <c r="Y742" s="1149" t="s">
        <v>1008</v>
      </c>
      <c r="Z742" s="1150"/>
      <c r="AA742" s="1150"/>
      <c r="AB742" s="1150"/>
      <c r="AC742" s="1150"/>
      <c r="AD742" s="1150"/>
      <c r="AE742" s="1150"/>
      <c r="AF742" s="1150"/>
      <c r="AG742" s="1150"/>
      <c r="AH742" s="1150"/>
      <c r="AI742" s="1150"/>
      <c r="AJ742" s="1150"/>
      <c r="AK742" s="1150"/>
      <c r="AL742" s="1150"/>
      <c r="AM742" s="1151"/>
      <c r="AN742" s="1152" t="s">
        <v>1009</v>
      </c>
      <c r="AO742" s="1150"/>
      <c r="AP742" s="1150"/>
      <c r="AQ742" s="1150"/>
      <c r="AR742" s="1150"/>
      <c r="AS742" s="1151"/>
    </row>
    <row r="743" spans="1:45" ht="33" customHeight="1">
      <c r="A743" s="1111"/>
      <c r="B743" s="1112"/>
      <c r="C743" s="1112"/>
      <c r="D743" s="1112"/>
      <c r="E743" s="1112"/>
      <c r="F743" s="1117"/>
      <c r="G743" s="1117"/>
      <c r="H743" s="1117"/>
      <c r="I743" s="1117"/>
      <c r="J743" s="1117"/>
      <c r="K743" s="1118"/>
      <c r="L743" s="1129" t="s">
        <v>1010</v>
      </c>
      <c r="M743" s="1104"/>
      <c r="N743" s="1102" t="s">
        <v>1011</v>
      </c>
      <c r="O743" s="1102"/>
      <c r="P743" s="1102"/>
      <c r="Q743" s="1104" t="s">
        <v>1012</v>
      </c>
      <c r="R743" s="1144"/>
      <c r="S743" s="1145" t="s">
        <v>1010</v>
      </c>
      <c r="T743" s="1102"/>
      <c r="U743" s="1102"/>
      <c r="V743" s="1104" t="s">
        <v>1011</v>
      </c>
      <c r="W743" s="1104"/>
      <c r="X743" s="1106"/>
      <c r="Y743" s="1097" t="s">
        <v>1013</v>
      </c>
      <c r="Z743" s="1098"/>
      <c r="AA743" s="1098"/>
      <c r="AB743" s="1099" t="s">
        <v>1014</v>
      </c>
      <c r="AC743" s="1099"/>
      <c r="AD743" s="1099"/>
      <c r="AE743" s="1099"/>
      <c r="AF743" s="1099"/>
      <c r="AG743" s="1098" t="s">
        <v>1015</v>
      </c>
      <c r="AH743" s="1098"/>
      <c r="AI743" s="1098"/>
      <c r="AJ743" s="1098"/>
      <c r="AK743" s="1099" t="s">
        <v>1016</v>
      </c>
      <c r="AL743" s="1099"/>
      <c r="AM743" s="1142"/>
      <c r="AN743" s="1143" t="s">
        <v>1013</v>
      </c>
      <c r="AO743" s="1098"/>
      <c r="AP743" s="1099" t="s">
        <v>1017</v>
      </c>
      <c r="AQ743" s="1099"/>
      <c r="AR743" s="1098" t="s">
        <v>1018</v>
      </c>
      <c r="AS743" s="1100"/>
    </row>
    <row r="744" spans="1:45" ht="9.9499999999999993" customHeight="1">
      <c r="A744" s="1086" t="s">
        <v>880</v>
      </c>
      <c r="B744" s="1087"/>
      <c r="C744" s="1087"/>
      <c r="D744" s="1087"/>
      <c r="E744" s="1087"/>
      <c r="F744" s="1084" t="s">
        <v>625</v>
      </c>
      <c r="G744" s="1084"/>
      <c r="H744" s="1084"/>
      <c r="I744" s="1084"/>
      <c r="J744" s="1084"/>
      <c r="K744" s="1088"/>
      <c r="L744" s="1089">
        <v>70</v>
      </c>
      <c r="M744" s="1090"/>
      <c r="N744" s="1078">
        <v>100</v>
      </c>
      <c r="O744" s="1078"/>
      <c r="P744" s="1078"/>
      <c r="Q744" s="1090">
        <v>115</v>
      </c>
      <c r="R744" s="1136"/>
      <c r="S744" s="1137">
        <v>95</v>
      </c>
      <c r="T744" s="1078"/>
      <c r="U744" s="1078"/>
      <c r="V744" s="1090">
        <v>120</v>
      </c>
      <c r="W744" s="1090"/>
      <c r="X744" s="1093"/>
      <c r="Y744" s="1133">
        <v>110000</v>
      </c>
      <c r="Z744" s="1080"/>
      <c r="AA744" s="1080"/>
      <c r="AB744" s="1079">
        <v>170000</v>
      </c>
      <c r="AC744" s="1079"/>
      <c r="AD744" s="1079"/>
      <c r="AE744" s="1079"/>
      <c r="AF744" s="1079"/>
      <c r="AG744" s="1080">
        <v>190000</v>
      </c>
      <c r="AH744" s="1080"/>
      <c r="AI744" s="1080"/>
      <c r="AJ744" s="1080"/>
      <c r="AK744" s="1079">
        <v>210000</v>
      </c>
      <c r="AL744" s="1079"/>
      <c r="AM744" s="1134"/>
      <c r="AN744" s="1135">
        <v>110000</v>
      </c>
      <c r="AO744" s="1080"/>
      <c r="AP744" s="1079">
        <v>140000</v>
      </c>
      <c r="AQ744" s="1079"/>
      <c r="AR744" s="1080">
        <v>150000</v>
      </c>
      <c r="AS744" s="1132"/>
    </row>
    <row r="745" spans="1:45" ht="9" customHeight="1">
      <c r="A745" s="1086" t="s">
        <v>881</v>
      </c>
      <c r="B745" s="1087"/>
      <c r="C745" s="1087"/>
      <c r="D745" s="1087"/>
      <c r="E745" s="1087"/>
      <c r="F745" s="1084" t="s">
        <v>640</v>
      </c>
      <c r="G745" s="1084"/>
      <c r="H745" s="1084"/>
      <c r="I745" s="1084"/>
      <c r="J745" s="1084"/>
      <c r="K745" s="1088"/>
      <c r="L745" s="1089">
        <v>251</v>
      </c>
      <c r="M745" s="1090"/>
      <c r="N745" s="1078">
        <v>343</v>
      </c>
      <c r="O745" s="1078"/>
      <c r="P745" s="1078"/>
      <c r="Q745" s="1090">
        <v>526</v>
      </c>
      <c r="R745" s="1136"/>
      <c r="S745" s="1137">
        <v>327</v>
      </c>
      <c r="T745" s="1078"/>
      <c r="U745" s="1078"/>
      <c r="V745" s="1090">
        <v>450</v>
      </c>
      <c r="W745" s="1090"/>
      <c r="X745" s="1093"/>
      <c r="Y745" s="1133">
        <v>203000</v>
      </c>
      <c r="Z745" s="1080"/>
      <c r="AA745" s="1080"/>
      <c r="AB745" s="1079">
        <v>290000</v>
      </c>
      <c r="AC745" s="1079"/>
      <c r="AD745" s="1079"/>
      <c r="AE745" s="1079"/>
      <c r="AF745" s="1079"/>
      <c r="AG745" s="1080">
        <v>385833</v>
      </c>
      <c r="AH745" s="1080"/>
      <c r="AI745" s="1080"/>
      <c r="AJ745" s="1080"/>
      <c r="AK745" s="1079">
        <v>573000</v>
      </c>
      <c r="AL745" s="1079"/>
      <c r="AM745" s="1134"/>
      <c r="AN745" s="1135">
        <v>171000</v>
      </c>
      <c r="AO745" s="1080"/>
      <c r="AP745" s="1079">
        <v>207500</v>
      </c>
      <c r="AQ745" s="1079"/>
      <c r="AR745" s="1080">
        <v>239000</v>
      </c>
      <c r="AS745" s="1132"/>
    </row>
    <row r="746" spans="1:45" ht="9" customHeight="1">
      <c r="A746" s="1086" t="s">
        <v>882</v>
      </c>
      <c r="B746" s="1087"/>
      <c r="C746" s="1087"/>
      <c r="D746" s="1087"/>
      <c r="E746" s="1087"/>
      <c r="F746" s="1084" t="s">
        <v>625</v>
      </c>
      <c r="G746" s="1084"/>
      <c r="H746" s="1084"/>
      <c r="I746" s="1084"/>
      <c r="J746" s="1084"/>
      <c r="K746" s="1088"/>
      <c r="L746" s="1089">
        <v>150</v>
      </c>
      <c r="M746" s="1090"/>
      <c r="N746" s="1078">
        <v>210</v>
      </c>
      <c r="O746" s="1078"/>
      <c r="P746" s="1078"/>
      <c r="Q746" s="1090">
        <v>250</v>
      </c>
      <c r="R746" s="1136"/>
      <c r="S746" s="1137">
        <v>180</v>
      </c>
      <c r="T746" s="1078"/>
      <c r="U746" s="1078"/>
      <c r="V746" s="1090">
        <v>200</v>
      </c>
      <c r="W746" s="1090"/>
      <c r="X746" s="1093"/>
      <c r="Y746" s="1133">
        <v>160000</v>
      </c>
      <c r="Z746" s="1080"/>
      <c r="AA746" s="1080"/>
      <c r="AB746" s="1079">
        <v>230000</v>
      </c>
      <c r="AC746" s="1079"/>
      <c r="AD746" s="1079"/>
      <c r="AE746" s="1079"/>
      <c r="AF746" s="1079"/>
      <c r="AG746" s="1080">
        <v>280000</v>
      </c>
      <c r="AH746" s="1080"/>
      <c r="AI746" s="1080"/>
      <c r="AJ746" s="1080"/>
      <c r="AK746" s="1079">
        <v>400000</v>
      </c>
      <c r="AL746" s="1079"/>
      <c r="AM746" s="1134"/>
      <c r="AN746" s="1135">
        <v>185000</v>
      </c>
      <c r="AO746" s="1080"/>
      <c r="AP746" s="1079">
        <v>210000</v>
      </c>
      <c r="AQ746" s="1079"/>
      <c r="AR746" s="1080">
        <v>240000</v>
      </c>
      <c r="AS746" s="1132"/>
    </row>
    <row r="747" spans="1:45" ht="9" customHeight="1">
      <c r="A747" s="1086" t="s">
        <v>883</v>
      </c>
      <c r="B747" s="1087"/>
      <c r="C747" s="1087"/>
      <c r="D747" s="1087"/>
      <c r="E747" s="1087"/>
      <c r="F747" s="1084" t="s">
        <v>643</v>
      </c>
      <c r="G747" s="1084"/>
      <c r="H747" s="1084"/>
      <c r="I747" s="1084"/>
      <c r="J747" s="1084"/>
      <c r="K747" s="1088"/>
      <c r="L747" s="1089">
        <v>30</v>
      </c>
      <c r="M747" s="1090"/>
      <c r="N747" s="1078">
        <v>40</v>
      </c>
      <c r="O747" s="1078"/>
      <c r="P747" s="1078"/>
      <c r="Q747" s="1090">
        <v>50</v>
      </c>
      <c r="R747" s="1136"/>
      <c r="S747" s="1137">
        <v>40</v>
      </c>
      <c r="T747" s="1078"/>
      <c r="U747" s="1078"/>
      <c r="V747" s="1090">
        <v>50</v>
      </c>
      <c r="W747" s="1090"/>
      <c r="X747" s="1093"/>
      <c r="Y747" s="1133">
        <v>40000</v>
      </c>
      <c r="Z747" s="1080"/>
      <c r="AA747" s="1080"/>
      <c r="AB747" s="1079">
        <v>80000</v>
      </c>
      <c r="AC747" s="1079"/>
      <c r="AD747" s="1079"/>
      <c r="AE747" s="1079"/>
      <c r="AF747" s="1079"/>
      <c r="AG747" s="1080">
        <v>130000</v>
      </c>
      <c r="AH747" s="1080"/>
      <c r="AI747" s="1080"/>
      <c r="AJ747" s="1080"/>
      <c r="AK747" s="1079">
        <v>225000</v>
      </c>
      <c r="AL747" s="1079"/>
      <c r="AM747" s="1134"/>
      <c r="AN747" s="1135">
        <v>30000</v>
      </c>
      <c r="AO747" s="1080"/>
      <c r="AP747" s="1079">
        <v>45000</v>
      </c>
      <c r="AQ747" s="1079"/>
      <c r="AR747" s="1080">
        <v>75000</v>
      </c>
      <c r="AS747" s="1132"/>
    </row>
    <row r="748" spans="1:45" ht="9" customHeight="1">
      <c r="A748" s="1086" t="s">
        <v>884</v>
      </c>
      <c r="B748" s="1087"/>
      <c r="C748" s="1087"/>
      <c r="D748" s="1087"/>
      <c r="E748" s="1087"/>
      <c r="F748" s="1084" t="s">
        <v>652</v>
      </c>
      <c r="G748" s="1084"/>
      <c r="H748" s="1084"/>
      <c r="I748" s="1084"/>
      <c r="J748" s="1084"/>
      <c r="K748" s="1088"/>
      <c r="L748" s="1089">
        <v>300</v>
      </c>
      <c r="M748" s="1090"/>
      <c r="N748" s="1078">
        <v>370</v>
      </c>
      <c r="O748" s="1078"/>
      <c r="P748" s="1078"/>
      <c r="Q748" s="1090">
        <v>500</v>
      </c>
      <c r="R748" s="1136"/>
      <c r="S748" s="1139" t="s">
        <v>626</v>
      </c>
      <c r="T748" s="1084"/>
      <c r="U748" s="1084"/>
      <c r="V748" s="1091" t="s">
        <v>626</v>
      </c>
      <c r="W748" s="1091"/>
      <c r="X748" s="1092"/>
      <c r="Y748" s="1133">
        <v>280000</v>
      </c>
      <c r="Z748" s="1080"/>
      <c r="AA748" s="1080"/>
      <c r="AB748" s="1079">
        <v>320000</v>
      </c>
      <c r="AC748" s="1079"/>
      <c r="AD748" s="1079"/>
      <c r="AE748" s="1079"/>
      <c r="AF748" s="1079"/>
      <c r="AG748" s="1080">
        <v>380000</v>
      </c>
      <c r="AH748" s="1080"/>
      <c r="AI748" s="1080"/>
      <c r="AJ748" s="1080"/>
      <c r="AK748" s="1079">
        <v>510000</v>
      </c>
      <c r="AL748" s="1079"/>
      <c r="AM748" s="1134"/>
      <c r="AN748" s="1135">
        <v>220000</v>
      </c>
      <c r="AO748" s="1080"/>
      <c r="AP748" s="1079">
        <v>250000</v>
      </c>
      <c r="AQ748" s="1079"/>
      <c r="AR748" s="1080">
        <v>270000</v>
      </c>
      <c r="AS748" s="1132"/>
    </row>
    <row r="749" spans="1:45" ht="9" customHeight="1">
      <c r="A749" s="1086" t="s">
        <v>885</v>
      </c>
      <c r="B749" s="1087"/>
      <c r="C749" s="1087"/>
      <c r="D749" s="1087"/>
      <c r="E749" s="1087"/>
      <c r="F749" s="1084" t="s">
        <v>652</v>
      </c>
      <c r="G749" s="1084"/>
      <c r="H749" s="1084"/>
      <c r="I749" s="1084"/>
      <c r="J749" s="1084"/>
      <c r="K749" s="1088"/>
      <c r="L749" s="1089">
        <v>350</v>
      </c>
      <c r="M749" s="1090"/>
      <c r="N749" s="1078">
        <v>400</v>
      </c>
      <c r="O749" s="1078"/>
      <c r="P749" s="1078"/>
      <c r="Q749" s="1090">
        <v>450</v>
      </c>
      <c r="R749" s="1136"/>
      <c r="S749" s="1137">
        <v>360</v>
      </c>
      <c r="T749" s="1078"/>
      <c r="U749" s="1078"/>
      <c r="V749" s="1090">
        <v>450</v>
      </c>
      <c r="W749" s="1090"/>
      <c r="X749" s="1093"/>
      <c r="Y749" s="1133">
        <v>190000</v>
      </c>
      <c r="Z749" s="1080"/>
      <c r="AA749" s="1080"/>
      <c r="AB749" s="1079">
        <v>220000</v>
      </c>
      <c r="AC749" s="1079"/>
      <c r="AD749" s="1079"/>
      <c r="AE749" s="1079"/>
      <c r="AF749" s="1079"/>
      <c r="AG749" s="1080">
        <v>300000</v>
      </c>
      <c r="AH749" s="1080"/>
      <c r="AI749" s="1080"/>
      <c r="AJ749" s="1080"/>
      <c r="AK749" s="1079">
        <v>390000</v>
      </c>
      <c r="AL749" s="1079"/>
      <c r="AM749" s="1134"/>
      <c r="AN749" s="1135">
        <v>200000</v>
      </c>
      <c r="AO749" s="1080"/>
      <c r="AP749" s="1079">
        <v>220000</v>
      </c>
      <c r="AQ749" s="1079"/>
      <c r="AR749" s="1080">
        <v>240000</v>
      </c>
      <c r="AS749" s="1132"/>
    </row>
    <row r="750" spans="1:45" ht="9" customHeight="1">
      <c r="A750" s="1086" t="s">
        <v>886</v>
      </c>
      <c r="B750" s="1087"/>
      <c r="C750" s="1087"/>
      <c r="D750" s="1087"/>
      <c r="E750" s="1087"/>
      <c r="F750" s="1084" t="s">
        <v>629</v>
      </c>
      <c r="G750" s="1084"/>
      <c r="H750" s="1084"/>
      <c r="I750" s="1084"/>
      <c r="J750" s="1084"/>
      <c r="K750" s="1088"/>
      <c r="L750" s="1089">
        <v>170</v>
      </c>
      <c r="M750" s="1090"/>
      <c r="N750" s="1078">
        <v>250</v>
      </c>
      <c r="O750" s="1078"/>
      <c r="P750" s="1078"/>
      <c r="Q750" s="1090">
        <v>350</v>
      </c>
      <c r="R750" s="1136"/>
      <c r="S750" s="1137">
        <v>220</v>
      </c>
      <c r="T750" s="1078"/>
      <c r="U750" s="1078"/>
      <c r="V750" s="1090">
        <v>350</v>
      </c>
      <c r="W750" s="1090"/>
      <c r="X750" s="1093"/>
      <c r="Y750" s="1133">
        <v>150000</v>
      </c>
      <c r="Z750" s="1080"/>
      <c r="AA750" s="1080"/>
      <c r="AB750" s="1079">
        <v>200000</v>
      </c>
      <c r="AC750" s="1079"/>
      <c r="AD750" s="1079"/>
      <c r="AE750" s="1079"/>
      <c r="AF750" s="1079"/>
      <c r="AG750" s="1080">
        <v>280000</v>
      </c>
      <c r="AH750" s="1080"/>
      <c r="AI750" s="1080"/>
      <c r="AJ750" s="1080"/>
      <c r="AK750" s="1079">
        <v>400000</v>
      </c>
      <c r="AL750" s="1079"/>
      <c r="AM750" s="1134"/>
      <c r="AN750" s="1135">
        <v>140000</v>
      </c>
      <c r="AO750" s="1080"/>
      <c r="AP750" s="1079">
        <v>220000</v>
      </c>
      <c r="AQ750" s="1079"/>
      <c r="AR750" s="1080">
        <v>290000</v>
      </c>
      <c r="AS750" s="1132"/>
    </row>
    <row r="751" spans="1:45" ht="9" customHeight="1">
      <c r="A751" s="1086" t="s">
        <v>887</v>
      </c>
      <c r="B751" s="1087"/>
      <c r="C751" s="1087"/>
      <c r="D751" s="1087"/>
      <c r="E751" s="1087"/>
      <c r="F751" s="1084" t="s">
        <v>632</v>
      </c>
      <c r="G751" s="1084"/>
      <c r="H751" s="1084"/>
      <c r="I751" s="1084"/>
      <c r="J751" s="1084"/>
      <c r="K751" s="1088"/>
      <c r="L751" s="1089">
        <v>35</v>
      </c>
      <c r="M751" s="1090"/>
      <c r="N751" s="1078">
        <v>45</v>
      </c>
      <c r="O751" s="1078"/>
      <c r="P751" s="1078"/>
      <c r="Q751" s="1090">
        <v>55</v>
      </c>
      <c r="R751" s="1136"/>
      <c r="S751" s="1139" t="s">
        <v>626</v>
      </c>
      <c r="T751" s="1084"/>
      <c r="U751" s="1084"/>
      <c r="V751" s="1090">
        <v>40</v>
      </c>
      <c r="W751" s="1090"/>
      <c r="X751" s="1093"/>
      <c r="Y751" s="1133">
        <v>105000</v>
      </c>
      <c r="Z751" s="1080"/>
      <c r="AA751" s="1080"/>
      <c r="AB751" s="1079">
        <v>130000</v>
      </c>
      <c r="AC751" s="1079"/>
      <c r="AD751" s="1079"/>
      <c r="AE751" s="1079"/>
      <c r="AF751" s="1079"/>
      <c r="AG751" s="1080">
        <v>165000</v>
      </c>
      <c r="AH751" s="1080"/>
      <c r="AI751" s="1080"/>
      <c r="AJ751" s="1080"/>
      <c r="AK751" s="1079">
        <v>200000</v>
      </c>
      <c r="AL751" s="1079"/>
      <c r="AM751" s="1134"/>
      <c r="AN751" s="1135">
        <v>75000</v>
      </c>
      <c r="AO751" s="1080"/>
      <c r="AP751" s="1079">
        <v>90000</v>
      </c>
      <c r="AQ751" s="1079"/>
      <c r="AR751" s="1080">
        <v>115000</v>
      </c>
      <c r="AS751" s="1132"/>
    </row>
    <row r="752" spans="1:45" ht="9" customHeight="1">
      <c r="A752" s="1086" t="s">
        <v>888</v>
      </c>
      <c r="B752" s="1087"/>
      <c r="C752" s="1087"/>
      <c r="D752" s="1087"/>
      <c r="E752" s="1087"/>
      <c r="F752" s="1084" t="s">
        <v>646</v>
      </c>
      <c r="G752" s="1084"/>
      <c r="H752" s="1084"/>
      <c r="I752" s="1084"/>
      <c r="J752" s="1084"/>
      <c r="K752" s="1088"/>
      <c r="L752" s="1089">
        <v>120</v>
      </c>
      <c r="M752" s="1090"/>
      <c r="N752" s="1078">
        <v>150</v>
      </c>
      <c r="O752" s="1078"/>
      <c r="P752" s="1078"/>
      <c r="Q752" s="1090">
        <v>200</v>
      </c>
      <c r="R752" s="1136"/>
      <c r="S752" s="1137">
        <v>170</v>
      </c>
      <c r="T752" s="1078"/>
      <c r="U752" s="1078"/>
      <c r="V752" s="1090">
        <v>230</v>
      </c>
      <c r="W752" s="1090"/>
      <c r="X752" s="1093"/>
      <c r="Y752" s="1133">
        <v>105000</v>
      </c>
      <c r="Z752" s="1080"/>
      <c r="AA752" s="1080"/>
      <c r="AB752" s="1079">
        <v>150000</v>
      </c>
      <c r="AC752" s="1079"/>
      <c r="AD752" s="1079"/>
      <c r="AE752" s="1079"/>
      <c r="AF752" s="1079"/>
      <c r="AG752" s="1080">
        <v>215000</v>
      </c>
      <c r="AH752" s="1080"/>
      <c r="AI752" s="1080"/>
      <c r="AJ752" s="1080"/>
      <c r="AK752" s="1079">
        <v>350000</v>
      </c>
      <c r="AL752" s="1079"/>
      <c r="AM752" s="1134"/>
      <c r="AN752" s="1135">
        <v>85000</v>
      </c>
      <c r="AO752" s="1080"/>
      <c r="AP752" s="1079">
        <v>115000</v>
      </c>
      <c r="AQ752" s="1079"/>
      <c r="AR752" s="1080">
        <v>140000</v>
      </c>
      <c r="AS752" s="1132"/>
    </row>
    <row r="753" spans="1:45" ht="9" customHeight="1">
      <c r="A753" s="1086" t="s">
        <v>889</v>
      </c>
      <c r="B753" s="1087"/>
      <c r="C753" s="1087"/>
      <c r="D753" s="1087"/>
      <c r="E753" s="1087"/>
      <c r="F753" s="1084" t="s">
        <v>625</v>
      </c>
      <c r="G753" s="1084"/>
      <c r="H753" s="1084"/>
      <c r="I753" s="1084"/>
      <c r="J753" s="1084"/>
      <c r="K753" s="1088"/>
      <c r="L753" s="1089">
        <v>110</v>
      </c>
      <c r="M753" s="1090"/>
      <c r="N753" s="1078">
        <v>130</v>
      </c>
      <c r="O753" s="1078"/>
      <c r="P753" s="1078"/>
      <c r="Q753" s="1090">
        <v>180</v>
      </c>
      <c r="R753" s="1136"/>
      <c r="S753" s="1137">
        <v>170</v>
      </c>
      <c r="T753" s="1078"/>
      <c r="U753" s="1078"/>
      <c r="V753" s="1090">
        <v>190</v>
      </c>
      <c r="W753" s="1090"/>
      <c r="X753" s="1093"/>
      <c r="Y753" s="1133">
        <v>150000</v>
      </c>
      <c r="Z753" s="1080"/>
      <c r="AA753" s="1080"/>
      <c r="AB753" s="1079">
        <v>170000</v>
      </c>
      <c r="AC753" s="1079"/>
      <c r="AD753" s="1079"/>
      <c r="AE753" s="1079"/>
      <c r="AF753" s="1079"/>
      <c r="AG753" s="1080">
        <v>200000</v>
      </c>
      <c r="AH753" s="1080"/>
      <c r="AI753" s="1080"/>
      <c r="AJ753" s="1080"/>
      <c r="AK753" s="1079">
        <v>230000</v>
      </c>
      <c r="AL753" s="1079"/>
      <c r="AM753" s="1134"/>
      <c r="AN753" s="1135">
        <v>130000</v>
      </c>
      <c r="AO753" s="1080"/>
      <c r="AP753" s="1079">
        <v>160000</v>
      </c>
      <c r="AQ753" s="1079"/>
      <c r="AR753" s="1080">
        <v>180000</v>
      </c>
      <c r="AS753" s="1132"/>
    </row>
    <row r="754" spans="1:45" ht="9" customHeight="1">
      <c r="A754" s="1086" t="s">
        <v>890</v>
      </c>
      <c r="B754" s="1087"/>
      <c r="C754" s="1087"/>
      <c r="D754" s="1087"/>
      <c r="E754" s="1087"/>
      <c r="F754" s="1084" t="s">
        <v>634</v>
      </c>
      <c r="G754" s="1084"/>
      <c r="H754" s="1084"/>
      <c r="I754" s="1084"/>
      <c r="J754" s="1084"/>
      <c r="K754" s="1088"/>
      <c r="L754" s="1089">
        <v>220</v>
      </c>
      <c r="M754" s="1090"/>
      <c r="N754" s="1078">
        <v>240</v>
      </c>
      <c r="O754" s="1078"/>
      <c r="P754" s="1078"/>
      <c r="Q754" s="1090">
        <v>290</v>
      </c>
      <c r="R754" s="1136"/>
      <c r="S754" s="1137">
        <v>280</v>
      </c>
      <c r="T754" s="1078"/>
      <c r="U754" s="1078"/>
      <c r="V754" s="1090">
        <v>300</v>
      </c>
      <c r="W754" s="1090"/>
      <c r="X754" s="1093"/>
      <c r="Y754" s="1133">
        <v>225000</v>
      </c>
      <c r="Z754" s="1080"/>
      <c r="AA754" s="1080"/>
      <c r="AB754" s="1079">
        <v>260000</v>
      </c>
      <c r="AC754" s="1079"/>
      <c r="AD754" s="1079"/>
      <c r="AE754" s="1079"/>
      <c r="AF754" s="1079"/>
      <c r="AG754" s="1080">
        <v>330000</v>
      </c>
      <c r="AH754" s="1080"/>
      <c r="AI754" s="1080"/>
      <c r="AJ754" s="1080"/>
      <c r="AK754" s="1079">
        <v>390000</v>
      </c>
      <c r="AL754" s="1079"/>
      <c r="AM754" s="1134"/>
      <c r="AN754" s="1135">
        <v>175000</v>
      </c>
      <c r="AO754" s="1080"/>
      <c r="AP754" s="1079">
        <v>195000</v>
      </c>
      <c r="AQ754" s="1079"/>
      <c r="AR754" s="1080">
        <v>220000</v>
      </c>
      <c r="AS754" s="1132"/>
    </row>
    <row r="755" spans="1:45" ht="9" customHeight="1">
      <c r="A755" s="1086" t="s">
        <v>891</v>
      </c>
      <c r="B755" s="1087"/>
      <c r="C755" s="1087"/>
      <c r="D755" s="1087"/>
      <c r="E755" s="1087"/>
      <c r="F755" s="1084" t="s">
        <v>646</v>
      </c>
      <c r="G755" s="1084"/>
      <c r="H755" s="1084"/>
      <c r="I755" s="1084"/>
      <c r="J755" s="1084"/>
      <c r="K755" s="1088"/>
      <c r="L755" s="1089">
        <v>145</v>
      </c>
      <c r="M755" s="1090"/>
      <c r="N755" s="1078">
        <v>220</v>
      </c>
      <c r="O755" s="1078"/>
      <c r="P755" s="1078"/>
      <c r="Q755" s="1090">
        <v>325</v>
      </c>
      <c r="R755" s="1136"/>
      <c r="S755" s="1137">
        <v>190</v>
      </c>
      <c r="T755" s="1078"/>
      <c r="U755" s="1078"/>
      <c r="V755" s="1090">
        <v>340</v>
      </c>
      <c r="W755" s="1090"/>
      <c r="X755" s="1093"/>
      <c r="Y755" s="1133">
        <v>145000</v>
      </c>
      <c r="Z755" s="1080"/>
      <c r="AA755" s="1080"/>
      <c r="AB755" s="1079">
        <v>200000</v>
      </c>
      <c r="AC755" s="1079"/>
      <c r="AD755" s="1079"/>
      <c r="AE755" s="1079"/>
      <c r="AF755" s="1079"/>
      <c r="AG755" s="1080">
        <v>265000</v>
      </c>
      <c r="AH755" s="1080"/>
      <c r="AI755" s="1080"/>
      <c r="AJ755" s="1080"/>
      <c r="AK755" s="1079">
        <v>395000</v>
      </c>
      <c r="AL755" s="1079"/>
      <c r="AM755" s="1134"/>
      <c r="AN755" s="1135">
        <v>95000</v>
      </c>
      <c r="AO755" s="1080"/>
      <c r="AP755" s="1079">
        <v>130000</v>
      </c>
      <c r="AQ755" s="1079"/>
      <c r="AR755" s="1080">
        <v>170000</v>
      </c>
      <c r="AS755" s="1132"/>
    </row>
    <row r="756" spans="1:45" ht="9" customHeight="1">
      <c r="A756" s="1086" t="s">
        <v>892</v>
      </c>
      <c r="B756" s="1087"/>
      <c r="C756" s="1087"/>
      <c r="D756" s="1087"/>
      <c r="E756" s="1087"/>
      <c r="F756" s="1084" t="s">
        <v>646</v>
      </c>
      <c r="G756" s="1084"/>
      <c r="H756" s="1084"/>
      <c r="I756" s="1084"/>
      <c r="J756" s="1084"/>
      <c r="K756" s="1088"/>
      <c r="L756" s="1089">
        <v>40</v>
      </c>
      <c r="M756" s="1090"/>
      <c r="N756" s="1078">
        <v>59</v>
      </c>
      <c r="O756" s="1078"/>
      <c r="P756" s="1078"/>
      <c r="Q756" s="1090">
        <v>75</v>
      </c>
      <c r="R756" s="1136"/>
      <c r="S756" s="1137">
        <v>54</v>
      </c>
      <c r="T756" s="1078"/>
      <c r="U756" s="1078"/>
      <c r="V756" s="1090">
        <v>64</v>
      </c>
      <c r="W756" s="1090"/>
      <c r="X756" s="1093"/>
      <c r="Y756" s="1133">
        <v>60000</v>
      </c>
      <c r="Z756" s="1080"/>
      <c r="AA756" s="1080"/>
      <c r="AB756" s="1079">
        <v>110000</v>
      </c>
      <c r="AC756" s="1079"/>
      <c r="AD756" s="1079"/>
      <c r="AE756" s="1079"/>
      <c r="AF756" s="1079"/>
      <c r="AG756" s="1080">
        <v>145000</v>
      </c>
      <c r="AH756" s="1080"/>
      <c r="AI756" s="1080"/>
      <c r="AJ756" s="1080"/>
      <c r="AK756" s="1079">
        <v>200000</v>
      </c>
      <c r="AL756" s="1079"/>
      <c r="AM756" s="1134"/>
      <c r="AN756" s="1135">
        <v>56000</v>
      </c>
      <c r="AO756" s="1080"/>
      <c r="AP756" s="1079">
        <v>88000</v>
      </c>
      <c r="AQ756" s="1079"/>
      <c r="AR756" s="1080">
        <v>100000</v>
      </c>
      <c r="AS756" s="1132"/>
    </row>
    <row r="757" spans="1:45" ht="9" customHeight="1">
      <c r="A757" s="1086" t="s">
        <v>893</v>
      </c>
      <c r="B757" s="1087"/>
      <c r="C757" s="1087"/>
      <c r="D757" s="1087"/>
      <c r="E757" s="1087"/>
      <c r="F757" s="1084" t="s">
        <v>713</v>
      </c>
      <c r="G757" s="1084"/>
      <c r="H757" s="1084"/>
      <c r="I757" s="1084"/>
      <c r="J757" s="1084"/>
      <c r="K757" s="1088"/>
      <c r="L757" s="1089">
        <v>70</v>
      </c>
      <c r="M757" s="1090"/>
      <c r="N757" s="1078">
        <v>90</v>
      </c>
      <c r="O757" s="1078"/>
      <c r="P757" s="1078"/>
      <c r="Q757" s="1090">
        <v>140</v>
      </c>
      <c r="R757" s="1136"/>
      <c r="S757" s="1139" t="s">
        <v>626</v>
      </c>
      <c r="T757" s="1084"/>
      <c r="U757" s="1084"/>
      <c r="V757" s="1091" t="s">
        <v>626</v>
      </c>
      <c r="W757" s="1091"/>
      <c r="X757" s="1092"/>
      <c r="Y757" s="1133">
        <v>75000</v>
      </c>
      <c r="Z757" s="1080"/>
      <c r="AA757" s="1080"/>
      <c r="AB757" s="1079">
        <v>180000</v>
      </c>
      <c r="AC757" s="1079"/>
      <c r="AD757" s="1079"/>
      <c r="AE757" s="1079"/>
      <c r="AF757" s="1079"/>
      <c r="AG757" s="1080">
        <v>190000</v>
      </c>
      <c r="AH757" s="1080"/>
      <c r="AI757" s="1080"/>
      <c r="AJ757" s="1080"/>
      <c r="AK757" s="1079">
        <v>210000</v>
      </c>
      <c r="AL757" s="1079"/>
      <c r="AM757" s="1134"/>
      <c r="AN757" s="1135">
        <v>80000</v>
      </c>
      <c r="AO757" s="1080"/>
      <c r="AP757" s="1079">
        <v>130000</v>
      </c>
      <c r="AQ757" s="1079"/>
      <c r="AR757" s="1080">
        <v>140000</v>
      </c>
      <c r="AS757" s="1132"/>
    </row>
    <row r="758" spans="1:45" ht="9" customHeight="1">
      <c r="A758" s="1086" t="s">
        <v>894</v>
      </c>
      <c r="B758" s="1087"/>
      <c r="C758" s="1087"/>
      <c r="D758" s="1087"/>
      <c r="E758" s="1087"/>
      <c r="F758" s="1084" t="s">
        <v>625</v>
      </c>
      <c r="G758" s="1084"/>
      <c r="H758" s="1084"/>
      <c r="I758" s="1084"/>
      <c r="J758" s="1084"/>
      <c r="K758" s="1088"/>
      <c r="L758" s="1089">
        <v>120</v>
      </c>
      <c r="M758" s="1090"/>
      <c r="N758" s="1078">
        <v>170</v>
      </c>
      <c r="O758" s="1078"/>
      <c r="P758" s="1078"/>
      <c r="Q758" s="1090">
        <v>200</v>
      </c>
      <c r="R758" s="1136"/>
      <c r="S758" s="1137">
        <v>180</v>
      </c>
      <c r="T758" s="1078"/>
      <c r="U758" s="1078"/>
      <c r="V758" s="1090">
        <v>230</v>
      </c>
      <c r="W758" s="1090"/>
      <c r="X758" s="1093"/>
      <c r="Y758" s="1133">
        <v>165000</v>
      </c>
      <c r="Z758" s="1080"/>
      <c r="AA758" s="1080"/>
      <c r="AB758" s="1079">
        <v>210000</v>
      </c>
      <c r="AC758" s="1079"/>
      <c r="AD758" s="1079"/>
      <c r="AE758" s="1079"/>
      <c r="AF758" s="1079"/>
      <c r="AG758" s="1080">
        <v>260000</v>
      </c>
      <c r="AH758" s="1080"/>
      <c r="AI758" s="1080"/>
      <c r="AJ758" s="1080"/>
      <c r="AK758" s="1079">
        <v>350000</v>
      </c>
      <c r="AL758" s="1079"/>
      <c r="AM758" s="1134"/>
      <c r="AN758" s="1135">
        <v>155000</v>
      </c>
      <c r="AO758" s="1080"/>
      <c r="AP758" s="1079">
        <v>185000</v>
      </c>
      <c r="AQ758" s="1079"/>
      <c r="AR758" s="1080">
        <v>220000</v>
      </c>
      <c r="AS758" s="1132"/>
    </row>
    <row r="759" spans="1:45" ht="9" customHeight="1">
      <c r="A759" s="1086" t="s">
        <v>895</v>
      </c>
      <c r="B759" s="1087"/>
      <c r="C759" s="1087"/>
      <c r="D759" s="1087"/>
      <c r="E759" s="1087"/>
      <c r="F759" s="1084" t="s">
        <v>625</v>
      </c>
      <c r="G759" s="1084"/>
      <c r="H759" s="1084"/>
      <c r="I759" s="1084"/>
      <c r="J759" s="1084"/>
      <c r="K759" s="1088"/>
      <c r="L759" s="1089">
        <v>205</v>
      </c>
      <c r="M759" s="1090"/>
      <c r="N759" s="1078">
        <v>245</v>
      </c>
      <c r="O759" s="1078"/>
      <c r="P759" s="1078"/>
      <c r="Q759" s="1090">
        <v>310</v>
      </c>
      <c r="R759" s="1136"/>
      <c r="S759" s="1137">
        <v>250</v>
      </c>
      <c r="T759" s="1078"/>
      <c r="U759" s="1078"/>
      <c r="V759" s="1090">
        <v>310</v>
      </c>
      <c r="W759" s="1090"/>
      <c r="X759" s="1093"/>
      <c r="Y759" s="1133">
        <v>180000</v>
      </c>
      <c r="Z759" s="1080"/>
      <c r="AA759" s="1080"/>
      <c r="AB759" s="1079">
        <v>230000</v>
      </c>
      <c r="AC759" s="1079"/>
      <c r="AD759" s="1079"/>
      <c r="AE759" s="1079"/>
      <c r="AF759" s="1079"/>
      <c r="AG759" s="1080">
        <v>335000</v>
      </c>
      <c r="AH759" s="1080"/>
      <c r="AI759" s="1080"/>
      <c r="AJ759" s="1080"/>
      <c r="AK759" s="1079">
        <v>450000</v>
      </c>
      <c r="AL759" s="1079"/>
      <c r="AM759" s="1134"/>
      <c r="AN759" s="1135">
        <v>130000</v>
      </c>
      <c r="AO759" s="1080"/>
      <c r="AP759" s="1079">
        <v>170000</v>
      </c>
      <c r="AQ759" s="1079"/>
      <c r="AR759" s="1080">
        <v>205000</v>
      </c>
      <c r="AS759" s="1132"/>
    </row>
    <row r="760" spans="1:45" ht="9" customHeight="1">
      <c r="A760" s="1086" t="s">
        <v>896</v>
      </c>
      <c r="B760" s="1087"/>
      <c r="C760" s="1087"/>
      <c r="D760" s="1087"/>
      <c r="E760" s="1087"/>
      <c r="F760" s="1084" t="s">
        <v>640</v>
      </c>
      <c r="G760" s="1084"/>
      <c r="H760" s="1084"/>
      <c r="I760" s="1084"/>
      <c r="J760" s="1084"/>
      <c r="K760" s="1088"/>
      <c r="L760" s="1089">
        <v>130</v>
      </c>
      <c r="M760" s="1090"/>
      <c r="N760" s="1078">
        <v>155</v>
      </c>
      <c r="O760" s="1078"/>
      <c r="P760" s="1078"/>
      <c r="Q760" s="1090">
        <v>210</v>
      </c>
      <c r="R760" s="1136"/>
      <c r="S760" s="1137">
        <v>150</v>
      </c>
      <c r="T760" s="1078"/>
      <c r="U760" s="1078"/>
      <c r="V760" s="1090">
        <v>210</v>
      </c>
      <c r="W760" s="1090"/>
      <c r="X760" s="1093"/>
      <c r="Y760" s="1133">
        <v>152500</v>
      </c>
      <c r="Z760" s="1080"/>
      <c r="AA760" s="1080"/>
      <c r="AB760" s="1079">
        <v>185000</v>
      </c>
      <c r="AC760" s="1079"/>
      <c r="AD760" s="1079"/>
      <c r="AE760" s="1079"/>
      <c r="AF760" s="1079"/>
      <c r="AG760" s="1080">
        <v>255000</v>
      </c>
      <c r="AH760" s="1080"/>
      <c r="AI760" s="1080"/>
      <c r="AJ760" s="1080"/>
      <c r="AK760" s="1079">
        <v>330000</v>
      </c>
      <c r="AL760" s="1079"/>
      <c r="AM760" s="1134"/>
      <c r="AN760" s="1135">
        <v>140000</v>
      </c>
      <c r="AO760" s="1080"/>
      <c r="AP760" s="1079">
        <v>155000</v>
      </c>
      <c r="AQ760" s="1079"/>
      <c r="AR760" s="1080">
        <v>180000</v>
      </c>
      <c r="AS760" s="1132"/>
    </row>
    <row r="761" spans="1:45" ht="9" customHeight="1">
      <c r="A761" s="1086" t="s">
        <v>897</v>
      </c>
      <c r="B761" s="1087"/>
      <c r="C761" s="1087"/>
      <c r="D761" s="1087"/>
      <c r="E761" s="1087"/>
      <c r="F761" s="1084" t="s">
        <v>646</v>
      </c>
      <c r="G761" s="1084"/>
      <c r="H761" s="1084"/>
      <c r="I761" s="1084"/>
      <c r="J761" s="1084"/>
      <c r="K761" s="1088"/>
      <c r="L761" s="1089">
        <v>76</v>
      </c>
      <c r="M761" s="1090"/>
      <c r="N761" s="1078">
        <v>96</v>
      </c>
      <c r="O761" s="1078"/>
      <c r="P761" s="1078"/>
      <c r="Q761" s="1090">
        <v>139</v>
      </c>
      <c r="R761" s="1136"/>
      <c r="S761" s="1137">
        <v>94</v>
      </c>
      <c r="T761" s="1078"/>
      <c r="U761" s="1078"/>
      <c r="V761" s="1090">
        <v>116</v>
      </c>
      <c r="W761" s="1090"/>
      <c r="X761" s="1093"/>
      <c r="Y761" s="1133">
        <v>108000</v>
      </c>
      <c r="Z761" s="1080"/>
      <c r="AA761" s="1080"/>
      <c r="AB761" s="1079">
        <v>140000</v>
      </c>
      <c r="AC761" s="1079"/>
      <c r="AD761" s="1079"/>
      <c r="AE761" s="1079"/>
      <c r="AF761" s="1079"/>
      <c r="AG761" s="1080">
        <v>175000</v>
      </c>
      <c r="AH761" s="1080"/>
      <c r="AI761" s="1080"/>
      <c r="AJ761" s="1080"/>
      <c r="AK761" s="1079">
        <v>215000</v>
      </c>
      <c r="AL761" s="1079"/>
      <c r="AM761" s="1134"/>
      <c r="AN761" s="1135">
        <v>90000</v>
      </c>
      <c r="AO761" s="1080"/>
      <c r="AP761" s="1079">
        <v>100000</v>
      </c>
      <c r="AQ761" s="1079"/>
      <c r="AR761" s="1080">
        <v>130000</v>
      </c>
      <c r="AS761" s="1132"/>
    </row>
    <row r="762" spans="1:45" ht="9" customHeight="1">
      <c r="A762" s="1086" t="s">
        <v>898</v>
      </c>
      <c r="B762" s="1087"/>
      <c r="C762" s="1087"/>
      <c r="D762" s="1087"/>
      <c r="E762" s="1087"/>
      <c r="F762" s="1084" t="s">
        <v>629</v>
      </c>
      <c r="G762" s="1084"/>
      <c r="H762" s="1084"/>
      <c r="I762" s="1084"/>
      <c r="J762" s="1084"/>
      <c r="K762" s="1088"/>
      <c r="L762" s="1089">
        <v>350</v>
      </c>
      <c r="M762" s="1090"/>
      <c r="N762" s="1078">
        <v>400</v>
      </c>
      <c r="O762" s="1078"/>
      <c r="P762" s="1078"/>
      <c r="Q762" s="1090">
        <v>500</v>
      </c>
      <c r="R762" s="1136"/>
      <c r="S762" s="1137">
        <v>350</v>
      </c>
      <c r="T762" s="1078"/>
      <c r="U762" s="1078"/>
      <c r="V762" s="1090">
        <v>450</v>
      </c>
      <c r="W762" s="1090"/>
      <c r="X762" s="1093"/>
      <c r="Y762" s="1133">
        <v>170000</v>
      </c>
      <c r="Z762" s="1080"/>
      <c r="AA762" s="1080"/>
      <c r="AB762" s="1079">
        <v>250000</v>
      </c>
      <c r="AC762" s="1079"/>
      <c r="AD762" s="1079"/>
      <c r="AE762" s="1079"/>
      <c r="AF762" s="1079"/>
      <c r="AG762" s="1080">
        <v>350000</v>
      </c>
      <c r="AH762" s="1080"/>
      <c r="AI762" s="1080"/>
      <c r="AJ762" s="1080"/>
      <c r="AK762" s="1079">
        <v>500000</v>
      </c>
      <c r="AL762" s="1079"/>
      <c r="AM762" s="1134"/>
      <c r="AN762" s="1135">
        <v>160000</v>
      </c>
      <c r="AO762" s="1080"/>
      <c r="AP762" s="1079">
        <v>230000</v>
      </c>
      <c r="AQ762" s="1079"/>
      <c r="AR762" s="1080">
        <v>270000</v>
      </c>
      <c r="AS762" s="1132"/>
    </row>
    <row r="763" spans="1:45" ht="9" customHeight="1">
      <c r="A763" s="1086" t="s">
        <v>899</v>
      </c>
      <c r="B763" s="1087"/>
      <c r="C763" s="1087"/>
      <c r="D763" s="1087"/>
      <c r="E763" s="1087"/>
      <c r="F763" s="1084" t="s">
        <v>634</v>
      </c>
      <c r="G763" s="1084"/>
      <c r="H763" s="1084"/>
      <c r="I763" s="1084"/>
      <c r="J763" s="1084"/>
      <c r="K763" s="1088"/>
      <c r="L763" s="1089">
        <v>60</v>
      </c>
      <c r="M763" s="1090"/>
      <c r="N763" s="1078">
        <v>80</v>
      </c>
      <c r="O763" s="1078"/>
      <c r="P763" s="1078"/>
      <c r="Q763" s="1090">
        <v>110</v>
      </c>
      <c r="R763" s="1136"/>
      <c r="S763" s="1139" t="s">
        <v>626</v>
      </c>
      <c r="T763" s="1084"/>
      <c r="U763" s="1084"/>
      <c r="V763" s="1091" t="s">
        <v>626</v>
      </c>
      <c r="W763" s="1091"/>
      <c r="X763" s="1092"/>
      <c r="Y763" s="1133">
        <v>70000</v>
      </c>
      <c r="Z763" s="1080"/>
      <c r="AA763" s="1080"/>
      <c r="AB763" s="1079">
        <v>100000</v>
      </c>
      <c r="AC763" s="1079"/>
      <c r="AD763" s="1079"/>
      <c r="AE763" s="1079"/>
      <c r="AF763" s="1079"/>
      <c r="AG763" s="1080">
        <v>160000</v>
      </c>
      <c r="AH763" s="1080"/>
      <c r="AI763" s="1080"/>
      <c r="AJ763" s="1080"/>
      <c r="AK763" s="1079">
        <v>250000</v>
      </c>
      <c r="AL763" s="1079"/>
      <c r="AM763" s="1134"/>
      <c r="AN763" s="1135">
        <v>50000</v>
      </c>
      <c r="AO763" s="1080"/>
      <c r="AP763" s="1079">
        <v>80000</v>
      </c>
      <c r="AQ763" s="1079"/>
      <c r="AR763" s="1080">
        <v>100000</v>
      </c>
      <c r="AS763" s="1132"/>
    </row>
    <row r="764" spans="1:45" ht="9" customHeight="1">
      <c r="A764" s="1086" t="s">
        <v>900</v>
      </c>
      <c r="B764" s="1087"/>
      <c r="C764" s="1087"/>
      <c r="D764" s="1087"/>
      <c r="E764" s="1087"/>
      <c r="F764" s="1084" t="s">
        <v>625</v>
      </c>
      <c r="G764" s="1084"/>
      <c r="H764" s="1084"/>
      <c r="I764" s="1084"/>
      <c r="J764" s="1084"/>
      <c r="K764" s="1088"/>
      <c r="L764" s="1089">
        <v>70</v>
      </c>
      <c r="M764" s="1090"/>
      <c r="N764" s="1078">
        <v>90</v>
      </c>
      <c r="O764" s="1078"/>
      <c r="P764" s="1078"/>
      <c r="Q764" s="1090">
        <v>110</v>
      </c>
      <c r="R764" s="1136"/>
      <c r="S764" s="1137">
        <v>100</v>
      </c>
      <c r="T764" s="1078"/>
      <c r="U764" s="1078"/>
      <c r="V764" s="1090">
        <v>130</v>
      </c>
      <c r="W764" s="1090"/>
      <c r="X764" s="1093"/>
      <c r="Y764" s="1133">
        <v>230000</v>
      </c>
      <c r="Z764" s="1080"/>
      <c r="AA764" s="1080"/>
      <c r="AB764" s="1079">
        <v>270000</v>
      </c>
      <c r="AC764" s="1079"/>
      <c r="AD764" s="1079"/>
      <c r="AE764" s="1079"/>
      <c r="AF764" s="1079"/>
      <c r="AG764" s="1080">
        <v>300000</v>
      </c>
      <c r="AH764" s="1080"/>
      <c r="AI764" s="1080"/>
      <c r="AJ764" s="1080"/>
      <c r="AK764" s="1079">
        <v>350000</v>
      </c>
      <c r="AL764" s="1079"/>
      <c r="AM764" s="1134"/>
      <c r="AN764" s="1135">
        <v>80000</v>
      </c>
      <c r="AO764" s="1080"/>
      <c r="AP764" s="1079">
        <v>100000</v>
      </c>
      <c r="AQ764" s="1079"/>
      <c r="AR764" s="1080">
        <v>120000</v>
      </c>
      <c r="AS764" s="1132"/>
    </row>
    <row r="765" spans="1:45" ht="9" customHeight="1">
      <c r="A765" s="1086" t="s">
        <v>901</v>
      </c>
      <c r="B765" s="1087"/>
      <c r="C765" s="1087"/>
      <c r="D765" s="1087"/>
      <c r="E765" s="1087"/>
      <c r="F765" s="1084" t="s">
        <v>740</v>
      </c>
      <c r="G765" s="1084"/>
      <c r="H765" s="1084"/>
      <c r="I765" s="1084"/>
      <c r="J765" s="1084"/>
      <c r="K765" s="1088"/>
      <c r="L765" s="1089">
        <v>60</v>
      </c>
      <c r="M765" s="1090"/>
      <c r="N765" s="1078">
        <v>100</v>
      </c>
      <c r="O765" s="1078"/>
      <c r="P765" s="1078"/>
      <c r="Q765" s="1090">
        <v>150</v>
      </c>
      <c r="R765" s="1136"/>
      <c r="S765" s="1139" t="s">
        <v>626</v>
      </c>
      <c r="T765" s="1084"/>
      <c r="U765" s="1084"/>
      <c r="V765" s="1091" t="s">
        <v>626</v>
      </c>
      <c r="W765" s="1091"/>
      <c r="X765" s="1092"/>
      <c r="Y765" s="1133">
        <v>120000</v>
      </c>
      <c r="Z765" s="1080"/>
      <c r="AA765" s="1080"/>
      <c r="AB765" s="1079">
        <v>150000</v>
      </c>
      <c r="AC765" s="1079"/>
      <c r="AD765" s="1079"/>
      <c r="AE765" s="1079"/>
      <c r="AF765" s="1079"/>
      <c r="AG765" s="1080">
        <v>200000</v>
      </c>
      <c r="AH765" s="1080"/>
      <c r="AI765" s="1080"/>
      <c r="AJ765" s="1080"/>
      <c r="AK765" s="1079">
        <v>400000</v>
      </c>
      <c r="AL765" s="1079"/>
      <c r="AM765" s="1134"/>
      <c r="AN765" s="1135">
        <v>80000</v>
      </c>
      <c r="AO765" s="1080"/>
      <c r="AP765" s="1079">
        <v>130000</v>
      </c>
      <c r="AQ765" s="1079"/>
      <c r="AR765" s="1080">
        <v>170000</v>
      </c>
      <c r="AS765" s="1132"/>
    </row>
    <row r="766" spans="1:45" ht="9" customHeight="1">
      <c r="A766" s="1086" t="s">
        <v>902</v>
      </c>
      <c r="B766" s="1087"/>
      <c r="C766" s="1087"/>
      <c r="D766" s="1087"/>
      <c r="E766" s="1087"/>
      <c r="F766" s="1084" t="s">
        <v>632</v>
      </c>
      <c r="G766" s="1084"/>
      <c r="H766" s="1084"/>
      <c r="I766" s="1084"/>
      <c r="J766" s="1084"/>
      <c r="K766" s="1088"/>
      <c r="L766" s="1089">
        <v>50</v>
      </c>
      <c r="M766" s="1090"/>
      <c r="N766" s="1078">
        <v>55</v>
      </c>
      <c r="O766" s="1078"/>
      <c r="P766" s="1078"/>
      <c r="Q766" s="1090">
        <v>60</v>
      </c>
      <c r="R766" s="1136"/>
      <c r="S766" s="1137">
        <v>80</v>
      </c>
      <c r="T766" s="1078"/>
      <c r="U766" s="1078"/>
      <c r="V766" s="1090">
        <v>125</v>
      </c>
      <c r="W766" s="1090"/>
      <c r="X766" s="1093"/>
      <c r="Y766" s="1133">
        <v>95000</v>
      </c>
      <c r="Z766" s="1080"/>
      <c r="AA766" s="1080"/>
      <c r="AB766" s="1079">
        <v>120000</v>
      </c>
      <c r="AC766" s="1079"/>
      <c r="AD766" s="1079"/>
      <c r="AE766" s="1079"/>
      <c r="AF766" s="1079"/>
      <c r="AG766" s="1080">
        <v>175000</v>
      </c>
      <c r="AH766" s="1080"/>
      <c r="AI766" s="1080"/>
      <c r="AJ766" s="1080"/>
      <c r="AK766" s="1079">
        <v>200000</v>
      </c>
      <c r="AL766" s="1079"/>
      <c r="AM766" s="1134"/>
      <c r="AN766" s="1135">
        <v>60000</v>
      </c>
      <c r="AO766" s="1080"/>
      <c r="AP766" s="1079">
        <v>80000</v>
      </c>
      <c r="AQ766" s="1079"/>
      <c r="AR766" s="1080">
        <v>110000</v>
      </c>
      <c r="AS766" s="1132"/>
    </row>
    <row r="767" spans="1:45" ht="9" customHeight="1">
      <c r="A767" s="1086" t="s">
        <v>903</v>
      </c>
      <c r="B767" s="1087"/>
      <c r="C767" s="1087"/>
      <c r="D767" s="1087"/>
      <c r="E767" s="1087"/>
      <c r="F767" s="1084" t="s">
        <v>706</v>
      </c>
      <c r="G767" s="1084"/>
      <c r="H767" s="1084"/>
      <c r="I767" s="1084"/>
      <c r="J767" s="1084"/>
      <c r="K767" s="1088"/>
      <c r="L767" s="1089">
        <v>160</v>
      </c>
      <c r="M767" s="1090"/>
      <c r="N767" s="1078">
        <v>220</v>
      </c>
      <c r="O767" s="1078"/>
      <c r="P767" s="1078"/>
      <c r="Q767" s="1090">
        <v>330</v>
      </c>
      <c r="R767" s="1136"/>
      <c r="S767" s="1137">
        <v>230</v>
      </c>
      <c r="T767" s="1078"/>
      <c r="U767" s="1078"/>
      <c r="V767" s="1090">
        <v>320</v>
      </c>
      <c r="W767" s="1090"/>
      <c r="X767" s="1093"/>
      <c r="Y767" s="1133">
        <v>100000</v>
      </c>
      <c r="Z767" s="1080"/>
      <c r="AA767" s="1080"/>
      <c r="AB767" s="1079">
        <v>160000</v>
      </c>
      <c r="AC767" s="1079"/>
      <c r="AD767" s="1079"/>
      <c r="AE767" s="1079"/>
      <c r="AF767" s="1079"/>
      <c r="AG767" s="1080">
        <v>250000</v>
      </c>
      <c r="AH767" s="1080"/>
      <c r="AI767" s="1080"/>
      <c r="AJ767" s="1080"/>
      <c r="AK767" s="1079">
        <v>470000</v>
      </c>
      <c r="AL767" s="1079"/>
      <c r="AM767" s="1134"/>
      <c r="AN767" s="1135">
        <v>100000</v>
      </c>
      <c r="AO767" s="1080"/>
      <c r="AP767" s="1079">
        <v>170000</v>
      </c>
      <c r="AQ767" s="1079"/>
      <c r="AR767" s="1080">
        <v>210000</v>
      </c>
      <c r="AS767" s="1132"/>
    </row>
    <row r="768" spans="1:45" ht="9" customHeight="1">
      <c r="A768" s="1086" t="s">
        <v>904</v>
      </c>
      <c r="B768" s="1087"/>
      <c r="C768" s="1087"/>
      <c r="D768" s="1087"/>
      <c r="E768" s="1087"/>
      <c r="F768" s="1084" t="s">
        <v>625</v>
      </c>
      <c r="G768" s="1084"/>
      <c r="H768" s="1084"/>
      <c r="I768" s="1084"/>
      <c r="J768" s="1084"/>
      <c r="K768" s="1088"/>
      <c r="L768" s="1089">
        <v>320</v>
      </c>
      <c r="M768" s="1090"/>
      <c r="N768" s="1078">
        <v>330</v>
      </c>
      <c r="O768" s="1078"/>
      <c r="P768" s="1078"/>
      <c r="Q768" s="1090">
        <v>340</v>
      </c>
      <c r="R768" s="1136"/>
      <c r="S768" s="1137">
        <v>340</v>
      </c>
      <c r="T768" s="1078"/>
      <c r="U768" s="1078"/>
      <c r="V768" s="1090">
        <v>380</v>
      </c>
      <c r="W768" s="1090"/>
      <c r="X768" s="1093"/>
      <c r="Y768" s="1133">
        <v>230000</v>
      </c>
      <c r="Z768" s="1080"/>
      <c r="AA768" s="1080"/>
      <c r="AB768" s="1079">
        <v>260000</v>
      </c>
      <c r="AC768" s="1079"/>
      <c r="AD768" s="1079"/>
      <c r="AE768" s="1079"/>
      <c r="AF768" s="1079"/>
      <c r="AG768" s="1080">
        <v>350000</v>
      </c>
      <c r="AH768" s="1080"/>
      <c r="AI768" s="1080"/>
      <c r="AJ768" s="1080"/>
      <c r="AK768" s="1079">
        <v>450000</v>
      </c>
      <c r="AL768" s="1079"/>
      <c r="AM768" s="1134"/>
      <c r="AN768" s="1135">
        <v>170000</v>
      </c>
      <c r="AO768" s="1080"/>
      <c r="AP768" s="1079">
        <v>200000</v>
      </c>
      <c r="AQ768" s="1079"/>
      <c r="AR768" s="1080">
        <v>210000</v>
      </c>
      <c r="AS768" s="1132"/>
    </row>
    <row r="769" spans="1:45" ht="9" customHeight="1">
      <c r="A769" s="1086" t="s">
        <v>905</v>
      </c>
      <c r="B769" s="1087"/>
      <c r="C769" s="1087"/>
      <c r="D769" s="1087"/>
      <c r="E769" s="1087"/>
      <c r="F769" s="1084" t="s">
        <v>625</v>
      </c>
      <c r="G769" s="1084"/>
      <c r="H769" s="1084"/>
      <c r="I769" s="1084"/>
      <c r="J769" s="1084"/>
      <c r="K769" s="1088"/>
      <c r="L769" s="1089">
        <v>100</v>
      </c>
      <c r="M769" s="1090"/>
      <c r="N769" s="1078">
        <v>190</v>
      </c>
      <c r="O769" s="1078"/>
      <c r="P769" s="1078"/>
      <c r="Q769" s="1090">
        <v>200</v>
      </c>
      <c r="R769" s="1136"/>
      <c r="S769" s="1137">
        <v>160</v>
      </c>
      <c r="T769" s="1078"/>
      <c r="U769" s="1078"/>
      <c r="V769" s="1090">
        <v>170</v>
      </c>
      <c r="W769" s="1090"/>
      <c r="X769" s="1093"/>
      <c r="Y769" s="1133">
        <v>220000</v>
      </c>
      <c r="Z769" s="1080"/>
      <c r="AA769" s="1080"/>
      <c r="AB769" s="1079">
        <v>245000</v>
      </c>
      <c r="AC769" s="1079"/>
      <c r="AD769" s="1079"/>
      <c r="AE769" s="1079"/>
      <c r="AF769" s="1079"/>
      <c r="AG769" s="1080">
        <v>260000</v>
      </c>
      <c r="AH769" s="1080"/>
      <c r="AI769" s="1080"/>
      <c r="AJ769" s="1080"/>
      <c r="AK769" s="1079">
        <v>310000</v>
      </c>
      <c r="AL769" s="1079"/>
      <c r="AM769" s="1134"/>
      <c r="AN769" s="1135">
        <v>150000</v>
      </c>
      <c r="AO769" s="1080"/>
      <c r="AP769" s="1079">
        <v>170000</v>
      </c>
      <c r="AQ769" s="1079"/>
      <c r="AR769" s="1080">
        <v>190000</v>
      </c>
      <c r="AS769" s="1132"/>
    </row>
    <row r="770" spans="1:45" ht="9" customHeight="1">
      <c r="A770" s="1086" t="s">
        <v>906</v>
      </c>
      <c r="B770" s="1087"/>
      <c r="C770" s="1087"/>
      <c r="D770" s="1087"/>
      <c r="E770" s="1087"/>
      <c r="F770" s="1084" t="s">
        <v>634</v>
      </c>
      <c r="G770" s="1084"/>
      <c r="H770" s="1084"/>
      <c r="I770" s="1084"/>
      <c r="J770" s="1084"/>
      <c r="K770" s="1088"/>
      <c r="L770" s="1089">
        <v>150</v>
      </c>
      <c r="M770" s="1090"/>
      <c r="N770" s="1078">
        <v>170</v>
      </c>
      <c r="O770" s="1078"/>
      <c r="P770" s="1078"/>
      <c r="Q770" s="1090">
        <v>180</v>
      </c>
      <c r="R770" s="1136"/>
      <c r="S770" s="1137">
        <v>150</v>
      </c>
      <c r="T770" s="1078"/>
      <c r="U770" s="1078"/>
      <c r="V770" s="1090">
        <v>170</v>
      </c>
      <c r="W770" s="1090"/>
      <c r="X770" s="1093"/>
      <c r="Y770" s="1133">
        <v>140000</v>
      </c>
      <c r="Z770" s="1080"/>
      <c r="AA770" s="1080"/>
      <c r="AB770" s="1079">
        <v>186000</v>
      </c>
      <c r="AC770" s="1079"/>
      <c r="AD770" s="1079"/>
      <c r="AE770" s="1079"/>
      <c r="AF770" s="1079"/>
      <c r="AG770" s="1080">
        <v>250000</v>
      </c>
      <c r="AH770" s="1080"/>
      <c r="AI770" s="1080"/>
      <c r="AJ770" s="1080"/>
      <c r="AK770" s="1079">
        <v>320000</v>
      </c>
      <c r="AL770" s="1079"/>
      <c r="AM770" s="1134"/>
      <c r="AN770" s="1135">
        <v>120000</v>
      </c>
      <c r="AO770" s="1080"/>
      <c r="AP770" s="1079">
        <v>150000</v>
      </c>
      <c r="AQ770" s="1079"/>
      <c r="AR770" s="1080">
        <v>180000</v>
      </c>
      <c r="AS770" s="1132"/>
    </row>
    <row r="771" spans="1:45" ht="9" customHeight="1">
      <c r="A771" s="1086" t="s">
        <v>907</v>
      </c>
      <c r="B771" s="1087"/>
      <c r="C771" s="1087"/>
      <c r="D771" s="1087"/>
      <c r="E771" s="1087"/>
      <c r="F771" s="1084" t="s">
        <v>625</v>
      </c>
      <c r="G771" s="1084"/>
      <c r="H771" s="1084"/>
      <c r="I771" s="1084"/>
      <c r="J771" s="1084"/>
      <c r="K771" s="1088"/>
      <c r="L771" s="1089">
        <v>250</v>
      </c>
      <c r="M771" s="1090"/>
      <c r="N771" s="1078">
        <v>320</v>
      </c>
      <c r="O771" s="1078"/>
      <c r="P771" s="1078"/>
      <c r="Q771" s="1090">
        <v>450</v>
      </c>
      <c r="R771" s="1136"/>
      <c r="S771" s="1137">
        <v>260</v>
      </c>
      <c r="T771" s="1078"/>
      <c r="U771" s="1078"/>
      <c r="V771" s="1090">
        <v>520</v>
      </c>
      <c r="W771" s="1090"/>
      <c r="X771" s="1093"/>
      <c r="Y771" s="1133">
        <v>250000</v>
      </c>
      <c r="Z771" s="1080"/>
      <c r="AA771" s="1080"/>
      <c r="AB771" s="1079">
        <v>350000</v>
      </c>
      <c r="AC771" s="1079"/>
      <c r="AD771" s="1079"/>
      <c r="AE771" s="1079"/>
      <c r="AF771" s="1079"/>
      <c r="AG771" s="1080">
        <v>500000</v>
      </c>
      <c r="AH771" s="1080"/>
      <c r="AI771" s="1080"/>
      <c r="AJ771" s="1080"/>
      <c r="AK771" s="1079">
        <v>650000</v>
      </c>
      <c r="AL771" s="1079"/>
      <c r="AM771" s="1134"/>
      <c r="AN771" s="1135">
        <v>230000</v>
      </c>
      <c r="AO771" s="1080"/>
      <c r="AP771" s="1079">
        <v>250000</v>
      </c>
      <c r="AQ771" s="1079"/>
      <c r="AR771" s="1080">
        <v>280000</v>
      </c>
      <c r="AS771" s="1132"/>
    </row>
    <row r="772" spans="1:45" ht="9" customHeight="1">
      <c r="A772" s="1086" t="s">
        <v>908</v>
      </c>
      <c r="B772" s="1087"/>
      <c r="C772" s="1087"/>
      <c r="D772" s="1087"/>
      <c r="E772" s="1087"/>
      <c r="F772" s="1084" t="s">
        <v>625</v>
      </c>
      <c r="G772" s="1084"/>
      <c r="H772" s="1084"/>
      <c r="I772" s="1084"/>
      <c r="J772" s="1084"/>
      <c r="K772" s="1088"/>
      <c r="L772" s="1089">
        <v>180</v>
      </c>
      <c r="M772" s="1090"/>
      <c r="N772" s="1078">
        <v>270</v>
      </c>
      <c r="O772" s="1078"/>
      <c r="P772" s="1078"/>
      <c r="Q772" s="1090">
        <v>390</v>
      </c>
      <c r="R772" s="1136"/>
      <c r="S772" s="1137">
        <v>210</v>
      </c>
      <c r="T772" s="1078"/>
      <c r="U772" s="1078"/>
      <c r="V772" s="1090">
        <v>320</v>
      </c>
      <c r="W772" s="1090"/>
      <c r="X772" s="1093"/>
      <c r="Y772" s="1133">
        <v>180000</v>
      </c>
      <c r="Z772" s="1080"/>
      <c r="AA772" s="1080"/>
      <c r="AB772" s="1079">
        <v>230000</v>
      </c>
      <c r="AC772" s="1079"/>
      <c r="AD772" s="1079"/>
      <c r="AE772" s="1079"/>
      <c r="AF772" s="1079"/>
      <c r="AG772" s="1080">
        <v>270000</v>
      </c>
      <c r="AH772" s="1080"/>
      <c r="AI772" s="1080"/>
      <c r="AJ772" s="1080"/>
      <c r="AK772" s="1079">
        <v>350000</v>
      </c>
      <c r="AL772" s="1079"/>
      <c r="AM772" s="1134"/>
      <c r="AN772" s="1135">
        <v>145000</v>
      </c>
      <c r="AO772" s="1080"/>
      <c r="AP772" s="1079">
        <v>185000</v>
      </c>
      <c r="AQ772" s="1079"/>
      <c r="AR772" s="1080">
        <v>250000</v>
      </c>
      <c r="AS772" s="1132"/>
    </row>
    <row r="773" spans="1:45" ht="9" customHeight="1">
      <c r="A773" s="1086" t="s">
        <v>909</v>
      </c>
      <c r="B773" s="1087"/>
      <c r="C773" s="1087"/>
      <c r="D773" s="1087"/>
      <c r="E773" s="1087"/>
      <c r="F773" s="1084" t="s">
        <v>640</v>
      </c>
      <c r="G773" s="1084"/>
      <c r="H773" s="1084"/>
      <c r="I773" s="1084"/>
      <c r="J773" s="1084"/>
      <c r="K773" s="1088"/>
      <c r="L773" s="1089">
        <v>234</v>
      </c>
      <c r="M773" s="1090"/>
      <c r="N773" s="1078">
        <v>274</v>
      </c>
      <c r="O773" s="1078"/>
      <c r="P773" s="1078"/>
      <c r="Q773" s="1090">
        <v>439</v>
      </c>
      <c r="R773" s="1136"/>
      <c r="S773" s="1137">
        <v>325</v>
      </c>
      <c r="T773" s="1078"/>
      <c r="U773" s="1078"/>
      <c r="V773" s="1090">
        <v>460</v>
      </c>
      <c r="W773" s="1090"/>
      <c r="X773" s="1093"/>
      <c r="Y773" s="1095" t="s">
        <v>626</v>
      </c>
      <c r="Z773" s="1084"/>
      <c r="AA773" s="1084"/>
      <c r="AB773" s="1091" t="s">
        <v>626</v>
      </c>
      <c r="AC773" s="1091"/>
      <c r="AD773" s="1091"/>
      <c r="AE773" s="1091"/>
      <c r="AF773" s="1091"/>
      <c r="AG773" s="1084" t="s">
        <v>626</v>
      </c>
      <c r="AH773" s="1084"/>
      <c r="AI773" s="1084"/>
      <c r="AJ773" s="1084"/>
      <c r="AK773" s="1091" t="s">
        <v>626</v>
      </c>
      <c r="AL773" s="1091"/>
      <c r="AM773" s="1138"/>
      <c r="AN773" s="1139" t="s">
        <v>626</v>
      </c>
      <c r="AO773" s="1084"/>
      <c r="AP773" s="1091" t="s">
        <v>626</v>
      </c>
      <c r="AQ773" s="1091"/>
      <c r="AR773" s="1084" t="s">
        <v>626</v>
      </c>
      <c r="AS773" s="1085"/>
    </row>
    <row r="774" spans="1:45" ht="9" customHeight="1">
      <c r="A774" s="1086" t="s">
        <v>910</v>
      </c>
      <c r="B774" s="1087"/>
      <c r="C774" s="1087"/>
      <c r="D774" s="1087"/>
      <c r="E774" s="1087"/>
      <c r="F774" s="1084" t="s">
        <v>634</v>
      </c>
      <c r="G774" s="1084"/>
      <c r="H774" s="1084"/>
      <c r="I774" s="1084"/>
      <c r="J774" s="1084"/>
      <c r="K774" s="1088"/>
      <c r="L774" s="1089">
        <v>100</v>
      </c>
      <c r="M774" s="1090"/>
      <c r="N774" s="1078">
        <v>140</v>
      </c>
      <c r="O774" s="1078"/>
      <c r="P774" s="1078"/>
      <c r="Q774" s="1090">
        <v>200</v>
      </c>
      <c r="R774" s="1136"/>
      <c r="S774" s="1137">
        <v>140</v>
      </c>
      <c r="T774" s="1078"/>
      <c r="U774" s="1078"/>
      <c r="V774" s="1090">
        <v>200</v>
      </c>
      <c r="W774" s="1090"/>
      <c r="X774" s="1093"/>
      <c r="Y774" s="1133">
        <v>120000</v>
      </c>
      <c r="Z774" s="1080"/>
      <c r="AA774" s="1080"/>
      <c r="AB774" s="1079">
        <v>150000</v>
      </c>
      <c r="AC774" s="1079"/>
      <c r="AD774" s="1079"/>
      <c r="AE774" s="1079"/>
      <c r="AF774" s="1079"/>
      <c r="AG774" s="1080">
        <v>210000</v>
      </c>
      <c r="AH774" s="1080"/>
      <c r="AI774" s="1080"/>
      <c r="AJ774" s="1080"/>
      <c r="AK774" s="1079">
        <v>270000</v>
      </c>
      <c r="AL774" s="1079"/>
      <c r="AM774" s="1134"/>
      <c r="AN774" s="1135">
        <v>120000</v>
      </c>
      <c r="AO774" s="1080"/>
      <c r="AP774" s="1079">
        <v>135000</v>
      </c>
      <c r="AQ774" s="1079"/>
      <c r="AR774" s="1080">
        <v>150000</v>
      </c>
      <c r="AS774" s="1132"/>
    </row>
    <row r="775" spans="1:45" ht="9" customHeight="1">
      <c r="A775" s="1086" t="s">
        <v>911</v>
      </c>
      <c r="B775" s="1087"/>
      <c r="C775" s="1087"/>
      <c r="D775" s="1087"/>
      <c r="E775" s="1087"/>
      <c r="F775" s="1084" t="s">
        <v>625</v>
      </c>
      <c r="G775" s="1084"/>
      <c r="H775" s="1084"/>
      <c r="I775" s="1084"/>
      <c r="J775" s="1084"/>
      <c r="K775" s="1088"/>
      <c r="L775" s="1089">
        <v>165</v>
      </c>
      <c r="M775" s="1090"/>
      <c r="N775" s="1078">
        <v>190</v>
      </c>
      <c r="O775" s="1078"/>
      <c r="P775" s="1078"/>
      <c r="Q775" s="1090">
        <v>230</v>
      </c>
      <c r="R775" s="1136"/>
      <c r="S775" s="1137">
        <v>190</v>
      </c>
      <c r="T775" s="1078"/>
      <c r="U775" s="1078"/>
      <c r="V775" s="1090">
        <v>260</v>
      </c>
      <c r="W775" s="1090"/>
      <c r="X775" s="1093"/>
      <c r="Y775" s="1133">
        <v>190000</v>
      </c>
      <c r="Z775" s="1080"/>
      <c r="AA775" s="1080"/>
      <c r="AB775" s="1079">
        <v>240000</v>
      </c>
      <c r="AC775" s="1079"/>
      <c r="AD775" s="1079"/>
      <c r="AE775" s="1079"/>
      <c r="AF775" s="1079"/>
      <c r="AG775" s="1080">
        <v>300000</v>
      </c>
      <c r="AH775" s="1080"/>
      <c r="AI775" s="1080"/>
      <c r="AJ775" s="1080"/>
      <c r="AK775" s="1079">
        <v>400000</v>
      </c>
      <c r="AL775" s="1079"/>
      <c r="AM775" s="1134"/>
      <c r="AN775" s="1135">
        <v>160000</v>
      </c>
      <c r="AO775" s="1080"/>
      <c r="AP775" s="1079">
        <v>195000</v>
      </c>
      <c r="AQ775" s="1079"/>
      <c r="AR775" s="1080">
        <v>210000</v>
      </c>
      <c r="AS775" s="1132"/>
    </row>
    <row r="776" spans="1:45" ht="9" customHeight="1">
      <c r="A776" s="1086" t="s">
        <v>912</v>
      </c>
      <c r="B776" s="1087"/>
      <c r="C776" s="1087"/>
      <c r="D776" s="1087"/>
      <c r="E776" s="1087"/>
      <c r="F776" s="1084" t="s">
        <v>634</v>
      </c>
      <c r="G776" s="1084"/>
      <c r="H776" s="1084"/>
      <c r="I776" s="1084"/>
      <c r="J776" s="1084"/>
      <c r="K776" s="1088"/>
      <c r="L776" s="1089">
        <v>80</v>
      </c>
      <c r="M776" s="1090"/>
      <c r="N776" s="1078">
        <v>120</v>
      </c>
      <c r="O776" s="1078"/>
      <c r="P776" s="1078"/>
      <c r="Q776" s="1090">
        <v>180</v>
      </c>
      <c r="R776" s="1136"/>
      <c r="S776" s="1137">
        <v>100</v>
      </c>
      <c r="T776" s="1078"/>
      <c r="U776" s="1078"/>
      <c r="V776" s="1090">
        <v>120</v>
      </c>
      <c r="W776" s="1090"/>
      <c r="X776" s="1093"/>
      <c r="Y776" s="1133">
        <v>110000</v>
      </c>
      <c r="Z776" s="1080"/>
      <c r="AA776" s="1080"/>
      <c r="AB776" s="1079">
        <v>170000</v>
      </c>
      <c r="AC776" s="1079"/>
      <c r="AD776" s="1079"/>
      <c r="AE776" s="1079"/>
      <c r="AF776" s="1079"/>
      <c r="AG776" s="1080">
        <v>200000</v>
      </c>
      <c r="AH776" s="1080"/>
      <c r="AI776" s="1080"/>
      <c r="AJ776" s="1080"/>
      <c r="AK776" s="1079">
        <v>300000</v>
      </c>
      <c r="AL776" s="1079"/>
      <c r="AM776" s="1134"/>
      <c r="AN776" s="1135">
        <v>90000</v>
      </c>
      <c r="AO776" s="1080"/>
      <c r="AP776" s="1079">
        <v>110000</v>
      </c>
      <c r="AQ776" s="1079"/>
      <c r="AR776" s="1080">
        <v>140000</v>
      </c>
      <c r="AS776" s="1132"/>
    </row>
    <row r="777" spans="1:45" ht="9" customHeight="1">
      <c r="A777" s="1086" t="s">
        <v>913</v>
      </c>
      <c r="B777" s="1087"/>
      <c r="C777" s="1087"/>
      <c r="D777" s="1087"/>
      <c r="E777" s="1087"/>
      <c r="F777" s="1084" t="s">
        <v>625</v>
      </c>
      <c r="G777" s="1084"/>
      <c r="H777" s="1084"/>
      <c r="I777" s="1084"/>
      <c r="J777" s="1084"/>
      <c r="K777" s="1088"/>
      <c r="L777" s="1089">
        <v>120</v>
      </c>
      <c r="M777" s="1090"/>
      <c r="N777" s="1078">
        <v>140</v>
      </c>
      <c r="O777" s="1078"/>
      <c r="P777" s="1078"/>
      <c r="Q777" s="1090">
        <v>180</v>
      </c>
      <c r="R777" s="1136"/>
      <c r="S777" s="1137">
        <v>120</v>
      </c>
      <c r="T777" s="1078"/>
      <c r="U777" s="1078"/>
      <c r="V777" s="1090">
        <v>160</v>
      </c>
      <c r="W777" s="1090"/>
      <c r="X777" s="1093"/>
      <c r="Y777" s="1133">
        <v>145000</v>
      </c>
      <c r="Z777" s="1080"/>
      <c r="AA777" s="1080"/>
      <c r="AB777" s="1079">
        <v>170000</v>
      </c>
      <c r="AC777" s="1079"/>
      <c r="AD777" s="1079"/>
      <c r="AE777" s="1079"/>
      <c r="AF777" s="1079"/>
      <c r="AG777" s="1080">
        <v>225000</v>
      </c>
      <c r="AH777" s="1080"/>
      <c r="AI777" s="1080"/>
      <c r="AJ777" s="1080"/>
      <c r="AK777" s="1079">
        <v>300000</v>
      </c>
      <c r="AL777" s="1079"/>
      <c r="AM777" s="1134"/>
      <c r="AN777" s="1135">
        <v>125000</v>
      </c>
      <c r="AO777" s="1080"/>
      <c r="AP777" s="1079">
        <v>145000</v>
      </c>
      <c r="AQ777" s="1079"/>
      <c r="AR777" s="1080">
        <v>160000</v>
      </c>
      <c r="AS777" s="1132"/>
    </row>
    <row r="778" spans="1:45" ht="9" customHeight="1">
      <c r="A778" s="1086" t="s">
        <v>914</v>
      </c>
      <c r="B778" s="1087"/>
      <c r="C778" s="1087"/>
      <c r="D778" s="1087"/>
      <c r="E778" s="1087"/>
      <c r="F778" s="1084" t="s">
        <v>625</v>
      </c>
      <c r="G778" s="1084"/>
      <c r="H778" s="1084"/>
      <c r="I778" s="1084"/>
      <c r="J778" s="1084"/>
      <c r="K778" s="1088"/>
      <c r="L778" s="1089">
        <v>180</v>
      </c>
      <c r="M778" s="1090"/>
      <c r="N778" s="1078">
        <v>210</v>
      </c>
      <c r="O778" s="1078"/>
      <c r="P778" s="1078"/>
      <c r="Q778" s="1090">
        <v>280</v>
      </c>
      <c r="R778" s="1136"/>
      <c r="S778" s="1137">
        <v>190</v>
      </c>
      <c r="T778" s="1078"/>
      <c r="U778" s="1078"/>
      <c r="V778" s="1090">
        <v>240</v>
      </c>
      <c r="W778" s="1090"/>
      <c r="X778" s="1093"/>
      <c r="Y778" s="1133">
        <v>200000</v>
      </c>
      <c r="Z778" s="1080"/>
      <c r="AA778" s="1080"/>
      <c r="AB778" s="1079">
        <v>220000</v>
      </c>
      <c r="AC778" s="1079"/>
      <c r="AD778" s="1079"/>
      <c r="AE778" s="1079"/>
      <c r="AF778" s="1079"/>
      <c r="AG778" s="1080">
        <v>250000</v>
      </c>
      <c r="AH778" s="1080"/>
      <c r="AI778" s="1080"/>
      <c r="AJ778" s="1080"/>
      <c r="AK778" s="1079">
        <v>320000</v>
      </c>
      <c r="AL778" s="1079"/>
      <c r="AM778" s="1134"/>
      <c r="AN778" s="1135">
        <v>180000</v>
      </c>
      <c r="AO778" s="1080"/>
      <c r="AP778" s="1079">
        <v>195000</v>
      </c>
      <c r="AQ778" s="1079"/>
      <c r="AR778" s="1080">
        <v>210000</v>
      </c>
      <c r="AS778" s="1132"/>
    </row>
    <row r="779" spans="1:45" ht="9" customHeight="1">
      <c r="A779" s="1086" t="s">
        <v>915</v>
      </c>
      <c r="B779" s="1087"/>
      <c r="C779" s="1087"/>
      <c r="D779" s="1087"/>
      <c r="E779" s="1087"/>
      <c r="F779" s="1084" t="s">
        <v>625</v>
      </c>
      <c r="G779" s="1084"/>
      <c r="H779" s="1084"/>
      <c r="I779" s="1084"/>
      <c r="J779" s="1084"/>
      <c r="K779" s="1088"/>
      <c r="L779" s="1089">
        <v>100</v>
      </c>
      <c r="M779" s="1090"/>
      <c r="N779" s="1078">
        <v>130</v>
      </c>
      <c r="O779" s="1078"/>
      <c r="P779" s="1078"/>
      <c r="Q779" s="1090">
        <v>200</v>
      </c>
      <c r="R779" s="1136"/>
      <c r="S779" s="1137">
        <v>170</v>
      </c>
      <c r="T779" s="1078"/>
      <c r="U779" s="1078"/>
      <c r="V779" s="1090">
        <v>200</v>
      </c>
      <c r="W779" s="1090"/>
      <c r="X779" s="1093"/>
      <c r="Y779" s="1133">
        <v>110000</v>
      </c>
      <c r="Z779" s="1080"/>
      <c r="AA779" s="1080"/>
      <c r="AB779" s="1079">
        <v>140000</v>
      </c>
      <c r="AC779" s="1079"/>
      <c r="AD779" s="1079"/>
      <c r="AE779" s="1079"/>
      <c r="AF779" s="1079"/>
      <c r="AG779" s="1080">
        <v>170000</v>
      </c>
      <c r="AH779" s="1080"/>
      <c r="AI779" s="1080"/>
      <c r="AJ779" s="1080"/>
      <c r="AK779" s="1079">
        <v>250000</v>
      </c>
      <c r="AL779" s="1079"/>
      <c r="AM779" s="1134"/>
      <c r="AN779" s="1135">
        <v>80000</v>
      </c>
      <c r="AO779" s="1080"/>
      <c r="AP779" s="1079">
        <v>100000</v>
      </c>
      <c r="AQ779" s="1079"/>
      <c r="AR779" s="1080">
        <v>135000</v>
      </c>
      <c r="AS779" s="1132"/>
    </row>
    <row r="780" spans="1:45" ht="9" customHeight="1">
      <c r="A780" s="1086" t="s">
        <v>916</v>
      </c>
      <c r="B780" s="1087"/>
      <c r="C780" s="1087"/>
      <c r="D780" s="1087"/>
      <c r="E780" s="1087"/>
      <c r="F780" s="1084" t="s">
        <v>625</v>
      </c>
      <c r="G780" s="1084"/>
      <c r="H780" s="1084"/>
      <c r="I780" s="1084"/>
      <c r="J780" s="1084"/>
      <c r="K780" s="1088"/>
      <c r="L780" s="1089">
        <v>90</v>
      </c>
      <c r="M780" s="1090"/>
      <c r="N780" s="1078">
        <v>120</v>
      </c>
      <c r="O780" s="1078"/>
      <c r="P780" s="1078"/>
      <c r="Q780" s="1090">
        <v>160</v>
      </c>
      <c r="R780" s="1136"/>
      <c r="S780" s="1137">
        <v>110</v>
      </c>
      <c r="T780" s="1078"/>
      <c r="U780" s="1078"/>
      <c r="V780" s="1090">
        <v>150</v>
      </c>
      <c r="W780" s="1090"/>
      <c r="X780" s="1093"/>
      <c r="Y780" s="1133">
        <v>135000</v>
      </c>
      <c r="Z780" s="1080"/>
      <c r="AA780" s="1080"/>
      <c r="AB780" s="1079">
        <v>160000</v>
      </c>
      <c r="AC780" s="1079"/>
      <c r="AD780" s="1079"/>
      <c r="AE780" s="1079"/>
      <c r="AF780" s="1079"/>
      <c r="AG780" s="1080">
        <v>215000</v>
      </c>
      <c r="AH780" s="1080"/>
      <c r="AI780" s="1080"/>
      <c r="AJ780" s="1080"/>
      <c r="AK780" s="1079">
        <v>280000</v>
      </c>
      <c r="AL780" s="1079"/>
      <c r="AM780" s="1134"/>
      <c r="AN780" s="1135">
        <v>115000</v>
      </c>
      <c r="AO780" s="1080"/>
      <c r="AP780" s="1079">
        <v>135000</v>
      </c>
      <c r="AQ780" s="1079"/>
      <c r="AR780" s="1080">
        <v>150000</v>
      </c>
      <c r="AS780" s="1132"/>
    </row>
    <row r="781" spans="1:45" ht="9" customHeight="1">
      <c r="A781" s="1086" t="s">
        <v>917</v>
      </c>
      <c r="B781" s="1087"/>
      <c r="C781" s="1087"/>
      <c r="D781" s="1087"/>
      <c r="E781" s="1087"/>
      <c r="F781" s="1084" t="s">
        <v>640</v>
      </c>
      <c r="G781" s="1084"/>
      <c r="H781" s="1084"/>
      <c r="I781" s="1084"/>
      <c r="J781" s="1084"/>
      <c r="K781" s="1088"/>
      <c r="L781" s="1089">
        <v>290</v>
      </c>
      <c r="M781" s="1090"/>
      <c r="N781" s="1078">
        <v>359</v>
      </c>
      <c r="O781" s="1078"/>
      <c r="P781" s="1078"/>
      <c r="Q781" s="1090">
        <v>480</v>
      </c>
      <c r="R781" s="1136"/>
      <c r="S781" s="1137">
        <v>428</v>
      </c>
      <c r="T781" s="1078"/>
      <c r="U781" s="1078"/>
      <c r="V781" s="1090">
        <v>548</v>
      </c>
      <c r="W781" s="1090"/>
      <c r="X781" s="1093"/>
      <c r="Y781" s="1133">
        <v>271667</v>
      </c>
      <c r="Z781" s="1080"/>
      <c r="AA781" s="1080"/>
      <c r="AB781" s="1079">
        <v>325000</v>
      </c>
      <c r="AC781" s="1079"/>
      <c r="AD781" s="1079"/>
      <c r="AE781" s="1079"/>
      <c r="AF781" s="1079"/>
      <c r="AG781" s="1080">
        <v>402500</v>
      </c>
      <c r="AH781" s="1080"/>
      <c r="AI781" s="1080"/>
      <c r="AJ781" s="1080"/>
      <c r="AK781" s="1079">
        <v>506250</v>
      </c>
      <c r="AL781" s="1079"/>
      <c r="AM781" s="1134"/>
      <c r="AN781" s="1135">
        <v>211667</v>
      </c>
      <c r="AO781" s="1080"/>
      <c r="AP781" s="1079">
        <v>236500</v>
      </c>
      <c r="AQ781" s="1079"/>
      <c r="AR781" s="1080">
        <v>269167</v>
      </c>
      <c r="AS781" s="1132"/>
    </row>
    <row r="782" spans="1:45" ht="9" customHeight="1">
      <c r="A782" s="1086" t="s">
        <v>918</v>
      </c>
      <c r="B782" s="1087"/>
      <c r="C782" s="1087"/>
      <c r="D782" s="1087"/>
      <c r="E782" s="1087"/>
      <c r="F782" s="1084" t="s">
        <v>625</v>
      </c>
      <c r="G782" s="1084"/>
      <c r="H782" s="1084"/>
      <c r="I782" s="1084"/>
      <c r="J782" s="1084"/>
      <c r="K782" s="1088"/>
      <c r="L782" s="1089">
        <v>140</v>
      </c>
      <c r="M782" s="1090"/>
      <c r="N782" s="1078">
        <v>190</v>
      </c>
      <c r="O782" s="1078"/>
      <c r="P782" s="1078"/>
      <c r="Q782" s="1090">
        <v>290</v>
      </c>
      <c r="R782" s="1136"/>
      <c r="S782" s="1137">
        <v>200</v>
      </c>
      <c r="T782" s="1078"/>
      <c r="U782" s="1078"/>
      <c r="V782" s="1090">
        <v>260</v>
      </c>
      <c r="W782" s="1090"/>
      <c r="X782" s="1093"/>
      <c r="Y782" s="1133">
        <v>170000</v>
      </c>
      <c r="Z782" s="1080"/>
      <c r="AA782" s="1080"/>
      <c r="AB782" s="1079">
        <v>210000</v>
      </c>
      <c r="AC782" s="1079"/>
      <c r="AD782" s="1079"/>
      <c r="AE782" s="1079"/>
      <c r="AF782" s="1079"/>
      <c r="AG782" s="1080">
        <v>260000</v>
      </c>
      <c r="AH782" s="1080"/>
      <c r="AI782" s="1080"/>
      <c r="AJ782" s="1080"/>
      <c r="AK782" s="1079">
        <v>360000</v>
      </c>
      <c r="AL782" s="1079"/>
      <c r="AM782" s="1134"/>
      <c r="AN782" s="1135">
        <v>150000</v>
      </c>
      <c r="AO782" s="1080"/>
      <c r="AP782" s="1079">
        <v>170000</v>
      </c>
      <c r="AQ782" s="1079"/>
      <c r="AR782" s="1080">
        <v>200000</v>
      </c>
      <c r="AS782" s="1132"/>
    </row>
    <row r="783" spans="1:45" ht="9" customHeight="1">
      <c r="A783" s="1086" t="s">
        <v>919</v>
      </c>
      <c r="B783" s="1087"/>
      <c r="C783" s="1087"/>
      <c r="D783" s="1087"/>
      <c r="E783" s="1087"/>
      <c r="F783" s="1084" t="s">
        <v>673</v>
      </c>
      <c r="G783" s="1084"/>
      <c r="H783" s="1084"/>
      <c r="I783" s="1084"/>
      <c r="J783" s="1084"/>
      <c r="K783" s="1088"/>
      <c r="L783" s="1089">
        <v>100</v>
      </c>
      <c r="M783" s="1090"/>
      <c r="N783" s="1078">
        <v>120</v>
      </c>
      <c r="O783" s="1078"/>
      <c r="P783" s="1078"/>
      <c r="Q783" s="1090">
        <v>140</v>
      </c>
      <c r="R783" s="1136"/>
      <c r="S783" s="1137">
        <v>100</v>
      </c>
      <c r="T783" s="1078"/>
      <c r="U783" s="1078"/>
      <c r="V783" s="1090">
        <v>160</v>
      </c>
      <c r="W783" s="1090"/>
      <c r="X783" s="1093"/>
      <c r="Y783" s="1133">
        <v>140000</v>
      </c>
      <c r="Z783" s="1080"/>
      <c r="AA783" s="1080"/>
      <c r="AB783" s="1079">
        <v>170000</v>
      </c>
      <c r="AC783" s="1079"/>
      <c r="AD783" s="1079"/>
      <c r="AE783" s="1079"/>
      <c r="AF783" s="1079"/>
      <c r="AG783" s="1080">
        <v>220000</v>
      </c>
      <c r="AH783" s="1080"/>
      <c r="AI783" s="1080"/>
      <c r="AJ783" s="1080"/>
      <c r="AK783" s="1079">
        <v>300000</v>
      </c>
      <c r="AL783" s="1079"/>
      <c r="AM783" s="1134"/>
      <c r="AN783" s="1135">
        <v>120000</v>
      </c>
      <c r="AO783" s="1080"/>
      <c r="AP783" s="1079">
        <v>150000</v>
      </c>
      <c r="AQ783" s="1079"/>
      <c r="AR783" s="1080">
        <v>170000</v>
      </c>
      <c r="AS783" s="1132"/>
    </row>
    <row r="784" spans="1:45" ht="9" customHeight="1">
      <c r="A784" s="1086" t="s">
        <v>920</v>
      </c>
      <c r="B784" s="1087"/>
      <c r="C784" s="1087"/>
      <c r="D784" s="1087"/>
      <c r="E784" s="1087"/>
      <c r="F784" s="1084" t="s">
        <v>646</v>
      </c>
      <c r="G784" s="1084"/>
      <c r="H784" s="1084"/>
      <c r="I784" s="1084"/>
      <c r="J784" s="1084"/>
      <c r="K784" s="1088"/>
      <c r="L784" s="1089">
        <v>80</v>
      </c>
      <c r="M784" s="1090"/>
      <c r="N784" s="1078">
        <v>100</v>
      </c>
      <c r="O784" s="1078"/>
      <c r="P784" s="1078"/>
      <c r="Q784" s="1090">
        <v>150</v>
      </c>
      <c r="R784" s="1136"/>
      <c r="S784" s="1137">
        <v>100</v>
      </c>
      <c r="T784" s="1078"/>
      <c r="U784" s="1078"/>
      <c r="V784" s="1090">
        <v>180</v>
      </c>
      <c r="W784" s="1090"/>
      <c r="X784" s="1093"/>
      <c r="Y784" s="1133">
        <v>100000</v>
      </c>
      <c r="Z784" s="1080"/>
      <c r="AA784" s="1080"/>
      <c r="AB784" s="1079">
        <v>150000</v>
      </c>
      <c r="AC784" s="1079"/>
      <c r="AD784" s="1079"/>
      <c r="AE784" s="1079"/>
      <c r="AF784" s="1079"/>
      <c r="AG784" s="1080">
        <v>185000</v>
      </c>
      <c r="AH784" s="1080"/>
      <c r="AI784" s="1080"/>
      <c r="AJ784" s="1080"/>
      <c r="AK784" s="1079">
        <v>300000</v>
      </c>
      <c r="AL784" s="1079"/>
      <c r="AM784" s="1134"/>
      <c r="AN784" s="1135">
        <v>70000</v>
      </c>
      <c r="AO784" s="1080"/>
      <c r="AP784" s="1079">
        <v>100000</v>
      </c>
      <c r="AQ784" s="1079"/>
      <c r="AR784" s="1080">
        <v>125000</v>
      </c>
      <c r="AS784" s="1132"/>
    </row>
    <row r="785" spans="1:45" ht="9" customHeight="1">
      <c r="A785" s="1086" t="s">
        <v>921</v>
      </c>
      <c r="B785" s="1087"/>
      <c r="C785" s="1087"/>
      <c r="D785" s="1087"/>
      <c r="E785" s="1087"/>
      <c r="F785" s="1084" t="s">
        <v>632</v>
      </c>
      <c r="G785" s="1084"/>
      <c r="H785" s="1084"/>
      <c r="I785" s="1084"/>
      <c r="J785" s="1084"/>
      <c r="K785" s="1088"/>
      <c r="L785" s="1089">
        <v>55</v>
      </c>
      <c r="M785" s="1090"/>
      <c r="N785" s="1078">
        <v>95</v>
      </c>
      <c r="O785" s="1078"/>
      <c r="P785" s="1078"/>
      <c r="Q785" s="1090">
        <v>110</v>
      </c>
      <c r="R785" s="1136"/>
      <c r="S785" s="1137">
        <v>80</v>
      </c>
      <c r="T785" s="1078"/>
      <c r="U785" s="1078"/>
      <c r="V785" s="1090">
        <v>130</v>
      </c>
      <c r="W785" s="1090"/>
      <c r="X785" s="1093"/>
      <c r="Y785" s="1133">
        <v>75000</v>
      </c>
      <c r="Z785" s="1080"/>
      <c r="AA785" s="1080"/>
      <c r="AB785" s="1079">
        <v>110000</v>
      </c>
      <c r="AC785" s="1079"/>
      <c r="AD785" s="1079"/>
      <c r="AE785" s="1079"/>
      <c r="AF785" s="1079"/>
      <c r="AG785" s="1080">
        <v>160000</v>
      </c>
      <c r="AH785" s="1080"/>
      <c r="AI785" s="1080"/>
      <c r="AJ785" s="1080"/>
      <c r="AK785" s="1079">
        <v>210000</v>
      </c>
      <c r="AL785" s="1079"/>
      <c r="AM785" s="1134"/>
      <c r="AN785" s="1135">
        <v>60000</v>
      </c>
      <c r="AO785" s="1080"/>
      <c r="AP785" s="1079">
        <v>80000</v>
      </c>
      <c r="AQ785" s="1079"/>
      <c r="AR785" s="1080">
        <v>120000</v>
      </c>
      <c r="AS785" s="1132"/>
    </row>
    <row r="786" spans="1:45" ht="9" customHeight="1">
      <c r="A786" s="1086" t="s">
        <v>922</v>
      </c>
      <c r="B786" s="1087"/>
      <c r="C786" s="1087"/>
      <c r="D786" s="1087"/>
      <c r="E786" s="1087"/>
      <c r="F786" s="1084" t="s">
        <v>713</v>
      </c>
      <c r="G786" s="1084"/>
      <c r="H786" s="1084"/>
      <c r="I786" s="1084"/>
      <c r="J786" s="1084"/>
      <c r="K786" s="1088"/>
      <c r="L786" s="1089">
        <v>110</v>
      </c>
      <c r="M786" s="1090"/>
      <c r="N786" s="1078">
        <v>150</v>
      </c>
      <c r="O786" s="1078"/>
      <c r="P786" s="1078"/>
      <c r="Q786" s="1090">
        <v>420</v>
      </c>
      <c r="R786" s="1136"/>
      <c r="S786" s="1139" t="s">
        <v>626</v>
      </c>
      <c r="T786" s="1084"/>
      <c r="U786" s="1084"/>
      <c r="V786" s="1091" t="s">
        <v>626</v>
      </c>
      <c r="W786" s="1091"/>
      <c r="X786" s="1092"/>
      <c r="Y786" s="1133">
        <v>130000</v>
      </c>
      <c r="Z786" s="1080"/>
      <c r="AA786" s="1080"/>
      <c r="AB786" s="1079">
        <v>330000</v>
      </c>
      <c r="AC786" s="1079"/>
      <c r="AD786" s="1079"/>
      <c r="AE786" s="1079"/>
      <c r="AF786" s="1079"/>
      <c r="AG786" s="1080">
        <v>340000</v>
      </c>
      <c r="AH786" s="1080"/>
      <c r="AI786" s="1080"/>
      <c r="AJ786" s="1080"/>
      <c r="AK786" s="1079">
        <v>610000</v>
      </c>
      <c r="AL786" s="1079"/>
      <c r="AM786" s="1134"/>
      <c r="AN786" s="1135">
        <v>115000</v>
      </c>
      <c r="AO786" s="1080"/>
      <c r="AP786" s="1079">
        <v>240000</v>
      </c>
      <c r="AQ786" s="1079"/>
      <c r="AR786" s="1080">
        <v>250000</v>
      </c>
      <c r="AS786" s="1132"/>
    </row>
    <row r="787" spans="1:45" ht="9" customHeight="1">
      <c r="A787" s="1086" t="s">
        <v>923</v>
      </c>
      <c r="B787" s="1087"/>
      <c r="C787" s="1087"/>
      <c r="D787" s="1087"/>
      <c r="E787" s="1087"/>
      <c r="F787" s="1084" t="s">
        <v>713</v>
      </c>
      <c r="G787" s="1084"/>
      <c r="H787" s="1084"/>
      <c r="I787" s="1084"/>
      <c r="J787" s="1084"/>
      <c r="K787" s="1088"/>
      <c r="L787" s="1089">
        <v>120</v>
      </c>
      <c r="M787" s="1090"/>
      <c r="N787" s="1078">
        <v>155</v>
      </c>
      <c r="O787" s="1078"/>
      <c r="P787" s="1078"/>
      <c r="Q787" s="1090">
        <v>300</v>
      </c>
      <c r="R787" s="1136"/>
      <c r="S787" s="1139" t="s">
        <v>626</v>
      </c>
      <c r="T787" s="1084"/>
      <c r="U787" s="1084"/>
      <c r="V787" s="1091" t="s">
        <v>626</v>
      </c>
      <c r="W787" s="1091"/>
      <c r="X787" s="1092"/>
      <c r="Y787" s="1133">
        <v>110000</v>
      </c>
      <c r="Z787" s="1080"/>
      <c r="AA787" s="1080"/>
      <c r="AB787" s="1079">
        <v>230000</v>
      </c>
      <c r="AC787" s="1079"/>
      <c r="AD787" s="1079"/>
      <c r="AE787" s="1079"/>
      <c r="AF787" s="1079"/>
      <c r="AG787" s="1080">
        <v>240000</v>
      </c>
      <c r="AH787" s="1080"/>
      <c r="AI787" s="1080"/>
      <c r="AJ787" s="1080"/>
      <c r="AK787" s="1079">
        <v>380000</v>
      </c>
      <c r="AL787" s="1079"/>
      <c r="AM787" s="1134"/>
      <c r="AN787" s="1135">
        <v>100000</v>
      </c>
      <c r="AO787" s="1080"/>
      <c r="AP787" s="1079">
        <v>170000</v>
      </c>
      <c r="AQ787" s="1079"/>
      <c r="AR787" s="1080">
        <v>180000</v>
      </c>
      <c r="AS787" s="1132"/>
    </row>
    <row r="788" spans="1:45" ht="9" customHeight="1">
      <c r="A788" s="1086" t="s">
        <v>924</v>
      </c>
      <c r="B788" s="1087"/>
      <c r="C788" s="1087"/>
      <c r="D788" s="1087"/>
      <c r="E788" s="1087"/>
      <c r="F788" s="1084" t="s">
        <v>646</v>
      </c>
      <c r="G788" s="1084"/>
      <c r="H788" s="1084"/>
      <c r="I788" s="1084"/>
      <c r="J788" s="1084"/>
      <c r="K788" s="1088"/>
      <c r="L788" s="1089">
        <v>50</v>
      </c>
      <c r="M788" s="1090"/>
      <c r="N788" s="1078">
        <v>75</v>
      </c>
      <c r="O788" s="1078"/>
      <c r="P788" s="1078"/>
      <c r="Q788" s="1090">
        <v>115</v>
      </c>
      <c r="R788" s="1136"/>
      <c r="S788" s="1139" t="s">
        <v>626</v>
      </c>
      <c r="T788" s="1084"/>
      <c r="U788" s="1084"/>
      <c r="V788" s="1091" t="s">
        <v>626</v>
      </c>
      <c r="W788" s="1091"/>
      <c r="X788" s="1092"/>
      <c r="Y788" s="1133">
        <v>80000</v>
      </c>
      <c r="Z788" s="1080"/>
      <c r="AA788" s="1080"/>
      <c r="AB788" s="1079">
        <v>140000</v>
      </c>
      <c r="AC788" s="1079"/>
      <c r="AD788" s="1079"/>
      <c r="AE788" s="1079"/>
      <c r="AF788" s="1079"/>
      <c r="AG788" s="1080">
        <v>195000</v>
      </c>
      <c r="AH788" s="1080"/>
      <c r="AI788" s="1080"/>
      <c r="AJ788" s="1080"/>
      <c r="AK788" s="1079">
        <v>280000</v>
      </c>
      <c r="AL788" s="1079"/>
      <c r="AM788" s="1134"/>
      <c r="AN788" s="1135">
        <v>70000</v>
      </c>
      <c r="AO788" s="1080"/>
      <c r="AP788" s="1079">
        <v>110000</v>
      </c>
      <c r="AQ788" s="1079"/>
      <c r="AR788" s="1080">
        <v>150000</v>
      </c>
      <c r="AS788" s="1132"/>
    </row>
    <row r="789" spans="1:45" ht="9" customHeight="1">
      <c r="A789" s="1086" t="s">
        <v>925</v>
      </c>
      <c r="B789" s="1087"/>
      <c r="C789" s="1087"/>
      <c r="D789" s="1087"/>
      <c r="E789" s="1087"/>
      <c r="F789" s="1084" t="s">
        <v>685</v>
      </c>
      <c r="G789" s="1084"/>
      <c r="H789" s="1084"/>
      <c r="I789" s="1084"/>
      <c r="J789" s="1084"/>
      <c r="K789" s="1088"/>
      <c r="L789" s="1089">
        <v>35</v>
      </c>
      <c r="M789" s="1090"/>
      <c r="N789" s="1078">
        <v>40</v>
      </c>
      <c r="O789" s="1078"/>
      <c r="P789" s="1078"/>
      <c r="Q789" s="1090">
        <v>50</v>
      </c>
      <c r="R789" s="1136"/>
      <c r="S789" s="1137">
        <v>40</v>
      </c>
      <c r="T789" s="1078"/>
      <c r="U789" s="1078"/>
      <c r="V789" s="1090">
        <v>50</v>
      </c>
      <c r="W789" s="1090"/>
      <c r="X789" s="1093"/>
      <c r="Y789" s="1133">
        <v>70000</v>
      </c>
      <c r="Z789" s="1080"/>
      <c r="AA789" s="1080"/>
      <c r="AB789" s="1079">
        <v>85000</v>
      </c>
      <c r="AC789" s="1079"/>
      <c r="AD789" s="1079"/>
      <c r="AE789" s="1079"/>
      <c r="AF789" s="1079"/>
      <c r="AG789" s="1080">
        <v>120000</v>
      </c>
      <c r="AH789" s="1080"/>
      <c r="AI789" s="1080"/>
      <c r="AJ789" s="1080"/>
      <c r="AK789" s="1079">
        <v>150000</v>
      </c>
      <c r="AL789" s="1079"/>
      <c r="AM789" s="1134"/>
      <c r="AN789" s="1135">
        <v>65000</v>
      </c>
      <c r="AO789" s="1080"/>
      <c r="AP789" s="1079">
        <v>75000</v>
      </c>
      <c r="AQ789" s="1079"/>
      <c r="AR789" s="1080">
        <v>90000</v>
      </c>
      <c r="AS789" s="1132"/>
    </row>
    <row r="790" spans="1:45" ht="9" customHeight="1">
      <c r="A790" s="1086" t="s">
        <v>926</v>
      </c>
      <c r="B790" s="1087"/>
      <c r="C790" s="1087"/>
      <c r="D790" s="1087"/>
      <c r="E790" s="1087"/>
      <c r="F790" s="1084" t="s">
        <v>625</v>
      </c>
      <c r="G790" s="1084"/>
      <c r="H790" s="1084"/>
      <c r="I790" s="1084"/>
      <c r="J790" s="1084"/>
      <c r="K790" s="1088"/>
      <c r="L790" s="1089">
        <v>240</v>
      </c>
      <c r="M790" s="1090"/>
      <c r="N790" s="1078">
        <v>280</v>
      </c>
      <c r="O790" s="1078"/>
      <c r="P790" s="1078"/>
      <c r="Q790" s="1090">
        <v>310</v>
      </c>
      <c r="R790" s="1136"/>
      <c r="S790" s="1137">
        <v>290</v>
      </c>
      <c r="T790" s="1078"/>
      <c r="U790" s="1078"/>
      <c r="V790" s="1090">
        <v>340</v>
      </c>
      <c r="W790" s="1090"/>
      <c r="X790" s="1093"/>
      <c r="Y790" s="1133">
        <v>220000</v>
      </c>
      <c r="Z790" s="1080"/>
      <c r="AA790" s="1080"/>
      <c r="AB790" s="1079">
        <v>240000</v>
      </c>
      <c r="AC790" s="1079"/>
      <c r="AD790" s="1079"/>
      <c r="AE790" s="1079"/>
      <c r="AF790" s="1079"/>
      <c r="AG790" s="1080">
        <v>300000</v>
      </c>
      <c r="AH790" s="1080"/>
      <c r="AI790" s="1080"/>
      <c r="AJ790" s="1080"/>
      <c r="AK790" s="1079">
        <v>360000</v>
      </c>
      <c r="AL790" s="1079"/>
      <c r="AM790" s="1134"/>
      <c r="AN790" s="1135">
        <v>160000</v>
      </c>
      <c r="AO790" s="1080"/>
      <c r="AP790" s="1079">
        <v>170000</v>
      </c>
      <c r="AQ790" s="1079"/>
      <c r="AR790" s="1080">
        <v>190000</v>
      </c>
      <c r="AS790" s="1132"/>
    </row>
    <row r="791" spans="1:45" ht="9" customHeight="1">
      <c r="A791" s="1086" t="s">
        <v>927</v>
      </c>
      <c r="B791" s="1087"/>
      <c r="C791" s="1087"/>
      <c r="D791" s="1087"/>
      <c r="E791" s="1087"/>
      <c r="F791" s="1084" t="s">
        <v>632</v>
      </c>
      <c r="G791" s="1084"/>
      <c r="H791" s="1084"/>
      <c r="I791" s="1084"/>
      <c r="J791" s="1084"/>
      <c r="K791" s="1088"/>
      <c r="L791" s="1089">
        <v>45</v>
      </c>
      <c r="M791" s="1090"/>
      <c r="N791" s="1078">
        <v>60</v>
      </c>
      <c r="O791" s="1078"/>
      <c r="P791" s="1078"/>
      <c r="Q791" s="1090">
        <v>75</v>
      </c>
      <c r="R791" s="1136"/>
      <c r="S791" s="1137">
        <v>30</v>
      </c>
      <c r="T791" s="1078"/>
      <c r="U791" s="1078"/>
      <c r="V791" s="1090">
        <v>40</v>
      </c>
      <c r="W791" s="1090"/>
      <c r="X791" s="1093"/>
      <c r="Y791" s="1133">
        <v>70000</v>
      </c>
      <c r="Z791" s="1080"/>
      <c r="AA791" s="1080"/>
      <c r="AB791" s="1079">
        <v>80000</v>
      </c>
      <c r="AC791" s="1079"/>
      <c r="AD791" s="1079"/>
      <c r="AE791" s="1079"/>
      <c r="AF791" s="1079"/>
      <c r="AG791" s="1080">
        <v>120000</v>
      </c>
      <c r="AH791" s="1080"/>
      <c r="AI791" s="1080"/>
      <c r="AJ791" s="1080"/>
      <c r="AK791" s="1079">
        <v>150000</v>
      </c>
      <c r="AL791" s="1079"/>
      <c r="AM791" s="1134"/>
      <c r="AN791" s="1135">
        <v>70000</v>
      </c>
      <c r="AO791" s="1080"/>
      <c r="AP791" s="1079">
        <v>80000</v>
      </c>
      <c r="AQ791" s="1079"/>
      <c r="AR791" s="1080">
        <v>95000</v>
      </c>
      <c r="AS791" s="1132"/>
    </row>
    <row r="792" spans="1:45" ht="9" customHeight="1">
      <c r="A792" s="1086" t="s">
        <v>928</v>
      </c>
      <c r="B792" s="1087"/>
      <c r="C792" s="1087"/>
      <c r="D792" s="1087"/>
      <c r="E792" s="1087"/>
      <c r="F792" s="1084" t="s">
        <v>632</v>
      </c>
      <c r="G792" s="1084"/>
      <c r="H792" s="1084"/>
      <c r="I792" s="1084"/>
      <c r="J792" s="1084"/>
      <c r="K792" s="1088"/>
      <c r="L792" s="1089">
        <v>50</v>
      </c>
      <c r="M792" s="1090"/>
      <c r="N792" s="1078">
        <v>55</v>
      </c>
      <c r="O792" s="1078"/>
      <c r="P792" s="1078"/>
      <c r="Q792" s="1090">
        <v>65</v>
      </c>
      <c r="R792" s="1136"/>
      <c r="S792" s="1137">
        <v>70</v>
      </c>
      <c r="T792" s="1078"/>
      <c r="U792" s="1078"/>
      <c r="V792" s="1090">
        <v>90</v>
      </c>
      <c r="W792" s="1090"/>
      <c r="X792" s="1093"/>
      <c r="Y792" s="1133">
        <v>80000</v>
      </c>
      <c r="Z792" s="1080"/>
      <c r="AA792" s="1080"/>
      <c r="AB792" s="1079">
        <v>85000</v>
      </c>
      <c r="AC792" s="1079"/>
      <c r="AD792" s="1079"/>
      <c r="AE792" s="1079"/>
      <c r="AF792" s="1079"/>
      <c r="AG792" s="1080">
        <v>100000</v>
      </c>
      <c r="AH792" s="1080"/>
      <c r="AI792" s="1080"/>
      <c r="AJ792" s="1080"/>
      <c r="AK792" s="1091" t="s">
        <v>626</v>
      </c>
      <c r="AL792" s="1091"/>
      <c r="AM792" s="1138"/>
      <c r="AN792" s="1135">
        <v>70000</v>
      </c>
      <c r="AO792" s="1080"/>
      <c r="AP792" s="1079">
        <v>78000</v>
      </c>
      <c r="AQ792" s="1079"/>
      <c r="AR792" s="1080">
        <v>93000</v>
      </c>
      <c r="AS792" s="1132"/>
    </row>
    <row r="793" spans="1:45" ht="9" customHeight="1">
      <c r="A793" s="1086" t="s">
        <v>929</v>
      </c>
      <c r="B793" s="1087"/>
      <c r="C793" s="1087"/>
      <c r="D793" s="1087"/>
      <c r="E793" s="1087"/>
      <c r="F793" s="1084" t="s">
        <v>685</v>
      </c>
      <c r="G793" s="1084"/>
      <c r="H793" s="1084"/>
      <c r="I793" s="1084"/>
      <c r="J793" s="1084"/>
      <c r="K793" s="1088"/>
      <c r="L793" s="1089">
        <v>30</v>
      </c>
      <c r="M793" s="1090"/>
      <c r="N793" s="1078">
        <v>50</v>
      </c>
      <c r="O793" s="1078"/>
      <c r="P793" s="1078"/>
      <c r="Q793" s="1090">
        <v>80</v>
      </c>
      <c r="R793" s="1136"/>
      <c r="S793" s="1137">
        <v>40</v>
      </c>
      <c r="T793" s="1078"/>
      <c r="U793" s="1078"/>
      <c r="V793" s="1090">
        <v>120</v>
      </c>
      <c r="W793" s="1090"/>
      <c r="X793" s="1093"/>
      <c r="Y793" s="1133">
        <v>40000</v>
      </c>
      <c r="Z793" s="1080"/>
      <c r="AA793" s="1080"/>
      <c r="AB793" s="1079">
        <v>75000</v>
      </c>
      <c r="AC793" s="1079"/>
      <c r="AD793" s="1079"/>
      <c r="AE793" s="1079"/>
      <c r="AF793" s="1079"/>
      <c r="AG793" s="1080">
        <v>120000</v>
      </c>
      <c r="AH793" s="1080"/>
      <c r="AI793" s="1080"/>
      <c r="AJ793" s="1080"/>
      <c r="AK793" s="1079">
        <v>200000</v>
      </c>
      <c r="AL793" s="1079"/>
      <c r="AM793" s="1134"/>
      <c r="AN793" s="1135">
        <v>50000</v>
      </c>
      <c r="AO793" s="1080"/>
      <c r="AP793" s="1079">
        <v>70000</v>
      </c>
      <c r="AQ793" s="1079"/>
      <c r="AR793" s="1080">
        <v>80000</v>
      </c>
      <c r="AS793" s="1132"/>
    </row>
    <row r="794" spans="1:45" ht="9" customHeight="1">
      <c r="A794" s="1086" t="s">
        <v>930</v>
      </c>
      <c r="B794" s="1087"/>
      <c r="C794" s="1087"/>
      <c r="D794" s="1087"/>
      <c r="E794" s="1087"/>
      <c r="F794" s="1084" t="s">
        <v>640</v>
      </c>
      <c r="G794" s="1084"/>
      <c r="H794" s="1084"/>
      <c r="I794" s="1084"/>
      <c r="J794" s="1084"/>
      <c r="K794" s="1088"/>
      <c r="L794" s="1089">
        <v>135</v>
      </c>
      <c r="M794" s="1090"/>
      <c r="N794" s="1078">
        <v>180</v>
      </c>
      <c r="O794" s="1078"/>
      <c r="P794" s="1078"/>
      <c r="Q794" s="1090">
        <v>250</v>
      </c>
      <c r="R794" s="1136"/>
      <c r="S794" s="1139" t="s">
        <v>626</v>
      </c>
      <c r="T794" s="1084"/>
      <c r="U794" s="1084"/>
      <c r="V794" s="1091" t="s">
        <v>626</v>
      </c>
      <c r="W794" s="1091"/>
      <c r="X794" s="1092"/>
      <c r="Y794" s="1133">
        <v>125000</v>
      </c>
      <c r="Z794" s="1080"/>
      <c r="AA794" s="1080"/>
      <c r="AB794" s="1079">
        <v>183000</v>
      </c>
      <c r="AC794" s="1079"/>
      <c r="AD794" s="1079"/>
      <c r="AE794" s="1079"/>
      <c r="AF794" s="1079"/>
      <c r="AG794" s="1080">
        <v>215000</v>
      </c>
      <c r="AH794" s="1080"/>
      <c r="AI794" s="1080"/>
      <c r="AJ794" s="1080"/>
      <c r="AK794" s="1091" t="s">
        <v>626</v>
      </c>
      <c r="AL794" s="1091"/>
      <c r="AM794" s="1138"/>
      <c r="AN794" s="1135">
        <v>103000</v>
      </c>
      <c r="AO794" s="1080"/>
      <c r="AP794" s="1079">
        <v>125000</v>
      </c>
      <c r="AQ794" s="1079"/>
      <c r="AR794" s="1080">
        <v>145000</v>
      </c>
      <c r="AS794" s="1132"/>
    </row>
    <row r="795" spans="1:45" ht="9" customHeight="1">
      <c r="A795" s="1086" t="s">
        <v>931</v>
      </c>
      <c r="B795" s="1087"/>
      <c r="C795" s="1087"/>
      <c r="D795" s="1087"/>
      <c r="E795" s="1087"/>
      <c r="F795" s="1084" t="s">
        <v>625</v>
      </c>
      <c r="G795" s="1084"/>
      <c r="H795" s="1084"/>
      <c r="I795" s="1084"/>
      <c r="J795" s="1084"/>
      <c r="K795" s="1088"/>
      <c r="L795" s="1089">
        <v>180</v>
      </c>
      <c r="M795" s="1090"/>
      <c r="N795" s="1078">
        <v>190</v>
      </c>
      <c r="O795" s="1078"/>
      <c r="P795" s="1078"/>
      <c r="Q795" s="1090">
        <v>220</v>
      </c>
      <c r="R795" s="1136"/>
      <c r="S795" s="1137">
        <v>190</v>
      </c>
      <c r="T795" s="1078"/>
      <c r="U795" s="1078"/>
      <c r="V795" s="1090">
        <v>210</v>
      </c>
      <c r="W795" s="1090"/>
      <c r="X795" s="1093"/>
      <c r="Y795" s="1133">
        <v>180000</v>
      </c>
      <c r="Z795" s="1080"/>
      <c r="AA795" s="1080"/>
      <c r="AB795" s="1079">
        <v>200000</v>
      </c>
      <c r="AC795" s="1079"/>
      <c r="AD795" s="1079"/>
      <c r="AE795" s="1079"/>
      <c r="AF795" s="1079"/>
      <c r="AG795" s="1080">
        <v>280000</v>
      </c>
      <c r="AH795" s="1080"/>
      <c r="AI795" s="1080"/>
      <c r="AJ795" s="1080"/>
      <c r="AK795" s="1079">
        <v>450000</v>
      </c>
      <c r="AL795" s="1079"/>
      <c r="AM795" s="1134"/>
      <c r="AN795" s="1135">
        <v>150000</v>
      </c>
      <c r="AO795" s="1080"/>
      <c r="AP795" s="1079">
        <v>170000</v>
      </c>
      <c r="AQ795" s="1079"/>
      <c r="AR795" s="1080">
        <v>220000</v>
      </c>
      <c r="AS795" s="1132"/>
    </row>
    <row r="796" spans="1:45" ht="9" customHeight="1">
      <c r="A796" s="1086" t="s">
        <v>932</v>
      </c>
      <c r="B796" s="1087"/>
      <c r="C796" s="1087"/>
      <c r="D796" s="1087"/>
      <c r="E796" s="1087"/>
      <c r="F796" s="1084" t="s">
        <v>673</v>
      </c>
      <c r="G796" s="1084"/>
      <c r="H796" s="1084"/>
      <c r="I796" s="1084"/>
      <c r="J796" s="1084"/>
      <c r="K796" s="1088"/>
      <c r="L796" s="1089">
        <v>70</v>
      </c>
      <c r="M796" s="1090"/>
      <c r="N796" s="1078">
        <v>95</v>
      </c>
      <c r="O796" s="1078"/>
      <c r="P796" s="1078"/>
      <c r="Q796" s="1090">
        <v>170</v>
      </c>
      <c r="R796" s="1136"/>
      <c r="S796" s="1137">
        <v>100</v>
      </c>
      <c r="T796" s="1078"/>
      <c r="U796" s="1078"/>
      <c r="V796" s="1090">
        <v>135</v>
      </c>
      <c r="W796" s="1090"/>
      <c r="X796" s="1093"/>
      <c r="Y796" s="1133">
        <v>120000</v>
      </c>
      <c r="Z796" s="1080"/>
      <c r="AA796" s="1080"/>
      <c r="AB796" s="1079">
        <v>180000</v>
      </c>
      <c r="AC796" s="1079"/>
      <c r="AD796" s="1079"/>
      <c r="AE796" s="1079"/>
      <c r="AF796" s="1079"/>
      <c r="AG796" s="1080">
        <v>225000</v>
      </c>
      <c r="AH796" s="1080"/>
      <c r="AI796" s="1080"/>
      <c r="AJ796" s="1080"/>
      <c r="AK796" s="1079">
        <v>330000</v>
      </c>
      <c r="AL796" s="1079"/>
      <c r="AM796" s="1134"/>
      <c r="AN796" s="1135">
        <v>90000</v>
      </c>
      <c r="AO796" s="1080"/>
      <c r="AP796" s="1079">
        <v>135000</v>
      </c>
      <c r="AQ796" s="1079"/>
      <c r="AR796" s="1080">
        <v>145000</v>
      </c>
      <c r="AS796" s="1132"/>
    </row>
    <row r="797" spans="1:45" ht="9" customHeight="1">
      <c r="A797" s="1086" t="s">
        <v>933</v>
      </c>
      <c r="B797" s="1087"/>
      <c r="C797" s="1087"/>
      <c r="D797" s="1087"/>
      <c r="E797" s="1087"/>
      <c r="F797" s="1084" t="s">
        <v>625</v>
      </c>
      <c r="G797" s="1084"/>
      <c r="H797" s="1084"/>
      <c r="I797" s="1084"/>
      <c r="J797" s="1084"/>
      <c r="K797" s="1088"/>
      <c r="L797" s="1089">
        <v>160</v>
      </c>
      <c r="M797" s="1090"/>
      <c r="N797" s="1078">
        <v>220</v>
      </c>
      <c r="O797" s="1078"/>
      <c r="P797" s="1078"/>
      <c r="Q797" s="1090">
        <v>290</v>
      </c>
      <c r="R797" s="1136"/>
      <c r="S797" s="1137">
        <v>200</v>
      </c>
      <c r="T797" s="1078"/>
      <c r="U797" s="1078"/>
      <c r="V797" s="1090">
        <v>260</v>
      </c>
      <c r="W797" s="1090"/>
      <c r="X797" s="1093"/>
      <c r="Y797" s="1133">
        <v>195000</v>
      </c>
      <c r="Z797" s="1080"/>
      <c r="AA797" s="1080"/>
      <c r="AB797" s="1079">
        <v>230000</v>
      </c>
      <c r="AC797" s="1079"/>
      <c r="AD797" s="1079"/>
      <c r="AE797" s="1079"/>
      <c r="AF797" s="1079"/>
      <c r="AG797" s="1080">
        <v>300000</v>
      </c>
      <c r="AH797" s="1080"/>
      <c r="AI797" s="1080"/>
      <c r="AJ797" s="1080"/>
      <c r="AK797" s="1079">
        <v>400000</v>
      </c>
      <c r="AL797" s="1079"/>
      <c r="AM797" s="1134"/>
      <c r="AN797" s="1135">
        <v>165000</v>
      </c>
      <c r="AO797" s="1080"/>
      <c r="AP797" s="1079">
        <v>185000</v>
      </c>
      <c r="AQ797" s="1079"/>
      <c r="AR797" s="1080">
        <v>200000</v>
      </c>
      <c r="AS797" s="1132"/>
    </row>
    <row r="798" spans="1:45" ht="9" customHeight="1">
      <c r="A798" s="1086" t="s">
        <v>934</v>
      </c>
      <c r="B798" s="1087"/>
      <c r="C798" s="1087"/>
      <c r="D798" s="1087"/>
      <c r="E798" s="1087"/>
      <c r="F798" s="1084" t="s">
        <v>625</v>
      </c>
      <c r="G798" s="1084"/>
      <c r="H798" s="1084"/>
      <c r="I798" s="1084"/>
      <c r="J798" s="1084"/>
      <c r="K798" s="1088"/>
      <c r="L798" s="1089">
        <v>180</v>
      </c>
      <c r="M798" s="1090"/>
      <c r="N798" s="1078">
        <v>215</v>
      </c>
      <c r="O798" s="1078"/>
      <c r="P798" s="1078"/>
      <c r="Q798" s="1090">
        <v>380</v>
      </c>
      <c r="R798" s="1136"/>
      <c r="S798" s="1137">
        <v>230</v>
      </c>
      <c r="T798" s="1078"/>
      <c r="U798" s="1078"/>
      <c r="V798" s="1090">
        <v>320</v>
      </c>
      <c r="W798" s="1090"/>
      <c r="X798" s="1093"/>
      <c r="Y798" s="1133">
        <v>195000</v>
      </c>
      <c r="Z798" s="1080"/>
      <c r="AA798" s="1080"/>
      <c r="AB798" s="1079">
        <v>235000</v>
      </c>
      <c r="AC798" s="1079"/>
      <c r="AD798" s="1079"/>
      <c r="AE798" s="1079"/>
      <c r="AF798" s="1079"/>
      <c r="AG798" s="1080">
        <v>360000</v>
      </c>
      <c r="AH798" s="1080"/>
      <c r="AI798" s="1080"/>
      <c r="AJ798" s="1080"/>
      <c r="AK798" s="1079">
        <v>485000</v>
      </c>
      <c r="AL798" s="1079"/>
      <c r="AM798" s="1134"/>
      <c r="AN798" s="1135">
        <v>155000</v>
      </c>
      <c r="AO798" s="1080"/>
      <c r="AP798" s="1079">
        <v>180000</v>
      </c>
      <c r="AQ798" s="1079"/>
      <c r="AR798" s="1080">
        <v>230000</v>
      </c>
      <c r="AS798" s="1132"/>
    </row>
    <row r="799" spans="1:45" ht="9" customHeight="1">
      <c r="A799" s="1086" t="s">
        <v>935</v>
      </c>
      <c r="B799" s="1087"/>
      <c r="C799" s="1087"/>
      <c r="D799" s="1087"/>
      <c r="E799" s="1087"/>
      <c r="F799" s="1084" t="s">
        <v>625</v>
      </c>
      <c r="G799" s="1084"/>
      <c r="H799" s="1084"/>
      <c r="I799" s="1084"/>
      <c r="J799" s="1084"/>
      <c r="K799" s="1088"/>
      <c r="L799" s="1089">
        <v>110</v>
      </c>
      <c r="M799" s="1090"/>
      <c r="N799" s="1078">
        <v>160</v>
      </c>
      <c r="O799" s="1078"/>
      <c r="P799" s="1078"/>
      <c r="Q799" s="1090">
        <v>210</v>
      </c>
      <c r="R799" s="1136"/>
      <c r="S799" s="1137">
        <v>170</v>
      </c>
      <c r="T799" s="1078"/>
      <c r="U799" s="1078"/>
      <c r="V799" s="1090">
        <v>220</v>
      </c>
      <c r="W799" s="1090"/>
      <c r="X799" s="1093"/>
      <c r="Y799" s="1133">
        <v>140000</v>
      </c>
      <c r="Z799" s="1080"/>
      <c r="AA799" s="1080"/>
      <c r="AB799" s="1079">
        <v>170000</v>
      </c>
      <c r="AC799" s="1079"/>
      <c r="AD799" s="1079"/>
      <c r="AE799" s="1079"/>
      <c r="AF799" s="1079"/>
      <c r="AG799" s="1080">
        <v>240000</v>
      </c>
      <c r="AH799" s="1080"/>
      <c r="AI799" s="1080"/>
      <c r="AJ799" s="1080"/>
      <c r="AK799" s="1079">
        <v>300000</v>
      </c>
      <c r="AL799" s="1079"/>
      <c r="AM799" s="1134"/>
      <c r="AN799" s="1135">
        <v>120000</v>
      </c>
      <c r="AO799" s="1080"/>
      <c r="AP799" s="1079">
        <v>150000</v>
      </c>
      <c r="AQ799" s="1079"/>
      <c r="AR799" s="1080">
        <v>180000</v>
      </c>
      <c r="AS799" s="1132"/>
    </row>
    <row r="800" spans="1:45" ht="9" customHeight="1">
      <c r="A800" s="1086" t="s">
        <v>936</v>
      </c>
      <c r="B800" s="1087"/>
      <c r="C800" s="1087"/>
      <c r="D800" s="1087"/>
      <c r="E800" s="1087"/>
      <c r="F800" s="1084" t="s">
        <v>634</v>
      </c>
      <c r="G800" s="1084"/>
      <c r="H800" s="1084"/>
      <c r="I800" s="1084"/>
      <c r="J800" s="1084"/>
      <c r="K800" s="1088"/>
      <c r="L800" s="1089">
        <v>55</v>
      </c>
      <c r="M800" s="1090"/>
      <c r="N800" s="1078">
        <v>75</v>
      </c>
      <c r="O800" s="1078"/>
      <c r="P800" s="1078"/>
      <c r="Q800" s="1090">
        <v>130</v>
      </c>
      <c r="R800" s="1136"/>
      <c r="S800" s="1137">
        <v>75</v>
      </c>
      <c r="T800" s="1078"/>
      <c r="U800" s="1078"/>
      <c r="V800" s="1090">
        <v>85</v>
      </c>
      <c r="W800" s="1090"/>
      <c r="X800" s="1093"/>
      <c r="Y800" s="1133">
        <v>90000</v>
      </c>
      <c r="Z800" s="1080"/>
      <c r="AA800" s="1080"/>
      <c r="AB800" s="1079">
        <v>125000</v>
      </c>
      <c r="AC800" s="1079"/>
      <c r="AD800" s="1079"/>
      <c r="AE800" s="1079"/>
      <c r="AF800" s="1079"/>
      <c r="AG800" s="1080">
        <v>160000</v>
      </c>
      <c r="AH800" s="1080"/>
      <c r="AI800" s="1080"/>
      <c r="AJ800" s="1080"/>
      <c r="AK800" s="1091" t="s">
        <v>626</v>
      </c>
      <c r="AL800" s="1091"/>
      <c r="AM800" s="1138"/>
      <c r="AN800" s="1135">
        <v>110000</v>
      </c>
      <c r="AO800" s="1080"/>
      <c r="AP800" s="1079">
        <v>120000</v>
      </c>
      <c r="AQ800" s="1079"/>
      <c r="AR800" s="1084" t="s">
        <v>626</v>
      </c>
      <c r="AS800" s="1085"/>
    </row>
    <row r="801" spans="1:45" ht="9" customHeight="1">
      <c r="A801" s="1086" t="s">
        <v>937</v>
      </c>
      <c r="B801" s="1087"/>
      <c r="C801" s="1087"/>
      <c r="D801" s="1087"/>
      <c r="E801" s="1087"/>
      <c r="F801" s="1084" t="s">
        <v>634</v>
      </c>
      <c r="G801" s="1084"/>
      <c r="H801" s="1084"/>
      <c r="I801" s="1084"/>
      <c r="J801" s="1084"/>
      <c r="K801" s="1088"/>
      <c r="L801" s="1089">
        <v>105</v>
      </c>
      <c r="M801" s="1090"/>
      <c r="N801" s="1078">
        <v>105</v>
      </c>
      <c r="O801" s="1078"/>
      <c r="P801" s="1078"/>
      <c r="Q801" s="1090">
        <v>180</v>
      </c>
      <c r="R801" s="1136"/>
      <c r="S801" s="1137">
        <v>200</v>
      </c>
      <c r="T801" s="1078"/>
      <c r="U801" s="1078"/>
      <c r="V801" s="1090">
        <v>231</v>
      </c>
      <c r="W801" s="1090"/>
      <c r="X801" s="1093"/>
      <c r="Y801" s="1133">
        <v>150000</v>
      </c>
      <c r="Z801" s="1080"/>
      <c r="AA801" s="1080"/>
      <c r="AB801" s="1079">
        <v>175000</v>
      </c>
      <c r="AC801" s="1079"/>
      <c r="AD801" s="1079"/>
      <c r="AE801" s="1079"/>
      <c r="AF801" s="1079"/>
      <c r="AG801" s="1080">
        <v>200000</v>
      </c>
      <c r="AH801" s="1080"/>
      <c r="AI801" s="1080"/>
      <c r="AJ801" s="1080"/>
      <c r="AK801" s="1079">
        <v>300000</v>
      </c>
      <c r="AL801" s="1079"/>
      <c r="AM801" s="1134"/>
      <c r="AN801" s="1135">
        <v>150000</v>
      </c>
      <c r="AO801" s="1080"/>
      <c r="AP801" s="1079">
        <v>160000</v>
      </c>
      <c r="AQ801" s="1079"/>
      <c r="AR801" s="1080">
        <v>170000</v>
      </c>
      <c r="AS801" s="1132"/>
    </row>
    <row r="802" spans="1:45" ht="9" customHeight="1">
      <c r="A802" s="1086" t="s">
        <v>938</v>
      </c>
      <c r="B802" s="1087"/>
      <c r="C802" s="1087"/>
      <c r="D802" s="1087"/>
      <c r="E802" s="1087"/>
      <c r="F802" s="1084" t="s">
        <v>625</v>
      </c>
      <c r="G802" s="1084"/>
      <c r="H802" s="1084"/>
      <c r="I802" s="1084"/>
      <c r="J802" s="1084"/>
      <c r="K802" s="1088"/>
      <c r="L802" s="1089">
        <v>70</v>
      </c>
      <c r="M802" s="1090"/>
      <c r="N802" s="1078">
        <v>120</v>
      </c>
      <c r="O802" s="1078"/>
      <c r="P802" s="1078"/>
      <c r="Q802" s="1090">
        <v>180</v>
      </c>
      <c r="R802" s="1136"/>
      <c r="S802" s="1137">
        <v>150</v>
      </c>
      <c r="T802" s="1078"/>
      <c r="U802" s="1078"/>
      <c r="V802" s="1090">
        <v>200</v>
      </c>
      <c r="W802" s="1090"/>
      <c r="X802" s="1093"/>
      <c r="Y802" s="1133">
        <v>150000</v>
      </c>
      <c r="Z802" s="1080"/>
      <c r="AA802" s="1080"/>
      <c r="AB802" s="1079">
        <v>190000</v>
      </c>
      <c r="AC802" s="1079"/>
      <c r="AD802" s="1079"/>
      <c r="AE802" s="1079"/>
      <c r="AF802" s="1079"/>
      <c r="AG802" s="1080">
        <v>230000</v>
      </c>
      <c r="AH802" s="1080"/>
      <c r="AI802" s="1080"/>
      <c r="AJ802" s="1080"/>
      <c r="AK802" s="1079">
        <v>280000</v>
      </c>
      <c r="AL802" s="1079"/>
      <c r="AM802" s="1134"/>
      <c r="AN802" s="1135">
        <v>100000</v>
      </c>
      <c r="AO802" s="1080"/>
      <c r="AP802" s="1079">
        <v>130000</v>
      </c>
      <c r="AQ802" s="1079"/>
      <c r="AR802" s="1080">
        <v>180000</v>
      </c>
      <c r="AS802" s="1132"/>
    </row>
    <row r="803" spans="1:45" ht="9" customHeight="1">
      <c r="A803" s="1086" t="s">
        <v>939</v>
      </c>
      <c r="B803" s="1087"/>
      <c r="C803" s="1087"/>
      <c r="D803" s="1087"/>
      <c r="E803" s="1087"/>
      <c r="F803" s="1084" t="s">
        <v>625</v>
      </c>
      <c r="G803" s="1084"/>
      <c r="H803" s="1084"/>
      <c r="I803" s="1084"/>
      <c r="J803" s="1084"/>
      <c r="K803" s="1088"/>
      <c r="L803" s="1089">
        <v>175</v>
      </c>
      <c r="M803" s="1090"/>
      <c r="N803" s="1078">
        <v>215</v>
      </c>
      <c r="O803" s="1078"/>
      <c r="P803" s="1078"/>
      <c r="Q803" s="1090">
        <v>285</v>
      </c>
      <c r="R803" s="1136"/>
      <c r="S803" s="1137">
        <v>210</v>
      </c>
      <c r="T803" s="1078"/>
      <c r="U803" s="1078"/>
      <c r="V803" s="1090">
        <v>250</v>
      </c>
      <c r="W803" s="1090"/>
      <c r="X803" s="1093"/>
      <c r="Y803" s="1133">
        <v>205000</v>
      </c>
      <c r="Z803" s="1080"/>
      <c r="AA803" s="1080"/>
      <c r="AB803" s="1079">
        <v>255000</v>
      </c>
      <c r="AC803" s="1079"/>
      <c r="AD803" s="1079"/>
      <c r="AE803" s="1079"/>
      <c r="AF803" s="1079"/>
      <c r="AG803" s="1080">
        <v>310000</v>
      </c>
      <c r="AH803" s="1080"/>
      <c r="AI803" s="1080"/>
      <c r="AJ803" s="1080"/>
      <c r="AK803" s="1079">
        <v>340000</v>
      </c>
      <c r="AL803" s="1079"/>
      <c r="AM803" s="1134"/>
      <c r="AN803" s="1135">
        <v>160000</v>
      </c>
      <c r="AO803" s="1080"/>
      <c r="AP803" s="1079">
        <v>210000</v>
      </c>
      <c r="AQ803" s="1079"/>
      <c r="AR803" s="1080">
        <v>230000</v>
      </c>
      <c r="AS803" s="1132"/>
    </row>
    <row r="804" spans="1:45" ht="9" customHeight="1">
      <c r="A804" s="1086" t="s">
        <v>940</v>
      </c>
      <c r="B804" s="1087"/>
      <c r="C804" s="1087"/>
      <c r="D804" s="1087"/>
      <c r="E804" s="1087"/>
      <c r="F804" s="1084" t="s">
        <v>646</v>
      </c>
      <c r="G804" s="1084"/>
      <c r="H804" s="1084"/>
      <c r="I804" s="1084"/>
      <c r="J804" s="1084"/>
      <c r="K804" s="1088"/>
      <c r="L804" s="1089">
        <v>64</v>
      </c>
      <c r="M804" s="1090"/>
      <c r="N804" s="1078">
        <v>100</v>
      </c>
      <c r="O804" s="1078"/>
      <c r="P804" s="1078"/>
      <c r="Q804" s="1090">
        <v>128</v>
      </c>
      <c r="R804" s="1136"/>
      <c r="S804" s="1137">
        <v>72</v>
      </c>
      <c r="T804" s="1078"/>
      <c r="U804" s="1078"/>
      <c r="V804" s="1090">
        <v>89</v>
      </c>
      <c r="W804" s="1090"/>
      <c r="X804" s="1093"/>
      <c r="Y804" s="1133">
        <v>90000</v>
      </c>
      <c r="Z804" s="1080"/>
      <c r="AA804" s="1080"/>
      <c r="AB804" s="1079">
        <v>120000</v>
      </c>
      <c r="AC804" s="1079"/>
      <c r="AD804" s="1079"/>
      <c r="AE804" s="1079"/>
      <c r="AF804" s="1079"/>
      <c r="AG804" s="1080">
        <v>165000</v>
      </c>
      <c r="AH804" s="1080"/>
      <c r="AI804" s="1080"/>
      <c r="AJ804" s="1080"/>
      <c r="AK804" s="1079">
        <v>210000</v>
      </c>
      <c r="AL804" s="1079"/>
      <c r="AM804" s="1134"/>
      <c r="AN804" s="1135">
        <v>80000</v>
      </c>
      <c r="AO804" s="1080"/>
      <c r="AP804" s="1079">
        <v>95000</v>
      </c>
      <c r="AQ804" s="1079"/>
      <c r="AR804" s="1080">
        <v>110000</v>
      </c>
      <c r="AS804" s="1132"/>
    </row>
    <row r="805" spans="1:45" ht="9.9499999999999993" customHeight="1">
      <c r="A805" s="1086" t="s">
        <v>941</v>
      </c>
      <c r="B805" s="1087"/>
      <c r="C805" s="1087"/>
      <c r="D805" s="1087"/>
      <c r="E805" s="1087"/>
      <c r="F805" s="1084" t="s">
        <v>632</v>
      </c>
      <c r="G805" s="1084"/>
      <c r="H805" s="1084"/>
      <c r="I805" s="1084"/>
      <c r="J805" s="1084"/>
      <c r="K805" s="1088"/>
      <c r="L805" s="1089">
        <v>55</v>
      </c>
      <c r="M805" s="1090"/>
      <c r="N805" s="1078">
        <v>65</v>
      </c>
      <c r="O805" s="1078"/>
      <c r="P805" s="1078"/>
      <c r="Q805" s="1090">
        <v>80</v>
      </c>
      <c r="R805" s="1136"/>
      <c r="S805" s="1137">
        <v>45</v>
      </c>
      <c r="T805" s="1078"/>
      <c r="U805" s="1078"/>
      <c r="V805" s="1090">
        <v>70</v>
      </c>
      <c r="W805" s="1090"/>
      <c r="X805" s="1093"/>
      <c r="Y805" s="1133">
        <v>65000</v>
      </c>
      <c r="Z805" s="1080"/>
      <c r="AA805" s="1080"/>
      <c r="AB805" s="1079">
        <v>95000</v>
      </c>
      <c r="AC805" s="1079"/>
      <c r="AD805" s="1079"/>
      <c r="AE805" s="1079"/>
      <c r="AF805" s="1079"/>
      <c r="AG805" s="1080">
        <v>135000</v>
      </c>
      <c r="AH805" s="1080"/>
      <c r="AI805" s="1080"/>
      <c r="AJ805" s="1080"/>
      <c r="AK805" s="1079">
        <v>180000</v>
      </c>
      <c r="AL805" s="1079"/>
      <c r="AM805" s="1134"/>
      <c r="AN805" s="1135">
        <v>60000</v>
      </c>
      <c r="AO805" s="1080"/>
      <c r="AP805" s="1079">
        <v>80000</v>
      </c>
      <c r="AQ805" s="1079"/>
      <c r="AR805" s="1080">
        <v>110000</v>
      </c>
      <c r="AS805" s="1132"/>
    </row>
    <row r="806" spans="1:45" ht="17.100000000000001" customHeight="1">
      <c r="A806" s="502"/>
    </row>
    <row r="807" spans="1:45" ht="14.1" customHeight="1">
      <c r="A807" s="498" t="s">
        <v>1025</v>
      </c>
    </row>
    <row r="808" spans="1:45" ht="12.95" customHeight="1">
      <c r="A808" s="1107" t="s">
        <v>611</v>
      </c>
      <c r="B808" s="1108"/>
      <c r="C808" s="1108"/>
      <c r="D808" s="1108"/>
      <c r="E808" s="1108"/>
      <c r="F808" s="1113" t="s">
        <v>612</v>
      </c>
      <c r="G808" s="1113"/>
      <c r="H808" s="1113"/>
      <c r="I808" s="1113"/>
      <c r="J808" s="1113"/>
      <c r="K808" s="1114"/>
      <c r="L808" s="1119" t="s">
        <v>1004</v>
      </c>
      <c r="M808" s="1120"/>
      <c r="N808" s="1120"/>
      <c r="O808" s="1120"/>
      <c r="P808" s="1120"/>
      <c r="Q808" s="1120"/>
      <c r="R808" s="1120"/>
      <c r="S808" s="1120"/>
      <c r="T808" s="1120"/>
      <c r="U808" s="1120"/>
      <c r="V808" s="1120"/>
      <c r="W808" s="1120"/>
      <c r="X808" s="1121"/>
      <c r="Y808" s="1146" t="s">
        <v>1005</v>
      </c>
      <c r="Z808" s="1147"/>
      <c r="AA808" s="1147"/>
      <c r="AB808" s="1147"/>
      <c r="AC808" s="1147"/>
      <c r="AD808" s="1147"/>
      <c r="AE808" s="1147"/>
      <c r="AF808" s="1147"/>
      <c r="AG808" s="1147"/>
      <c r="AH808" s="1147"/>
      <c r="AI808" s="1147"/>
      <c r="AJ808" s="1147"/>
      <c r="AK808" s="1147"/>
      <c r="AL808" s="1147"/>
      <c r="AM808" s="1147"/>
      <c r="AN808" s="1147"/>
      <c r="AO808" s="1147"/>
      <c r="AP808" s="1147"/>
      <c r="AQ808" s="1147"/>
      <c r="AR808" s="1147"/>
      <c r="AS808" s="1148"/>
    </row>
    <row r="809" spans="1:45" ht="29.1" customHeight="1">
      <c r="A809" s="1109"/>
      <c r="B809" s="1110"/>
      <c r="C809" s="1110"/>
      <c r="D809" s="1110"/>
      <c r="E809" s="1110"/>
      <c r="F809" s="1115"/>
      <c r="G809" s="1115"/>
      <c r="H809" s="1115"/>
      <c r="I809" s="1115"/>
      <c r="J809" s="1115"/>
      <c r="K809" s="1116"/>
      <c r="L809" s="1149" t="s">
        <v>1006</v>
      </c>
      <c r="M809" s="1150"/>
      <c r="N809" s="1150"/>
      <c r="O809" s="1150"/>
      <c r="P809" s="1150"/>
      <c r="Q809" s="1150"/>
      <c r="R809" s="1151"/>
      <c r="S809" s="1152" t="s">
        <v>1007</v>
      </c>
      <c r="T809" s="1150"/>
      <c r="U809" s="1150"/>
      <c r="V809" s="1150"/>
      <c r="W809" s="1150"/>
      <c r="X809" s="1153"/>
      <c r="Y809" s="1149" t="s">
        <v>1008</v>
      </c>
      <c r="Z809" s="1150"/>
      <c r="AA809" s="1150"/>
      <c r="AB809" s="1150"/>
      <c r="AC809" s="1150"/>
      <c r="AD809" s="1150"/>
      <c r="AE809" s="1150"/>
      <c r="AF809" s="1150"/>
      <c r="AG809" s="1150"/>
      <c r="AH809" s="1150"/>
      <c r="AI809" s="1150"/>
      <c r="AJ809" s="1150"/>
      <c r="AK809" s="1150"/>
      <c r="AL809" s="1150"/>
      <c r="AM809" s="1151"/>
      <c r="AN809" s="1152" t="s">
        <v>1009</v>
      </c>
      <c r="AO809" s="1150"/>
      <c r="AP809" s="1150"/>
      <c r="AQ809" s="1150"/>
      <c r="AR809" s="1150"/>
      <c r="AS809" s="1151"/>
    </row>
    <row r="810" spans="1:45" ht="33" customHeight="1">
      <c r="A810" s="1111"/>
      <c r="B810" s="1112"/>
      <c r="C810" s="1112"/>
      <c r="D810" s="1112"/>
      <c r="E810" s="1112"/>
      <c r="F810" s="1117"/>
      <c r="G810" s="1117"/>
      <c r="H810" s="1117"/>
      <c r="I810" s="1117"/>
      <c r="J810" s="1117"/>
      <c r="K810" s="1118"/>
      <c r="L810" s="1129" t="s">
        <v>1010</v>
      </c>
      <c r="M810" s="1104"/>
      <c r="N810" s="1102" t="s">
        <v>1011</v>
      </c>
      <c r="O810" s="1102"/>
      <c r="P810" s="1102"/>
      <c r="Q810" s="1104" t="s">
        <v>1012</v>
      </c>
      <c r="R810" s="1144"/>
      <c r="S810" s="1145" t="s">
        <v>1010</v>
      </c>
      <c r="T810" s="1102"/>
      <c r="U810" s="1102"/>
      <c r="V810" s="1104" t="s">
        <v>1011</v>
      </c>
      <c r="W810" s="1104"/>
      <c r="X810" s="1106"/>
      <c r="Y810" s="1097" t="s">
        <v>1013</v>
      </c>
      <c r="Z810" s="1098"/>
      <c r="AA810" s="1098"/>
      <c r="AB810" s="1099" t="s">
        <v>1014</v>
      </c>
      <c r="AC810" s="1099"/>
      <c r="AD810" s="1099"/>
      <c r="AE810" s="1099"/>
      <c r="AF810" s="1099"/>
      <c r="AG810" s="1098" t="s">
        <v>1015</v>
      </c>
      <c r="AH810" s="1098"/>
      <c r="AI810" s="1098"/>
      <c r="AJ810" s="1098"/>
      <c r="AK810" s="1099" t="s">
        <v>1016</v>
      </c>
      <c r="AL810" s="1099"/>
      <c r="AM810" s="1142"/>
      <c r="AN810" s="1143" t="s">
        <v>1013</v>
      </c>
      <c r="AO810" s="1098"/>
      <c r="AP810" s="1099" t="s">
        <v>1017</v>
      </c>
      <c r="AQ810" s="1099"/>
      <c r="AR810" s="1098" t="s">
        <v>1018</v>
      </c>
      <c r="AS810" s="1100"/>
    </row>
    <row r="811" spans="1:45" ht="9.9499999999999993" customHeight="1">
      <c r="A811" s="1086" t="s">
        <v>942</v>
      </c>
      <c r="B811" s="1087"/>
      <c r="C811" s="1087"/>
      <c r="D811" s="1087"/>
      <c r="E811" s="1087"/>
      <c r="F811" s="1084" t="s">
        <v>632</v>
      </c>
      <c r="G811" s="1084"/>
      <c r="H811" s="1084"/>
      <c r="I811" s="1084"/>
      <c r="J811" s="1084"/>
      <c r="K811" s="1088"/>
      <c r="L811" s="1089">
        <v>50</v>
      </c>
      <c r="M811" s="1090"/>
      <c r="N811" s="1078">
        <v>65</v>
      </c>
      <c r="O811" s="1078"/>
      <c r="P811" s="1078"/>
      <c r="Q811" s="1090">
        <v>95</v>
      </c>
      <c r="R811" s="1136"/>
      <c r="S811" s="1137">
        <v>95</v>
      </c>
      <c r="T811" s="1078"/>
      <c r="U811" s="1078"/>
      <c r="V811" s="1091" t="s">
        <v>626</v>
      </c>
      <c r="W811" s="1091"/>
      <c r="X811" s="1092"/>
      <c r="Y811" s="1133">
        <v>75000</v>
      </c>
      <c r="Z811" s="1080"/>
      <c r="AA811" s="1080"/>
      <c r="AB811" s="1079">
        <v>95000</v>
      </c>
      <c r="AC811" s="1079"/>
      <c r="AD811" s="1079"/>
      <c r="AE811" s="1079"/>
      <c r="AF811" s="1079"/>
      <c r="AG811" s="1080">
        <v>135000</v>
      </c>
      <c r="AH811" s="1080"/>
      <c r="AI811" s="1080"/>
      <c r="AJ811" s="1080"/>
      <c r="AK811" s="1079">
        <v>165000</v>
      </c>
      <c r="AL811" s="1079"/>
      <c r="AM811" s="1134"/>
      <c r="AN811" s="1135">
        <v>60000</v>
      </c>
      <c r="AO811" s="1080"/>
      <c r="AP811" s="1079">
        <v>85000</v>
      </c>
      <c r="AQ811" s="1079"/>
      <c r="AR811" s="1080">
        <v>95000</v>
      </c>
      <c r="AS811" s="1132"/>
    </row>
    <row r="812" spans="1:45" ht="9" customHeight="1">
      <c r="A812" s="1086" t="s">
        <v>943</v>
      </c>
      <c r="B812" s="1087"/>
      <c r="C812" s="1087"/>
      <c r="D812" s="1087"/>
      <c r="E812" s="1087"/>
      <c r="F812" s="1084" t="s">
        <v>632</v>
      </c>
      <c r="G812" s="1084"/>
      <c r="H812" s="1084"/>
      <c r="I812" s="1084"/>
      <c r="J812" s="1084"/>
      <c r="K812" s="1088"/>
      <c r="L812" s="1089">
        <v>35</v>
      </c>
      <c r="M812" s="1090"/>
      <c r="N812" s="1078">
        <v>65</v>
      </c>
      <c r="O812" s="1078"/>
      <c r="P812" s="1078"/>
      <c r="Q812" s="1090">
        <v>85</v>
      </c>
      <c r="R812" s="1136"/>
      <c r="S812" s="1137">
        <v>35</v>
      </c>
      <c r="T812" s="1078"/>
      <c r="U812" s="1078"/>
      <c r="V812" s="1090">
        <v>45</v>
      </c>
      <c r="W812" s="1090"/>
      <c r="X812" s="1093"/>
      <c r="Y812" s="1133">
        <v>85000</v>
      </c>
      <c r="Z812" s="1080"/>
      <c r="AA812" s="1080"/>
      <c r="AB812" s="1079">
        <v>95000</v>
      </c>
      <c r="AC812" s="1079"/>
      <c r="AD812" s="1079"/>
      <c r="AE812" s="1079"/>
      <c r="AF812" s="1079"/>
      <c r="AG812" s="1080">
        <v>135000</v>
      </c>
      <c r="AH812" s="1080"/>
      <c r="AI812" s="1080"/>
      <c r="AJ812" s="1080"/>
      <c r="AK812" s="1079">
        <v>185000</v>
      </c>
      <c r="AL812" s="1079"/>
      <c r="AM812" s="1134"/>
      <c r="AN812" s="1139" t="s">
        <v>626</v>
      </c>
      <c r="AO812" s="1084"/>
      <c r="AP812" s="1079">
        <v>65000</v>
      </c>
      <c r="AQ812" s="1079"/>
      <c r="AR812" s="1080">
        <v>95000</v>
      </c>
      <c r="AS812" s="1132"/>
    </row>
    <row r="813" spans="1:45" ht="9" customHeight="1">
      <c r="A813" s="1086" t="s">
        <v>944</v>
      </c>
      <c r="B813" s="1087"/>
      <c r="C813" s="1087"/>
      <c r="D813" s="1087"/>
      <c r="E813" s="1087"/>
      <c r="F813" s="1084" t="s">
        <v>634</v>
      </c>
      <c r="G813" s="1084"/>
      <c r="H813" s="1084"/>
      <c r="I813" s="1084"/>
      <c r="J813" s="1084"/>
      <c r="K813" s="1088"/>
      <c r="L813" s="1089">
        <v>240</v>
      </c>
      <c r="M813" s="1090"/>
      <c r="N813" s="1078">
        <v>270</v>
      </c>
      <c r="O813" s="1078"/>
      <c r="P813" s="1078"/>
      <c r="Q813" s="1090">
        <v>380</v>
      </c>
      <c r="R813" s="1136"/>
      <c r="S813" s="1137">
        <v>350</v>
      </c>
      <c r="T813" s="1078"/>
      <c r="U813" s="1078"/>
      <c r="V813" s="1090">
        <v>400</v>
      </c>
      <c r="W813" s="1090"/>
      <c r="X813" s="1093"/>
      <c r="Y813" s="1133">
        <v>180000</v>
      </c>
      <c r="Z813" s="1080"/>
      <c r="AA813" s="1080"/>
      <c r="AB813" s="1079">
        <v>280000</v>
      </c>
      <c r="AC813" s="1079"/>
      <c r="AD813" s="1079"/>
      <c r="AE813" s="1079"/>
      <c r="AF813" s="1079"/>
      <c r="AG813" s="1080">
        <v>370000</v>
      </c>
      <c r="AH813" s="1080"/>
      <c r="AI813" s="1080"/>
      <c r="AJ813" s="1080"/>
      <c r="AK813" s="1079">
        <v>500000</v>
      </c>
      <c r="AL813" s="1079"/>
      <c r="AM813" s="1134"/>
      <c r="AN813" s="1135">
        <v>170000</v>
      </c>
      <c r="AO813" s="1080"/>
      <c r="AP813" s="1079">
        <v>190000</v>
      </c>
      <c r="AQ813" s="1079"/>
      <c r="AR813" s="1080">
        <v>225000</v>
      </c>
      <c r="AS813" s="1132"/>
    </row>
    <row r="814" spans="1:45" ht="9" customHeight="1">
      <c r="A814" s="1086" t="s">
        <v>945</v>
      </c>
      <c r="B814" s="1087"/>
      <c r="C814" s="1087"/>
      <c r="D814" s="1087"/>
      <c r="E814" s="1087"/>
      <c r="F814" s="1084" t="s">
        <v>646</v>
      </c>
      <c r="G814" s="1084"/>
      <c r="H814" s="1084"/>
      <c r="I814" s="1084"/>
      <c r="J814" s="1084"/>
      <c r="K814" s="1088"/>
      <c r="L814" s="1089">
        <v>115</v>
      </c>
      <c r="M814" s="1090"/>
      <c r="N814" s="1078">
        <v>130</v>
      </c>
      <c r="O814" s="1078"/>
      <c r="P814" s="1078"/>
      <c r="Q814" s="1090">
        <v>150</v>
      </c>
      <c r="R814" s="1136"/>
      <c r="S814" s="1137">
        <v>125</v>
      </c>
      <c r="T814" s="1078"/>
      <c r="U814" s="1078"/>
      <c r="V814" s="1090">
        <v>140</v>
      </c>
      <c r="W814" s="1090"/>
      <c r="X814" s="1093"/>
      <c r="Y814" s="1133">
        <v>115000</v>
      </c>
      <c r="Z814" s="1080"/>
      <c r="AA814" s="1080"/>
      <c r="AB814" s="1079">
        <v>145000</v>
      </c>
      <c r="AC814" s="1079"/>
      <c r="AD814" s="1079"/>
      <c r="AE814" s="1079"/>
      <c r="AF814" s="1079"/>
      <c r="AG814" s="1080">
        <v>190000</v>
      </c>
      <c r="AH814" s="1080"/>
      <c r="AI814" s="1080"/>
      <c r="AJ814" s="1080"/>
      <c r="AK814" s="1079">
        <v>220000</v>
      </c>
      <c r="AL814" s="1079"/>
      <c r="AM814" s="1134"/>
      <c r="AN814" s="1135">
        <v>85000</v>
      </c>
      <c r="AO814" s="1080"/>
      <c r="AP814" s="1079">
        <v>125000</v>
      </c>
      <c r="AQ814" s="1079"/>
      <c r="AR814" s="1080">
        <v>145000</v>
      </c>
      <c r="AS814" s="1132"/>
    </row>
    <row r="815" spans="1:45" ht="9" customHeight="1">
      <c r="A815" s="1086" t="s">
        <v>946</v>
      </c>
      <c r="B815" s="1087"/>
      <c r="C815" s="1087"/>
      <c r="D815" s="1087"/>
      <c r="E815" s="1087"/>
      <c r="F815" s="1084" t="s">
        <v>713</v>
      </c>
      <c r="G815" s="1084"/>
      <c r="H815" s="1084"/>
      <c r="I815" s="1084"/>
      <c r="J815" s="1084"/>
      <c r="K815" s="1088"/>
      <c r="L815" s="1089">
        <v>120</v>
      </c>
      <c r="M815" s="1090"/>
      <c r="N815" s="1078">
        <v>155</v>
      </c>
      <c r="O815" s="1078"/>
      <c r="P815" s="1078"/>
      <c r="Q815" s="1090">
        <v>240</v>
      </c>
      <c r="R815" s="1136"/>
      <c r="S815" s="1139" t="s">
        <v>626</v>
      </c>
      <c r="T815" s="1084"/>
      <c r="U815" s="1084"/>
      <c r="V815" s="1091" t="s">
        <v>626</v>
      </c>
      <c r="W815" s="1091"/>
      <c r="X815" s="1092"/>
      <c r="Y815" s="1133">
        <v>105000</v>
      </c>
      <c r="Z815" s="1080"/>
      <c r="AA815" s="1080"/>
      <c r="AB815" s="1079">
        <v>220000</v>
      </c>
      <c r="AC815" s="1079"/>
      <c r="AD815" s="1079"/>
      <c r="AE815" s="1079"/>
      <c r="AF815" s="1079"/>
      <c r="AG815" s="1080">
        <v>230000</v>
      </c>
      <c r="AH815" s="1080"/>
      <c r="AI815" s="1080"/>
      <c r="AJ815" s="1080"/>
      <c r="AK815" s="1079">
        <v>370000</v>
      </c>
      <c r="AL815" s="1079"/>
      <c r="AM815" s="1134"/>
      <c r="AN815" s="1135">
        <v>90000</v>
      </c>
      <c r="AO815" s="1080"/>
      <c r="AP815" s="1079">
        <v>200000</v>
      </c>
      <c r="AQ815" s="1079"/>
      <c r="AR815" s="1080">
        <v>210000</v>
      </c>
      <c r="AS815" s="1132"/>
    </row>
    <row r="816" spans="1:45" ht="9" customHeight="1">
      <c r="A816" s="1086" t="s">
        <v>947</v>
      </c>
      <c r="B816" s="1087"/>
      <c r="C816" s="1087"/>
      <c r="D816" s="1087"/>
      <c r="E816" s="1087"/>
      <c r="F816" s="1084" t="s">
        <v>713</v>
      </c>
      <c r="G816" s="1084"/>
      <c r="H816" s="1084"/>
      <c r="I816" s="1084"/>
      <c r="J816" s="1084"/>
      <c r="K816" s="1088"/>
      <c r="L816" s="1089">
        <v>80</v>
      </c>
      <c r="M816" s="1090"/>
      <c r="N816" s="1078">
        <v>95</v>
      </c>
      <c r="O816" s="1078"/>
      <c r="P816" s="1078"/>
      <c r="Q816" s="1090">
        <v>145</v>
      </c>
      <c r="R816" s="1136"/>
      <c r="S816" s="1139" t="s">
        <v>626</v>
      </c>
      <c r="T816" s="1084"/>
      <c r="U816" s="1084"/>
      <c r="V816" s="1091" t="s">
        <v>626</v>
      </c>
      <c r="W816" s="1091"/>
      <c r="X816" s="1092"/>
      <c r="Y816" s="1133">
        <v>85000</v>
      </c>
      <c r="Z816" s="1080"/>
      <c r="AA816" s="1080"/>
      <c r="AB816" s="1079">
        <v>180000</v>
      </c>
      <c r="AC816" s="1079"/>
      <c r="AD816" s="1079"/>
      <c r="AE816" s="1079"/>
      <c r="AF816" s="1079"/>
      <c r="AG816" s="1080">
        <v>190000</v>
      </c>
      <c r="AH816" s="1080"/>
      <c r="AI816" s="1080"/>
      <c r="AJ816" s="1080"/>
      <c r="AK816" s="1079">
        <v>240000</v>
      </c>
      <c r="AL816" s="1079"/>
      <c r="AM816" s="1134"/>
      <c r="AN816" s="1135">
        <v>75000</v>
      </c>
      <c r="AO816" s="1080"/>
      <c r="AP816" s="1079">
        <v>140000</v>
      </c>
      <c r="AQ816" s="1079"/>
      <c r="AR816" s="1080">
        <v>150000</v>
      </c>
      <c r="AS816" s="1132"/>
    </row>
    <row r="817" spans="1:45" ht="9" customHeight="1">
      <c r="A817" s="1086" t="s">
        <v>948</v>
      </c>
      <c r="B817" s="1087"/>
      <c r="C817" s="1087"/>
      <c r="D817" s="1087"/>
      <c r="E817" s="1087"/>
      <c r="F817" s="1084" t="s">
        <v>646</v>
      </c>
      <c r="G817" s="1084"/>
      <c r="H817" s="1084"/>
      <c r="I817" s="1084"/>
      <c r="J817" s="1084"/>
      <c r="K817" s="1088"/>
      <c r="L817" s="1096" t="s">
        <v>626</v>
      </c>
      <c r="M817" s="1091"/>
      <c r="N817" s="1084" t="s">
        <v>626</v>
      </c>
      <c r="O817" s="1084"/>
      <c r="P817" s="1084"/>
      <c r="Q817" s="1091" t="s">
        <v>626</v>
      </c>
      <c r="R817" s="1138"/>
      <c r="S817" s="1139" t="s">
        <v>626</v>
      </c>
      <c r="T817" s="1084"/>
      <c r="U817" s="1084"/>
      <c r="V817" s="1091" t="s">
        <v>626</v>
      </c>
      <c r="W817" s="1091"/>
      <c r="X817" s="1092"/>
      <c r="Y817" s="1133">
        <v>90000</v>
      </c>
      <c r="Z817" s="1080"/>
      <c r="AA817" s="1080"/>
      <c r="AB817" s="1079">
        <v>110000</v>
      </c>
      <c r="AC817" s="1079"/>
      <c r="AD817" s="1079"/>
      <c r="AE817" s="1079"/>
      <c r="AF817" s="1079"/>
      <c r="AG817" s="1080">
        <v>150000</v>
      </c>
      <c r="AH817" s="1080"/>
      <c r="AI817" s="1080"/>
      <c r="AJ817" s="1080"/>
      <c r="AK817" s="1079">
        <v>280000</v>
      </c>
      <c r="AL817" s="1079"/>
      <c r="AM817" s="1134"/>
      <c r="AN817" s="1135">
        <v>70000</v>
      </c>
      <c r="AO817" s="1080"/>
      <c r="AP817" s="1079">
        <v>90000</v>
      </c>
      <c r="AQ817" s="1079"/>
      <c r="AR817" s="1080">
        <v>130000</v>
      </c>
      <c r="AS817" s="1132"/>
    </row>
    <row r="818" spans="1:45" ht="9" customHeight="1">
      <c r="A818" s="1086" t="s">
        <v>949</v>
      </c>
      <c r="B818" s="1087"/>
      <c r="C818" s="1087"/>
      <c r="D818" s="1087"/>
      <c r="E818" s="1087"/>
      <c r="F818" s="1084" t="s">
        <v>646</v>
      </c>
      <c r="G818" s="1084"/>
      <c r="H818" s="1084"/>
      <c r="I818" s="1084"/>
      <c r="J818" s="1084"/>
      <c r="K818" s="1088"/>
      <c r="L818" s="1089">
        <v>80</v>
      </c>
      <c r="M818" s="1090"/>
      <c r="N818" s="1078">
        <v>85</v>
      </c>
      <c r="O818" s="1078"/>
      <c r="P818" s="1078"/>
      <c r="Q818" s="1090">
        <v>120</v>
      </c>
      <c r="R818" s="1136"/>
      <c r="S818" s="1139" t="s">
        <v>626</v>
      </c>
      <c r="T818" s="1084"/>
      <c r="U818" s="1084"/>
      <c r="V818" s="1091" t="s">
        <v>626</v>
      </c>
      <c r="W818" s="1091"/>
      <c r="X818" s="1092"/>
      <c r="Y818" s="1133">
        <v>95000</v>
      </c>
      <c r="Z818" s="1080"/>
      <c r="AA818" s="1080"/>
      <c r="AB818" s="1079">
        <v>120000</v>
      </c>
      <c r="AC818" s="1079"/>
      <c r="AD818" s="1079"/>
      <c r="AE818" s="1079"/>
      <c r="AF818" s="1079"/>
      <c r="AG818" s="1080">
        <v>140000</v>
      </c>
      <c r="AH818" s="1080"/>
      <c r="AI818" s="1080"/>
      <c r="AJ818" s="1080"/>
      <c r="AK818" s="1079">
        <v>200000</v>
      </c>
      <c r="AL818" s="1079"/>
      <c r="AM818" s="1134"/>
      <c r="AN818" s="1135">
        <v>75000</v>
      </c>
      <c r="AO818" s="1080"/>
      <c r="AP818" s="1079">
        <v>90000</v>
      </c>
      <c r="AQ818" s="1079"/>
      <c r="AR818" s="1080">
        <v>120000</v>
      </c>
      <c r="AS818" s="1132"/>
    </row>
    <row r="819" spans="1:45" ht="9" customHeight="1">
      <c r="A819" s="1086" t="s">
        <v>950</v>
      </c>
      <c r="B819" s="1087"/>
      <c r="C819" s="1087"/>
      <c r="D819" s="1087"/>
      <c r="E819" s="1087"/>
      <c r="F819" s="1084" t="s">
        <v>632</v>
      </c>
      <c r="G819" s="1084"/>
      <c r="H819" s="1084"/>
      <c r="I819" s="1084"/>
      <c r="J819" s="1084"/>
      <c r="K819" s="1088"/>
      <c r="L819" s="1089">
        <v>45</v>
      </c>
      <c r="M819" s="1090"/>
      <c r="N819" s="1078">
        <v>55</v>
      </c>
      <c r="O819" s="1078"/>
      <c r="P819" s="1078"/>
      <c r="Q819" s="1090">
        <v>70</v>
      </c>
      <c r="R819" s="1136"/>
      <c r="S819" s="1137">
        <v>65</v>
      </c>
      <c r="T819" s="1078"/>
      <c r="U819" s="1078"/>
      <c r="V819" s="1090">
        <v>95</v>
      </c>
      <c r="W819" s="1090"/>
      <c r="X819" s="1093"/>
      <c r="Y819" s="1133">
        <v>60000</v>
      </c>
      <c r="Z819" s="1080"/>
      <c r="AA819" s="1080"/>
      <c r="AB819" s="1079">
        <v>140000</v>
      </c>
      <c r="AC819" s="1079"/>
      <c r="AD819" s="1079"/>
      <c r="AE819" s="1079"/>
      <c r="AF819" s="1079"/>
      <c r="AG819" s="1080">
        <v>180000</v>
      </c>
      <c r="AH819" s="1080"/>
      <c r="AI819" s="1080"/>
      <c r="AJ819" s="1080"/>
      <c r="AK819" s="1079">
        <v>220000</v>
      </c>
      <c r="AL819" s="1079"/>
      <c r="AM819" s="1134"/>
      <c r="AN819" s="1135">
        <v>60000</v>
      </c>
      <c r="AO819" s="1080"/>
      <c r="AP819" s="1079">
        <v>75000</v>
      </c>
      <c r="AQ819" s="1079"/>
      <c r="AR819" s="1080">
        <v>85000</v>
      </c>
      <c r="AS819" s="1132"/>
    </row>
    <row r="820" spans="1:45" ht="9" customHeight="1">
      <c r="A820" s="1086" t="s">
        <v>951</v>
      </c>
      <c r="B820" s="1087"/>
      <c r="C820" s="1087"/>
      <c r="D820" s="1087"/>
      <c r="E820" s="1087"/>
      <c r="F820" s="1084" t="s">
        <v>625</v>
      </c>
      <c r="G820" s="1084"/>
      <c r="H820" s="1084"/>
      <c r="I820" s="1084"/>
      <c r="J820" s="1084"/>
      <c r="K820" s="1088"/>
      <c r="L820" s="1089">
        <v>120</v>
      </c>
      <c r="M820" s="1090"/>
      <c r="N820" s="1078">
        <v>150</v>
      </c>
      <c r="O820" s="1078"/>
      <c r="P820" s="1078"/>
      <c r="Q820" s="1090">
        <v>180</v>
      </c>
      <c r="R820" s="1136"/>
      <c r="S820" s="1137">
        <v>200</v>
      </c>
      <c r="T820" s="1078"/>
      <c r="U820" s="1078"/>
      <c r="V820" s="1090">
        <v>220</v>
      </c>
      <c r="W820" s="1090"/>
      <c r="X820" s="1093"/>
      <c r="Y820" s="1133">
        <v>120000</v>
      </c>
      <c r="Z820" s="1080"/>
      <c r="AA820" s="1080"/>
      <c r="AB820" s="1079">
        <v>175000</v>
      </c>
      <c r="AC820" s="1079"/>
      <c r="AD820" s="1079"/>
      <c r="AE820" s="1079"/>
      <c r="AF820" s="1079"/>
      <c r="AG820" s="1080">
        <v>320000</v>
      </c>
      <c r="AH820" s="1080"/>
      <c r="AI820" s="1080"/>
      <c r="AJ820" s="1080"/>
      <c r="AK820" s="1079">
        <v>340000</v>
      </c>
      <c r="AL820" s="1079"/>
      <c r="AM820" s="1134"/>
      <c r="AN820" s="1135">
        <v>100000</v>
      </c>
      <c r="AO820" s="1080"/>
      <c r="AP820" s="1079">
        <v>120000</v>
      </c>
      <c r="AQ820" s="1079"/>
      <c r="AR820" s="1080">
        <v>150000</v>
      </c>
      <c r="AS820" s="1132"/>
    </row>
    <row r="821" spans="1:45" ht="9" customHeight="1">
      <c r="A821" s="1086" t="s">
        <v>952</v>
      </c>
      <c r="B821" s="1087"/>
      <c r="C821" s="1087"/>
      <c r="D821" s="1087"/>
      <c r="E821" s="1087"/>
      <c r="F821" s="1084" t="s">
        <v>673</v>
      </c>
      <c r="G821" s="1084"/>
      <c r="H821" s="1084"/>
      <c r="I821" s="1084"/>
      <c r="J821" s="1084"/>
      <c r="K821" s="1088"/>
      <c r="L821" s="1089">
        <v>75</v>
      </c>
      <c r="M821" s="1090"/>
      <c r="N821" s="1078">
        <v>90</v>
      </c>
      <c r="O821" s="1078"/>
      <c r="P821" s="1078"/>
      <c r="Q821" s="1090">
        <v>150</v>
      </c>
      <c r="R821" s="1136"/>
      <c r="S821" s="1137">
        <v>130</v>
      </c>
      <c r="T821" s="1078"/>
      <c r="U821" s="1078"/>
      <c r="V821" s="1090">
        <v>160</v>
      </c>
      <c r="W821" s="1090"/>
      <c r="X821" s="1093"/>
      <c r="Y821" s="1133">
        <v>90000</v>
      </c>
      <c r="Z821" s="1080"/>
      <c r="AA821" s="1080"/>
      <c r="AB821" s="1079">
        <v>125000</v>
      </c>
      <c r="AC821" s="1079"/>
      <c r="AD821" s="1079"/>
      <c r="AE821" s="1079"/>
      <c r="AF821" s="1079"/>
      <c r="AG821" s="1080">
        <v>150000</v>
      </c>
      <c r="AH821" s="1080"/>
      <c r="AI821" s="1080"/>
      <c r="AJ821" s="1080"/>
      <c r="AK821" s="1079">
        <v>180000</v>
      </c>
      <c r="AL821" s="1079"/>
      <c r="AM821" s="1134"/>
      <c r="AN821" s="1135">
        <v>90000</v>
      </c>
      <c r="AO821" s="1080"/>
      <c r="AP821" s="1079">
        <v>105000</v>
      </c>
      <c r="AQ821" s="1079"/>
      <c r="AR821" s="1080">
        <v>125000</v>
      </c>
      <c r="AS821" s="1132"/>
    </row>
    <row r="822" spans="1:45" ht="9" customHeight="1">
      <c r="A822" s="1086" t="s">
        <v>602</v>
      </c>
      <c r="B822" s="1087"/>
      <c r="C822" s="1087"/>
      <c r="D822" s="1087"/>
      <c r="E822" s="1087"/>
      <c r="F822" s="1084" t="s">
        <v>629</v>
      </c>
      <c r="G822" s="1084"/>
      <c r="H822" s="1084"/>
      <c r="I822" s="1084"/>
      <c r="J822" s="1084"/>
      <c r="K822" s="1088"/>
      <c r="L822" s="1089">
        <v>500</v>
      </c>
      <c r="M822" s="1090"/>
      <c r="N822" s="1078">
        <v>600</v>
      </c>
      <c r="O822" s="1078"/>
      <c r="P822" s="1078"/>
      <c r="Q822" s="1090">
        <v>700</v>
      </c>
      <c r="R822" s="1136"/>
      <c r="S822" s="1137">
        <v>630</v>
      </c>
      <c r="T822" s="1078"/>
      <c r="U822" s="1078"/>
      <c r="V822" s="1090">
        <v>740</v>
      </c>
      <c r="W822" s="1090"/>
      <c r="X822" s="1093"/>
      <c r="Y822" s="1133">
        <v>250000</v>
      </c>
      <c r="Z822" s="1080"/>
      <c r="AA822" s="1080"/>
      <c r="AB822" s="1079">
        <v>450000</v>
      </c>
      <c r="AC822" s="1079"/>
      <c r="AD822" s="1079"/>
      <c r="AE822" s="1079"/>
      <c r="AF822" s="1079"/>
      <c r="AG822" s="1080">
        <v>650000</v>
      </c>
      <c r="AH822" s="1080"/>
      <c r="AI822" s="1080"/>
      <c r="AJ822" s="1080"/>
      <c r="AK822" s="1140">
        <v>50000</v>
      </c>
      <c r="AL822" s="1140"/>
      <c r="AM822" s="1141"/>
      <c r="AN822" s="1135">
        <v>220000</v>
      </c>
      <c r="AO822" s="1080"/>
      <c r="AP822" s="1079">
        <v>260000</v>
      </c>
      <c r="AQ822" s="1079"/>
      <c r="AR822" s="1080">
        <v>300000</v>
      </c>
      <c r="AS822" s="1132"/>
    </row>
    <row r="823" spans="1:45" ht="9" customHeight="1">
      <c r="A823" s="1086" t="s">
        <v>953</v>
      </c>
      <c r="B823" s="1087"/>
      <c r="C823" s="1087"/>
      <c r="D823" s="1087"/>
      <c r="E823" s="1087"/>
      <c r="F823" s="1084" t="s">
        <v>632</v>
      </c>
      <c r="G823" s="1084"/>
      <c r="H823" s="1084"/>
      <c r="I823" s="1084"/>
      <c r="J823" s="1084"/>
      <c r="K823" s="1088"/>
      <c r="L823" s="1089">
        <v>70</v>
      </c>
      <c r="M823" s="1090"/>
      <c r="N823" s="1078">
        <v>80</v>
      </c>
      <c r="O823" s="1078"/>
      <c r="P823" s="1078"/>
      <c r="Q823" s="1090">
        <v>100</v>
      </c>
      <c r="R823" s="1136"/>
      <c r="S823" s="1137">
        <v>75</v>
      </c>
      <c r="T823" s="1078"/>
      <c r="U823" s="1078"/>
      <c r="V823" s="1090">
        <v>100</v>
      </c>
      <c r="W823" s="1090"/>
      <c r="X823" s="1093"/>
      <c r="Y823" s="1133">
        <v>100000</v>
      </c>
      <c r="Z823" s="1080"/>
      <c r="AA823" s="1080"/>
      <c r="AB823" s="1079">
        <v>165000</v>
      </c>
      <c r="AC823" s="1079"/>
      <c r="AD823" s="1079"/>
      <c r="AE823" s="1079"/>
      <c r="AF823" s="1079"/>
      <c r="AG823" s="1080">
        <v>185000</v>
      </c>
      <c r="AH823" s="1080"/>
      <c r="AI823" s="1080"/>
      <c r="AJ823" s="1080"/>
      <c r="AK823" s="1079">
        <v>210000</v>
      </c>
      <c r="AL823" s="1079"/>
      <c r="AM823" s="1134"/>
      <c r="AN823" s="1135">
        <v>115000</v>
      </c>
      <c r="AO823" s="1080"/>
      <c r="AP823" s="1079">
        <v>125000</v>
      </c>
      <c r="AQ823" s="1079"/>
      <c r="AR823" s="1080">
        <v>155000</v>
      </c>
      <c r="AS823" s="1132"/>
    </row>
    <row r="824" spans="1:45" ht="9" customHeight="1">
      <c r="A824" s="1086" t="s">
        <v>954</v>
      </c>
      <c r="B824" s="1087"/>
      <c r="C824" s="1087"/>
      <c r="D824" s="1087"/>
      <c r="E824" s="1087"/>
      <c r="F824" s="1084" t="s">
        <v>713</v>
      </c>
      <c r="G824" s="1084"/>
      <c r="H824" s="1084"/>
      <c r="I824" s="1084"/>
      <c r="J824" s="1084"/>
      <c r="K824" s="1088"/>
      <c r="L824" s="1089">
        <v>75</v>
      </c>
      <c r="M824" s="1090"/>
      <c r="N824" s="1078">
        <v>105</v>
      </c>
      <c r="O824" s="1078"/>
      <c r="P824" s="1078"/>
      <c r="Q824" s="1090">
        <v>165</v>
      </c>
      <c r="R824" s="1136"/>
      <c r="S824" s="1139" t="s">
        <v>626</v>
      </c>
      <c r="T824" s="1084"/>
      <c r="U824" s="1084"/>
      <c r="V824" s="1091" t="s">
        <v>626</v>
      </c>
      <c r="W824" s="1091"/>
      <c r="X824" s="1092"/>
      <c r="Y824" s="1133">
        <v>85000</v>
      </c>
      <c r="Z824" s="1080"/>
      <c r="AA824" s="1080"/>
      <c r="AB824" s="1079">
        <v>150000</v>
      </c>
      <c r="AC824" s="1079"/>
      <c r="AD824" s="1079"/>
      <c r="AE824" s="1079"/>
      <c r="AF824" s="1079"/>
      <c r="AG824" s="1080">
        <v>170000</v>
      </c>
      <c r="AH824" s="1080"/>
      <c r="AI824" s="1080"/>
      <c r="AJ824" s="1080"/>
      <c r="AK824" s="1079">
        <v>260000</v>
      </c>
      <c r="AL824" s="1079"/>
      <c r="AM824" s="1134"/>
      <c r="AN824" s="1135">
        <v>95000</v>
      </c>
      <c r="AO824" s="1080"/>
      <c r="AP824" s="1079">
        <v>130000</v>
      </c>
      <c r="AQ824" s="1079"/>
      <c r="AR824" s="1080">
        <v>150000</v>
      </c>
      <c r="AS824" s="1132"/>
    </row>
    <row r="825" spans="1:45" ht="9" customHeight="1">
      <c r="A825" s="1086" t="s">
        <v>955</v>
      </c>
      <c r="B825" s="1087"/>
      <c r="C825" s="1087"/>
      <c r="D825" s="1087"/>
      <c r="E825" s="1087"/>
      <c r="F825" s="1084" t="s">
        <v>625</v>
      </c>
      <c r="G825" s="1084"/>
      <c r="H825" s="1084"/>
      <c r="I825" s="1084"/>
      <c r="J825" s="1084"/>
      <c r="K825" s="1088"/>
      <c r="L825" s="1089">
        <v>180</v>
      </c>
      <c r="M825" s="1090"/>
      <c r="N825" s="1078">
        <v>200</v>
      </c>
      <c r="O825" s="1078"/>
      <c r="P825" s="1078"/>
      <c r="Q825" s="1090">
        <v>220</v>
      </c>
      <c r="R825" s="1136"/>
      <c r="S825" s="1139" t="s">
        <v>626</v>
      </c>
      <c r="T825" s="1084"/>
      <c r="U825" s="1084"/>
      <c r="V825" s="1091" t="s">
        <v>626</v>
      </c>
      <c r="W825" s="1091"/>
      <c r="X825" s="1092"/>
      <c r="Y825" s="1133">
        <v>110000</v>
      </c>
      <c r="Z825" s="1080"/>
      <c r="AA825" s="1080"/>
      <c r="AB825" s="1079">
        <v>280000</v>
      </c>
      <c r="AC825" s="1079"/>
      <c r="AD825" s="1079"/>
      <c r="AE825" s="1079"/>
      <c r="AF825" s="1079"/>
      <c r="AG825" s="1080">
        <v>320000</v>
      </c>
      <c r="AH825" s="1080"/>
      <c r="AI825" s="1080"/>
      <c r="AJ825" s="1080"/>
      <c r="AK825" s="1079">
        <v>360000</v>
      </c>
      <c r="AL825" s="1079"/>
      <c r="AM825" s="1134"/>
      <c r="AN825" s="1135">
        <v>100000</v>
      </c>
      <c r="AO825" s="1080"/>
      <c r="AP825" s="1079">
        <v>160000</v>
      </c>
      <c r="AQ825" s="1079"/>
      <c r="AR825" s="1080">
        <v>210000</v>
      </c>
      <c r="AS825" s="1132"/>
    </row>
    <row r="826" spans="1:45" ht="9" customHeight="1">
      <c r="A826" s="1086" t="s">
        <v>956</v>
      </c>
      <c r="B826" s="1087"/>
      <c r="C826" s="1087"/>
      <c r="D826" s="1087"/>
      <c r="E826" s="1087"/>
      <c r="F826" s="1084" t="s">
        <v>643</v>
      </c>
      <c r="G826" s="1084"/>
      <c r="H826" s="1084"/>
      <c r="I826" s="1084"/>
      <c r="J826" s="1084"/>
      <c r="K826" s="1088"/>
      <c r="L826" s="1089">
        <v>30</v>
      </c>
      <c r="M826" s="1090"/>
      <c r="N826" s="1078">
        <v>45</v>
      </c>
      <c r="O826" s="1078"/>
      <c r="P826" s="1078"/>
      <c r="Q826" s="1090">
        <v>60</v>
      </c>
      <c r="R826" s="1136"/>
      <c r="S826" s="1137">
        <v>40</v>
      </c>
      <c r="T826" s="1078"/>
      <c r="U826" s="1078"/>
      <c r="V826" s="1090">
        <v>60</v>
      </c>
      <c r="W826" s="1090"/>
      <c r="X826" s="1093"/>
      <c r="Y826" s="1133">
        <v>50000</v>
      </c>
      <c r="Z826" s="1080"/>
      <c r="AA826" s="1080"/>
      <c r="AB826" s="1079">
        <v>90000</v>
      </c>
      <c r="AC826" s="1079"/>
      <c r="AD826" s="1079"/>
      <c r="AE826" s="1079"/>
      <c r="AF826" s="1079"/>
      <c r="AG826" s="1080">
        <v>125000</v>
      </c>
      <c r="AH826" s="1080"/>
      <c r="AI826" s="1080"/>
      <c r="AJ826" s="1080"/>
      <c r="AK826" s="1079">
        <v>175000</v>
      </c>
      <c r="AL826" s="1079"/>
      <c r="AM826" s="1134"/>
      <c r="AN826" s="1135">
        <v>50000</v>
      </c>
      <c r="AO826" s="1080"/>
      <c r="AP826" s="1079">
        <v>75000</v>
      </c>
      <c r="AQ826" s="1079"/>
      <c r="AR826" s="1080">
        <v>90000</v>
      </c>
      <c r="AS826" s="1132"/>
    </row>
    <row r="827" spans="1:45" ht="9" customHeight="1">
      <c r="A827" s="1086" t="s">
        <v>957</v>
      </c>
      <c r="B827" s="1087"/>
      <c r="C827" s="1087"/>
      <c r="D827" s="1087"/>
      <c r="E827" s="1087"/>
      <c r="F827" s="1084" t="s">
        <v>634</v>
      </c>
      <c r="G827" s="1084"/>
      <c r="H827" s="1084"/>
      <c r="I827" s="1084"/>
      <c r="J827" s="1084"/>
      <c r="K827" s="1088"/>
      <c r="L827" s="1089">
        <v>180</v>
      </c>
      <c r="M827" s="1090"/>
      <c r="N827" s="1078">
        <v>200</v>
      </c>
      <c r="O827" s="1078"/>
      <c r="P827" s="1078"/>
      <c r="Q827" s="1090">
        <v>230</v>
      </c>
      <c r="R827" s="1136"/>
      <c r="S827" s="1135">
        <v>1300</v>
      </c>
      <c r="T827" s="1080"/>
      <c r="U827" s="1080"/>
      <c r="V827" s="1079">
        <v>1600</v>
      </c>
      <c r="W827" s="1079"/>
      <c r="X827" s="1081"/>
      <c r="Y827" s="1133">
        <v>180000</v>
      </c>
      <c r="Z827" s="1080"/>
      <c r="AA827" s="1080"/>
      <c r="AB827" s="1079">
        <v>200000</v>
      </c>
      <c r="AC827" s="1079"/>
      <c r="AD827" s="1079"/>
      <c r="AE827" s="1079"/>
      <c r="AF827" s="1079"/>
      <c r="AG827" s="1080">
        <v>300000</v>
      </c>
      <c r="AH827" s="1080"/>
      <c r="AI827" s="1080"/>
      <c r="AJ827" s="1080"/>
      <c r="AK827" s="1079">
        <v>400000</v>
      </c>
      <c r="AL827" s="1079"/>
      <c r="AM827" s="1134"/>
      <c r="AN827" s="1135">
        <v>120000</v>
      </c>
      <c r="AO827" s="1080"/>
      <c r="AP827" s="1079">
        <v>150000</v>
      </c>
      <c r="AQ827" s="1079"/>
      <c r="AR827" s="1080">
        <v>200000</v>
      </c>
      <c r="AS827" s="1132"/>
    </row>
    <row r="828" spans="1:45" ht="9" customHeight="1">
      <c r="A828" s="1086" t="s">
        <v>958</v>
      </c>
      <c r="B828" s="1087"/>
      <c r="C828" s="1087"/>
      <c r="D828" s="1087"/>
      <c r="E828" s="1087"/>
      <c r="F828" s="1084" t="s">
        <v>625</v>
      </c>
      <c r="G828" s="1084"/>
      <c r="H828" s="1084"/>
      <c r="I828" s="1084"/>
      <c r="J828" s="1084"/>
      <c r="K828" s="1088"/>
      <c r="L828" s="1089">
        <v>170</v>
      </c>
      <c r="M828" s="1090"/>
      <c r="N828" s="1078">
        <v>220</v>
      </c>
      <c r="O828" s="1078"/>
      <c r="P828" s="1078"/>
      <c r="Q828" s="1090">
        <v>370</v>
      </c>
      <c r="R828" s="1136"/>
      <c r="S828" s="1137">
        <v>220</v>
      </c>
      <c r="T828" s="1078"/>
      <c r="U828" s="1078"/>
      <c r="V828" s="1090">
        <v>350</v>
      </c>
      <c r="W828" s="1090"/>
      <c r="X828" s="1093"/>
      <c r="Y828" s="1133">
        <v>160000</v>
      </c>
      <c r="Z828" s="1080"/>
      <c r="AA828" s="1080"/>
      <c r="AB828" s="1079">
        <v>200000</v>
      </c>
      <c r="AC828" s="1079"/>
      <c r="AD828" s="1079"/>
      <c r="AE828" s="1079"/>
      <c r="AF828" s="1079"/>
      <c r="AG828" s="1080">
        <v>280000</v>
      </c>
      <c r="AH828" s="1080"/>
      <c r="AI828" s="1080"/>
      <c r="AJ828" s="1080"/>
      <c r="AK828" s="1079">
        <v>450000</v>
      </c>
      <c r="AL828" s="1079"/>
      <c r="AM828" s="1134"/>
      <c r="AN828" s="1135">
        <v>150000</v>
      </c>
      <c r="AO828" s="1080"/>
      <c r="AP828" s="1079">
        <v>190000</v>
      </c>
      <c r="AQ828" s="1079"/>
      <c r="AR828" s="1080">
        <v>210000</v>
      </c>
      <c r="AS828" s="1132"/>
    </row>
    <row r="829" spans="1:45" ht="9" customHeight="1">
      <c r="A829" s="1086" t="s">
        <v>959</v>
      </c>
      <c r="B829" s="1087"/>
      <c r="C829" s="1087"/>
      <c r="D829" s="1087"/>
      <c r="E829" s="1087"/>
      <c r="F829" s="1084" t="s">
        <v>629</v>
      </c>
      <c r="G829" s="1084"/>
      <c r="H829" s="1084"/>
      <c r="I829" s="1084"/>
      <c r="J829" s="1084"/>
      <c r="K829" s="1088"/>
      <c r="L829" s="1089">
        <v>200</v>
      </c>
      <c r="M829" s="1090"/>
      <c r="N829" s="1078">
        <v>320</v>
      </c>
      <c r="O829" s="1078"/>
      <c r="P829" s="1078"/>
      <c r="Q829" s="1090">
        <v>480</v>
      </c>
      <c r="R829" s="1136"/>
      <c r="S829" s="1137">
        <v>300</v>
      </c>
      <c r="T829" s="1078"/>
      <c r="U829" s="1078"/>
      <c r="V829" s="1090">
        <v>420</v>
      </c>
      <c r="W829" s="1090"/>
      <c r="X829" s="1093"/>
      <c r="Y829" s="1133">
        <v>210000</v>
      </c>
      <c r="Z829" s="1080"/>
      <c r="AA829" s="1080"/>
      <c r="AB829" s="1079">
        <v>280000</v>
      </c>
      <c r="AC829" s="1079"/>
      <c r="AD829" s="1079"/>
      <c r="AE829" s="1079"/>
      <c r="AF829" s="1079"/>
      <c r="AG829" s="1080">
        <v>360000</v>
      </c>
      <c r="AH829" s="1080"/>
      <c r="AI829" s="1080"/>
      <c r="AJ829" s="1080"/>
      <c r="AK829" s="1079">
        <v>550000</v>
      </c>
      <c r="AL829" s="1079"/>
      <c r="AM829" s="1134"/>
      <c r="AN829" s="1135">
        <v>165000</v>
      </c>
      <c r="AO829" s="1080"/>
      <c r="AP829" s="1079">
        <v>220000</v>
      </c>
      <c r="AQ829" s="1079"/>
      <c r="AR829" s="1080">
        <v>270000</v>
      </c>
      <c r="AS829" s="1132"/>
    </row>
    <row r="830" spans="1:45" ht="9" customHeight="1">
      <c r="A830" s="1086" t="s">
        <v>960</v>
      </c>
      <c r="B830" s="1087"/>
      <c r="C830" s="1087"/>
      <c r="D830" s="1087"/>
      <c r="E830" s="1087"/>
      <c r="F830" s="1084" t="s">
        <v>634</v>
      </c>
      <c r="G830" s="1084"/>
      <c r="H830" s="1084"/>
      <c r="I830" s="1084"/>
      <c r="J830" s="1084"/>
      <c r="K830" s="1088"/>
      <c r="L830" s="1089">
        <v>25</v>
      </c>
      <c r="M830" s="1090"/>
      <c r="N830" s="1078">
        <v>48</v>
      </c>
      <c r="O830" s="1078"/>
      <c r="P830" s="1078"/>
      <c r="Q830" s="1090">
        <v>56</v>
      </c>
      <c r="R830" s="1136"/>
      <c r="S830" s="1139" t="s">
        <v>626</v>
      </c>
      <c r="T830" s="1084"/>
      <c r="U830" s="1084"/>
      <c r="V830" s="1091" t="s">
        <v>626</v>
      </c>
      <c r="W830" s="1091"/>
      <c r="X830" s="1092"/>
      <c r="Y830" s="1133">
        <v>70000</v>
      </c>
      <c r="Z830" s="1080"/>
      <c r="AA830" s="1080"/>
      <c r="AB830" s="1079">
        <v>140000</v>
      </c>
      <c r="AC830" s="1079"/>
      <c r="AD830" s="1079"/>
      <c r="AE830" s="1079"/>
      <c r="AF830" s="1079"/>
      <c r="AG830" s="1080">
        <v>180000</v>
      </c>
      <c r="AH830" s="1080"/>
      <c r="AI830" s="1080"/>
      <c r="AJ830" s="1080"/>
      <c r="AK830" s="1079">
        <v>280000</v>
      </c>
      <c r="AL830" s="1079"/>
      <c r="AM830" s="1134"/>
      <c r="AN830" s="1139" t="s">
        <v>626</v>
      </c>
      <c r="AO830" s="1084"/>
      <c r="AP830" s="1091" t="s">
        <v>626</v>
      </c>
      <c r="AQ830" s="1091"/>
      <c r="AR830" s="1084" t="s">
        <v>626</v>
      </c>
      <c r="AS830" s="1085"/>
    </row>
    <row r="831" spans="1:45" ht="9" customHeight="1">
      <c r="A831" s="1086" t="s">
        <v>961</v>
      </c>
      <c r="B831" s="1087"/>
      <c r="C831" s="1087"/>
      <c r="D831" s="1087"/>
      <c r="E831" s="1087"/>
      <c r="F831" s="1084" t="s">
        <v>634</v>
      </c>
      <c r="G831" s="1084"/>
      <c r="H831" s="1084"/>
      <c r="I831" s="1084"/>
      <c r="J831" s="1084"/>
      <c r="K831" s="1088"/>
      <c r="L831" s="1089">
        <v>150</v>
      </c>
      <c r="M831" s="1090"/>
      <c r="N831" s="1078">
        <v>180</v>
      </c>
      <c r="O831" s="1078"/>
      <c r="P831" s="1078"/>
      <c r="Q831" s="1090">
        <v>200</v>
      </c>
      <c r="R831" s="1136"/>
      <c r="S831" s="1137">
        <v>150</v>
      </c>
      <c r="T831" s="1078"/>
      <c r="U831" s="1078"/>
      <c r="V831" s="1090">
        <v>200</v>
      </c>
      <c r="W831" s="1090"/>
      <c r="X831" s="1093"/>
      <c r="Y831" s="1133">
        <v>150000</v>
      </c>
      <c r="Z831" s="1080"/>
      <c r="AA831" s="1080"/>
      <c r="AB831" s="1079">
        <v>170000</v>
      </c>
      <c r="AC831" s="1079"/>
      <c r="AD831" s="1079"/>
      <c r="AE831" s="1079"/>
      <c r="AF831" s="1079"/>
      <c r="AG831" s="1080">
        <v>230000</v>
      </c>
      <c r="AH831" s="1080"/>
      <c r="AI831" s="1080"/>
      <c r="AJ831" s="1080"/>
      <c r="AK831" s="1079">
        <v>280000</v>
      </c>
      <c r="AL831" s="1079"/>
      <c r="AM831" s="1134"/>
      <c r="AN831" s="1135">
        <v>130000</v>
      </c>
      <c r="AO831" s="1080"/>
      <c r="AP831" s="1079">
        <v>130000</v>
      </c>
      <c r="AQ831" s="1079"/>
      <c r="AR831" s="1080">
        <v>140000</v>
      </c>
      <c r="AS831" s="1132"/>
    </row>
    <row r="832" spans="1:45" ht="9" customHeight="1">
      <c r="A832" s="1086" t="s">
        <v>962</v>
      </c>
      <c r="B832" s="1087"/>
      <c r="C832" s="1087"/>
      <c r="D832" s="1087"/>
      <c r="E832" s="1087"/>
      <c r="F832" s="1084" t="s">
        <v>625</v>
      </c>
      <c r="G832" s="1084"/>
      <c r="H832" s="1084"/>
      <c r="I832" s="1084"/>
      <c r="J832" s="1084"/>
      <c r="K832" s="1088"/>
      <c r="L832" s="1089">
        <v>150</v>
      </c>
      <c r="M832" s="1090"/>
      <c r="N832" s="1078">
        <v>175</v>
      </c>
      <c r="O832" s="1078"/>
      <c r="P832" s="1078"/>
      <c r="Q832" s="1090">
        <v>210</v>
      </c>
      <c r="R832" s="1136"/>
      <c r="S832" s="1137">
        <v>170</v>
      </c>
      <c r="T832" s="1078"/>
      <c r="U832" s="1078"/>
      <c r="V832" s="1090">
        <v>220</v>
      </c>
      <c r="W832" s="1090"/>
      <c r="X832" s="1093"/>
      <c r="Y832" s="1133">
        <v>140000</v>
      </c>
      <c r="Z832" s="1080"/>
      <c r="AA832" s="1080"/>
      <c r="AB832" s="1079">
        <v>195000</v>
      </c>
      <c r="AC832" s="1079"/>
      <c r="AD832" s="1079"/>
      <c r="AE832" s="1079"/>
      <c r="AF832" s="1079"/>
      <c r="AG832" s="1080">
        <v>240000</v>
      </c>
      <c r="AH832" s="1080"/>
      <c r="AI832" s="1080"/>
      <c r="AJ832" s="1080"/>
      <c r="AK832" s="1079">
        <v>280000</v>
      </c>
      <c r="AL832" s="1079"/>
      <c r="AM832" s="1134"/>
      <c r="AN832" s="1135">
        <v>100000</v>
      </c>
      <c r="AO832" s="1080"/>
      <c r="AP832" s="1079">
        <v>125000</v>
      </c>
      <c r="AQ832" s="1079"/>
      <c r="AR832" s="1080">
        <v>140000</v>
      </c>
      <c r="AS832" s="1132"/>
    </row>
    <row r="833" spans="1:45" ht="9" customHeight="1">
      <c r="A833" s="1086" t="s">
        <v>963</v>
      </c>
      <c r="B833" s="1087"/>
      <c r="C833" s="1087"/>
      <c r="D833" s="1087"/>
      <c r="E833" s="1087"/>
      <c r="F833" s="1084" t="s">
        <v>634</v>
      </c>
      <c r="G833" s="1084"/>
      <c r="H833" s="1084"/>
      <c r="I833" s="1084"/>
      <c r="J833" s="1084"/>
      <c r="K833" s="1088"/>
      <c r="L833" s="1089">
        <v>190</v>
      </c>
      <c r="M833" s="1090"/>
      <c r="N833" s="1078">
        <v>230</v>
      </c>
      <c r="O833" s="1078"/>
      <c r="P833" s="1078"/>
      <c r="Q833" s="1090">
        <v>280</v>
      </c>
      <c r="R833" s="1136"/>
      <c r="S833" s="1137">
        <v>230</v>
      </c>
      <c r="T833" s="1078"/>
      <c r="U833" s="1078"/>
      <c r="V833" s="1090">
        <v>270</v>
      </c>
      <c r="W833" s="1090"/>
      <c r="X833" s="1093"/>
      <c r="Y833" s="1133">
        <v>148000</v>
      </c>
      <c r="Z833" s="1080"/>
      <c r="AA833" s="1080"/>
      <c r="AB833" s="1079">
        <v>190000</v>
      </c>
      <c r="AC833" s="1079"/>
      <c r="AD833" s="1079"/>
      <c r="AE833" s="1079"/>
      <c r="AF833" s="1079"/>
      <c r="AG833" s="1080">
        <v>235000</v>
      </c>
      <c r="AH833" s="1080"/>
      <c r="AI833" s="1080"/>
      <c r="AJ833" s="1080"/>
      <c r="AK833" s="1079">
        <v>297000</v>
      </c>
      <c r="AL833" s="1079"/>
      <c r="AM833" s="1134"/>
      <c r="AN833" s="1135">
        <v>120000</v>
      </c>
      <c r="AO833" s="1080"/>
      <c r="AP833" s="1079">
        <v>140000</v>
      </c>
      <c r="AQ833" s="1079"/>
      <c r="AR833" s="1080">
        <v>170000</v>
      </c>
      <c r="AS833" s="1132"/>
    </row>
    <row r="834" spans="1:45" ht="9" customHeight="1">
      <c r="A834" s="1086" t="s">
        <v>964</v>
      </c>
      <c r="B834" s="1087"/>
      <c r="C834" s="1087"/>
      <c r="D834" s="1087"/>
      <c r="E834" s="1087"/>
      <c r="F834" s="1084" t="s">
        <v>625</v>
      </c>
      <c r="G834" s="1084"/>
      <c r="H834" s="1084"/>
      <c r="I834" s="1084"/>
      <c r="J834" s="1084"/>
      <c r="K834" s="1088"/>
      <c r="L834" s="1089">
        <v>170</v>
      </c>
      <c r="M834" s="1090"/>
      <c r="N834" s="1078">
        <v>200</v>
      </c>
      <c r="O834" s="1078"/>
      <c r="P834" s="1078"/>
      <c r="Q834" s="1090">
        <v>240</v>
      </c>
      <c r="R834" s="1136"/>
      <c r="S834" s="1137">
        <v>170</v>
      </c>
      <c r="T834" s="1078"/>
      <c r="U834" s="1078"/>
      <c r="V834" s="1090">
        <v>280</v>
      </c>
      <c r="W834" s="1090"/>
      <c r="X834" s="1093"/>
      <c r="Y834" s="1133">
        <v>190000</v>
      </c>
      <c r="Z834" s="1080"/>
      <c r="AA834" s="1080"/>
      <c r="AB834" s="1079">
        <v>240000</v>
      </c>
      <c r="AC834" s="1079"/>
      <c r="AD834" s="1079"/>
      <c r="AE834" s="1079"/>
      <c r="AF834" s="1079"/>
      <c r="AG834" s="1080">
        <v>315000</v>
      </c>
      <c r="AH834" s="1080"/>
      <c r="AI834" s="1080"/>
      <c r="AJ834" s="1080"/>
      <c r="AK834" s="1079">
        <v>390000</v>
      </c>
      <c r="AL834" s="1079"/>
      <c r="AM834" s="1134"/>
      <c r="AN834" s="1135">
        <v>165000</v>
      </c>
      <c r="AO834" s="1080"/>
      <c r="AP834" s="1079">
        <v>190000</v>
      </c>
      <c r="AQ834" s="1079"/>
      <c r="AR834" s="1080">
        <v>230000</v>
      </c>
      <c r="AS834" s="1132"/>
    </row>
    <row r="835" spans="1:45" ht="9" customHeight="1">
      <c r="A835" s="1086" t="s">
        <v>965</v>
      </c>
      <c r="B835" s="1087"/>
      <c r="C835" s="1087"/>
      <c r="D835" s="1087"/>
      <c r="E835" s="1087"/>
      <c r="F835" s="1084" t="s">
        <v>646</v>
      </c>
      <c r="G835" s="1084"/>
      <c r="H835" s="1084"/>
      <c r="I835" s="1084"/>
      <c r="J835" s="1084"/>
      <c r="K835" s="1088"/>
      <c r="L835" s="1096" t="s">
        <v>626</v>
      </c>
      <c r="M835" s="1091"/>
      <c r="N835" s="1078">
        <v>130</v>
      </c>
      <c r="O835" s="1078"/>
      <c r="P835" s="1078"/>
      <c r="Q835" s="1090">
        <v>160</v>
      </c>
      <c r="R835" s="1136"/>
      <c r="S835" s="1137">
        <v>150</v>
      </c>
      <c r="T835" s="1078"/>
      <c r="U835" s="1078"/>
      <c r="V835" s="1090">
        <v>180</v>
      </c>
      <c r="W835" s="1090"/>
      <c r="X835" s="1093"/>
      <c r="Y835" s="1133">
        <v>85000</v>
      </c>
      <c r="Z835" s="1080"/>
      <c r="AA835" s="1080"/>
      <c r="AB835" s="1079">
        <v>150000</v>
      </c>
      <c r="AC835" s="1079"/>
      <c r="AD835" s="1079"/>
      <c r="AE835" s="1079"/>
      <c r="AF835" s="1079"/>
      <c r="AG835" s="1080">
        <v>220000</v>
      </c>
      <c r="AH835" s="1080"/>
      <c r="AI835" s="1080"/>
      <c r="AJ835" s="1080"/>
      <c r="AK835" s="1079">
        <v>300000</v>
      </c>
      <c r="AL835" s="1079"/>
      <c r="AM835" s="1134"/>
      <c r="AN835" s="1135">
        <v>60000</v>
      </c>
      <c r="AO835" s="1080"/>
      <c r="AP835" s="1079">
        <v>110000</v>
      </c>
      <c r="AQ835" s="1079"/>
      <c r="AR835" s="1080">
        <v>140000</v>
      </c>
      <c r="AS835" s="1132"/>
    </row>
    <row r="836" spans="1:45" ht="9" customHeight="1">
      <c r="A836" s="1086" t="s">
        <v>966</v>
      </c>
      <c r="B836" s="1087"/>
      <c r="C836" s="1087"/>
      <c r="D836" s="1087"/>
      <c r="E836" s="1087"/>
      <c r="F836" s="1084" t="s">
        <v>625</v>
      </c>
      <c r="G836" s="1084"/>
      <c r="H836" s="1084"/>
      <c r="I836" s="1084"/>
      <c r="J836" s="1084"/>
      <c r="K836" s="1088"/>
      <c r="L836" s="1089">
        <v>140</v>
      </c>
      <c r="M836" s="1090"/>
      <c r="N836" s="1078">
        <v>180</v>
      </c>
      <c r="O836" s="1078"/>
      <c r="P836" s="1078"/>
      <c r="Q836" s="1090">
        <v>280</v>
      </c>
      <c r="R836" s="1136"/>
      <c r="S836" s="1137">
        <v>150</v>
      </c>
      <c r="T836" s="1078"/>
      <c r="U836" s="1078"/>
      <c r="V836" s="1090">
        <v>200</v>
      </c>
      <c r="W836" s="1090"/>
      <c r="X836" s="1093"/>
      <c r="Y836" s="1133">
        <v>200000</v>
      </c>
      <c r="Z836" s="1080"/>
      <c r="AA836" s="1080"/>
      <c r="AB836" s="1079">
        <v>260000</v>
      </c>
      <c r="AC836" s="1079"/>
      <c r="AD836" s="1079"/>
      <c r="AE836" s="1079"/>
      <c r="AF836" s="1079"/>
      <c r="AG836" s="1080">
        <v>280000</v>
      </c>
      <c r="AH836" s="1080"/>
      <c r="AI836" s="1080"/>
      <c r="AJ836" s="1080"/>
      <c r="AK836" s="1079">
        <v>380000</v>
      </c>
      <c r="AL836" s="1079"/>
      <c r="AM836" s="1134"/>
      <c r="AN836" s="1135">
        <v>140000</v>
      </c>
      <c r="AO836" s="1080"/>
      <c r="AP836" s="1079">
        <v>180000</v>
      </c>
      <c r="AQ836" s="1079"/>
      <c r="AR836" s="1080">
        <v>220000</v>
      </c>
      <c r="AS836" s="1132"/>
    </row>
    <row r="837" spans="1:45" ht="9" customHeight="1">
      <c r="A837" s="1086" t="s">
        <v>967</v>
      </c>
      <c r="B837" s="1087"/>
      <c r="C837" s="1087"/>
      <c r="D837" s="1087"/>
      <c r="E837" s="1087"/>
      <c r="F837" s="1084" t="s">
        <v>629</v>
      </c>
      <c r="G837" s="1084"/>
      <c r="H837" s="1084"/>
      <c r="I837" s="1084"/>
      <c r="J837" s="1084"/>
      <c r="K837" s="1088"/>
      <c r="L837" s="1089">
        <v>120</v>
      </c>
      <c r="M837" s="1090"/>
      <c r="N837" s="1078">
        <v>160</v>
      </c>
      <c r="O837" s="1078"/>
      <c r="P837" s="1078"/>
      <c r="Q837" s="1090">
        <v>210</v>
      </c>
      <c r="R837" s="1136"/>
      <c r="S837" s="1137">
        <v>180</v>
      </c>
      <c r="T837" s="1078"/>
      <c r="U837" s="1078"/>
      <c r="V837" s="1090">
        <v>250</v>
      </c>
      <c r="W837" s="1090"/>
      <c r="X837" s="1093"/>
      <c r="Y837" s="1133">
        <v>160000</v>
      </c>
      <c r="Z837" s="1080"/>
      <c r="AA837" s="1080"/>
      <c r="AB837" s="1079">
        <v>210000</v>
      </c>
      <c r="AC837" s="1079"/>
      <c r="AD837" s="1079"/>
      <c r="AE837" s="1079"/>
      <c r="AF837" s="1079"/>
      <c r="AG837" s="1080">
        <v>260000</v>
      </c>
      <c r="AH837" s="1080"/>
      <c r="AI837" s="1080"/>
      <c r="AJ837" s="1080"/>
      <c r="AK837" s="1079">
        <v>390000</v>
      </c>
      <c r="AL837" s="1079"/>
      <c r="AM837" s="1134"/>
      <c r="AN837" s="1135">
        <v>140000</v>
      </c>
      <c r="AO837" s="1080"/>
      <c r="AP837" s="1079">
        <v>180000</v>
      </c>
      <c r="AQ837" s="1079"/>
      <c r="AR837" s="1080">
        <v>230000</v>
      </c>
      <c r="AS837" s="1132"/>
    </row>
    <row r="838" spans="1:45" ht="9" customHeight="1">
      <c r="A838" s="1086" t="s">
        <v>968</v>
      </c>
      <c r="B838" s="1087"/>
      <c r="C838" s="1087"/>
      <c r="D838" s="1087"/>
      <c r="E838" s="1087"/>
      <c r="F838" s="1084" t="s">
        <v>625</v>
      </c>
      <c r="G838" s="1084"/>
      <c r="H838" s="1084"/>
      <c r="I838" s="1084"/>
      <c r="J838" s="1084"/>
      <c r="K838" s="1088"/>
      <c r="L838" s="1089">
        <v>180</v>
      </c>
      <c r="M838" s="1090"/>
      <c r="N838" s="1078">
        <v>200</v>
      </c>
      <c r="O838" s="1078"/>
      <c r="P838" s="1078"/>
      <c r="Q838" s="1090">
        <v>240</v>
      </c>
      <c r="R838" s="1136"/>
      <c r="S838" s="1137">
        <v>90</v>
      </c>
      <c r="T838" s="1078"/>
      <c r="U838" s="1078"/>
      <c r="V838" s="1090">
        <v>140</v>
      </c>
      <c r="W838" s="1090"/>
      <c r="X838" s="1093"/>
      <c r="Y838" s="1133">
        <v>120000</v>
      </c>
      <c r="Z838" s="1080"/>
      <c r="AA838" s="1080"/>
      <c r="AB838" s="1079">
        <v>150000</v>
      </c>
      <c r="AC838" s="1079"/>
      <c r="AD838" s="1079"/>
      <c r="AE838" s="1079"/>
      <c r="AF838" s="1079"/>
      <c r="AG838" s="1080">
        <v>190000</v>
      </c>
      <c r="AH838" s="1080"/>
      <c r="AI838" s="1080"/>
      <c r="AJ838" s="1080"/>
      <c r="AK838" s="1079">
        <v>250000</v>
      </c>
      <c r="AL838" s="1079"/>
      <c r="AM838" s="1134"/>
      <c r="AN838" s="1135">
        <v>100000</v>
      </c>
      <c r="AO838" s="1080"/>
      <c r="AP838" s="1079">
        <v>120000</v>
      </c>
      <c r="AQ838" s="1079"/>
      <c r="AR838" s="1080">
        <v>170000</v>
      </c>
      <c r="AS838" s="1132"/>
    </row>
    <row r="839" spans="1:45" ht="9" customHeight="1">
      <c r="A839" s="1086" t="s">
        <v>969</v>
      </c>
      <c r="B839" s="1087"/>
      <c r="C839" s="1087"/>
      <c r="D839" s="1087"/>
      <c r="E839" s="1087"/>
      <c r="F839" s="1084" t="s">
        <v>713</v>
      </c>
      <c r="G839" s="1084"/>
      <c r="H839" s="1084"/>
      <c r="I839" s="1084"/>
      <c r="J839" s="1084"/>
      <c r="K839" s="1088"/>
      <c r="L839" s="1089">
        <v>70</v>
      </c>
      <c r="M839" s="1090"/>
      <c r="N839" s="1078">
        <v>115</v>
      </c>
      <c r="O839" s="1078"/>
      <c r="P839" s="1078"/>
      <c r="Q839" s="1090">
        <v>170</v>
      </c>
      <c r="R839" s="1136"/>
      <c r="S839" s="1139" t="s">
        <v>626</v>
      </c>
      <c r="T839" s="1084"/>
      <c r="U839" s="1084"/>
      <c r="V839" s="1091" t="s">
        <v>626</v>
      </c>
      <c r="W839" s="1091"/>
      <c r="X839" s="1092"/>
      <c r="Y839" s="1133">
        <v>85000</v>
      </c>
      <c r="Z839" s="1080"/>
      <c r="AA839" s="1080"/>
      <c r="AB839" s="1079">
        <v>160000</v>
      </c>
      <c r="AC839" s="1079"/>
      <c r="AD839" s="1079"/>
      <c r="AE839" s="1079"/>
      <c r="AF839" s="1079"/>
      <c r="AG839" s="1080">
        <v>170000</v>
      </c>
      <c r="AH839" s="1080"/>
      <c r="AI839" s="1080"/>
      <c r="AJ839" s="1080"/>
      <c r="AK839" s="1079">
        <v>220000</v>
      </c>
      <c r="AL839" s="1079"/>
      <c r="AM839" s="1134"/>
      <c r="AN839" s="1135">
        <v>85000</v>
      </c>
      <c r="AO839" s="1080"/>
      <c r="AP839" s="1079">
        <v>130000</v>
      </c>
      <c r="AQ839" s="1079"/>
      <c r="AR839" s="1080">
        <v>140000</v>
      </c>
      <c r="AS839" s="1132"/>
    </row>
    <row r="840" spans="1:45" ht="9" customHeight="1">
      <c r="A840" s="1086" t="s">
        <v>970</v>
      </c>
      <c r="B840" s="1087"/>
      <c r="C840" s="1087"/>
      <c r="D840" s="1087"/>
      <c r="E840" s="1087"/>
      <c r="F840" s="1084" t="s">
        <v>713</v>
      </c>
      <c r="G840" s="1084"/>
      <c r="H840" s="1084"/>
      <c r="I840" s="1084"/>
      <c r="J840" s="1084"/>
      <c r="K840" s="1088"/>
      <c r="L840" s="1089">
        <v>40</v>
      </c>
      <c r="M840" s="1090"/>
      <c r="N840" s="1078">
        <v>45</v>
      </c>
      <c r="O840" s="1078"/>
      <c r="P840" s="1078"/>
      <c r="Q840" s="1090">
        <v>80</v>
      </c>
      <c r="R840" s="1136"/>
      <c r="S840" s="1139" t="s">
        <v>626</v>
      </c>
      <c r="T840" s="1084"/>
      <c r="U840" s="1084"/>
      <c r="V840" s="1091" t="s">
        <v>626</v>
      </c>
      <c r="W840" s="1091"/>
      <c r="X840" s="1092"/>
      <c r="Y840" s="1133">
        <v>65000</v>
      </c>
      <c r="Z840" s="1080"/>
      <c r="AA840" s="1080"/>
      <c r="AB840" s="1079">
        <v>120000</v>
      </c>
      <c r="AC840" s="1079"/>
      <c r="AD840" s="1079"/>
      <c r="AE840" s="1079"/>
      <c r="AF840" s="1079"/>
      <c r="AG840" s="1080">
        <v>130000</v>
      </c>
      <c r="AH840" s="1080"/>
      <c r="AI840" s="1080"/>
      <c r="AJ840" s="1080"/>
      <c r="AK840" s="1079">
        <v>190000</v>
      </c>
      <c r="AL840" s="1079"/>
      <c r="AM840" s="1134"/>
      <c r="AN840" s="1135">
        <v>70000</v>
      </c>
      <c r="AO840" s="1080"/>
      <c r="AP840" s="1079">
        <v>130000</v>
      </c>
      <c r="AQ840" s="1079"/>
      <c r="AR840" s="1080">
        <v>140000</v>
      </c>
      <c r="AS840" s="1132"/>
    </row>
    <row r="841" spans="1:45" ht="9" customHeight="1">
      <c r="A841" s="1086" t="s">
        <v>971</v>
      </c>
      <c r="B841" s="1087"/>
      <c r="C841" s="1087"/>
      <c r="D841" s="1087"/>
      <c r="E841" s="1087"/>
      <c r="F841" s="1084" t="s">
        <v>625</v>
      </c>
      <c r="G841" s="1084"/>
      <c r="H841" s="1084"/>
      <c r="I841" s="1084"/>
      <c r="J841" s="1084"/>
      <c r="K841" s="1088"/>
      <c r="L841" s="1089">
        <v>65</v>
      </c>
      <c r="M841" s="1090"/>
      <c r="N841" s="1078">
        <v>95</v>
      </c>
      <c r="O841" s="1078"/>
      <c r="P841" s="1078"/>
      <c r="Q841" s="1090">
        <v>110</v>
      </c>
      <c r="R841" s="1136"/>
      <c r="S841" s="1137">
        <v>100</v>
      </c>
      <c r="T841" s="1078"/>
      <c r="U841" s="1078"/>
      <c r="V841" s="1090">
        <v>120</v>
      </c>
      <c r="W841" s="1090"/>
      <c r="X841" s="1093"/>
      <c r="Y841" s="1133">
        <v>110000</v>
      </c>
      <c r="Z841" s="1080"/>
      <c r="AA841" s="1080"/>
      <c r="AB841" s="1079">
        <v>150000</v>
      </c>
      <c r="AC841" s="1079"/>
      <c r="AD841" s="1079"/>
      <c r="AE841" s="1079"/>
      <c r="AF841" s="1079"/>
      <c r="AG841" s="1080">
        <v>190000</v>
      </c>
      <c r="AH841" s="1080"/>
      <c r="AI841" s="1080"/>
      <c r="AJ841" s="1080"/>
      <c r="AK841" s="1079">
        <v>200000</v>
      </c>
      <c r="AL841" s="1079"/>
      <c r="AM841" s="1134"/>
      <c r="AN841" s="1139" t="s">
        <v>626</v>
      </c>
      <c r="AO841" s="1084"/>
      <c r="AP841" s="1091" t="s">
        <v>626</v>
      </c>
      <c r="AQ841" s="1091"/>
      <c r="AR841" s="1084" t="s">
        <v>626</v>
      </c>
      <c r="AS841" s="1085"/>
    </row>
    <row r="842" spans="1:45" ht="9" customHeight="1">
      <c r="A842" s="1086" t="s">
        <v>972</v>
      </c>
      <c r="B842" s="1087"/>
      <c r="C842" s="1087"/>
      <c r="D842" s="1087"/>
      <c r="E842" s="1087"/>
      <c r="F842" s="1084" t="s">
        <v>646</v>
      </c>
      <c r="G842" s="1084"/>
      <c r="H842" s="1084"/>
      <c r="I842" s="1084"/>
      <c r="J842" s="1084"/>
      <c r="K842" s="1088"/>
      <c r="L842" s="1089">
        <v>110</v>
      </c>
      <c r="M842" s="1090"/>
      <c r="N842" s="1078">
        <v>120</v>
      </c>
      <c r="O842" s="1078"/>
      <c r="P842" s="1078"/>
      <c r="Q842" s="1090">
        <v>125</v>
      </c>
      <c r="R842" s="1136"/>
      <c r="S842" s="1137">
        <v>115</v>
      </c>
      <c r="T842" s="1078"/>
      <c r="U842" s="1078"/>
      <c r="V842" s="1090">
        <v>125</v>
      </c>
      <c r="W842" s="1090"/>
      <c r="X842" s="1093"/>
      <c r="Y842" s="1133">
        <v>150000</v>
      </c>
      <c r="Z842" s="1080"/>
      <c r="AA842" s="1080"/>
      <c r="AB842" s="1079">
        <v>185000</v>
      </c>
      <c r="AC842" s="1079"/>
      <c r="AD842" s="1079"/>
      <c r="AE842" s="1079"/>
      <c r="AF842" s="1079"/>
      <c r="AG842" s="1080">
        <v>210000</v>
      </c>
      <c r="AH842" s="1080"/>
      <c r="AI842" s="1080"/>
      <c r="AJ842" s="1080"/>
      <c r="AK842" s="1079">
        <v>330000</v>
      </c>
      <c r="AL842" s="1079"/>
      <c r="AM842" s="1134"/>
      <c r="AN842" s="1139" t="s">
        <v>626</v>
      </c>
      <c r="AO842" s="1084"/>
      <c r="AP842" s="1079">
        <v>130000</v>
      </c>
      <c r="AQ842" s="1079"/>
      <c r="AR842" s="1080">
        <v>140000</v>
      </c>
      <c r="AS842" s="1132"/>
    </row>
    <row r="843" spans="1:45" ht="9" customHeight="1">
      <c r="A843" s="1086" t="s">
        <v>973</v>
      </c>
      <c r="B843" s="1087"/>
      <c r="C843" s="1087"/>
      <c r="D843" s="1087"/>
      <c r="E843" s="1087"/>
      <c r="F843" s="1084" t="s">
        <v>632</v>
      </c>
      <c r="G843" s="1084"/>
      <c r="H843" s="1084"/>
      <c r="I843" s="1084"/>
      <c r="J843" s="1084"/>
      <c r="K843" s="1088"/>
      <c r="L843" s="1089">
        <v>35</v>
      </c>
      <c r="M843" s="1090"/>
      <c r="N843" s="1078">
        <v>45</v>
      </c>
      <c r="O843" s="1078"/>
      <c r="P843" s="1078"/>
      <c r="Q843" s="1090">
        <v>55</v>
      </c>
      <c r="R843" s="1136"/>
      <c r="S843" s="1137">
        <v>40</v>
      </c>
      <c r="T843" s="1078"/>
      <c r="U843" s="1078"/>
      <c r="V843" s="1090">
        <v>50</v>
      </c>
      <c r="W843" s="1090"/>
      <c r="X843" s="1093"/>
      <c r="Y843" s="1133">
        <v>80000</v>
      </c>
      <c r="Z843" s="1080"/>
      <c r="AA843" s="1080"/>
      <c r="AB843" s="1079">
        <v>100000</v>
      </c>
      <c r="AC843" s="1079"/>
      <c r="AD843" s="1079"/>
      <c r="AE843" s="1079"/>
      <c r="AF843" s="1079"/>
      <c r="AG843" s="1080">
        <v>150000</v>
      </c>
      <c r="AH843" s="1080"/>
      <c r="AI843" s="1080"/>
      <c r="AJ843" s="1080"/>
      <c r="AK843" s="1079">
        <v>180000</v>
      </c>
      <c r="AL843" s="1079"/>
      <c r="AM843" s="1134"/>
      <c r="AN843" s="1135">
        <v>75000</v>
      </c>
      <c r="AO843" s="1080"/>
      <c r="AP843" s="1079">
        <v>90000</v>
      </c>
      <c r="AQ843" s="1079"/>
      <c r="AR843" s="1080">
        <v>120000</v>
      </c>
      <c r="AS843" s="1132"/>
    </row>
    <row r="844" spans="1:45" ht="9" customHeight="1">
      <c r="A844" s="1086" t="s">
        <v>974</v>
      </c>
      <c r="B844" s="1087"/>
      <c r="C844" s="1087"/>
      <c r="D844" s="1087"/>
      <c r="E844" s="1087"/>
      <c r="F844" s="1084" t="s">
        <v>673</v>
      </c>
      <c r="G844" s="1084"/>
      <c r="H844" s="1084"/>
      <c r="I844" s="1084"/>
      <c r="J844" s="1084"/>
      <c r="K844" s="1088"/>
      <c r="L844" s="1089">
        <v>200</v>
      </c>
      <c r="M844" s="1090"/>
      <c r="N844" s="1078">
        <v>300</v>
      </c>
      <c r="O844" s="1078"/>
      <c r="P844" s="1078"/>
      <c r="Q844" s="1090">
        <v>500</v>
      </c>
      <c r="R844" s="1136"/>
      <c r="S844" s="1137">
        <v>400</v>
      </c>
      <c r="T844" s="1078"/>
      <c r="U844" s="1078"/>
      <c r="V844" s="1090">
        <v>800</v>
      </c>
      <c r="W844" s="1090"/>
      <c r="X844" s="1093"/>
      <c r="Y844" s="1133">
        <v>200000</v>
      </c>
      <c r="Z844" s="1080"/>
      <c r="AA844" s="1080"/>
      <c r="AB844" s="1079">
        <v>350000</v>
      </c>
      <c r="AC844" s="1079"/>
      <c r="AD844" s="1079"/>
      <c r="AE844" s="1079"/>
      <c r="AF844" s="1079"/>
      <c r="AG844" s="1080">
        <v>450000</v>
      </c>
      <c r="AH844" s="1080"/>
      <c r="AI844" s="1080"/>
      <c r="AJ844" s="1080"/>
      <c r="AK844" s="1079">
        <v>800000</v>
      </c>
      <c r="AL844" s="1079"/>
      <c r="AM844" s="1134"/>
      <c r="AN844" s="1135">
        <v>180000</v>
      </c>
      <c r="AO844" s="1080"/>
      <c r="AP844" s="1079">
        <v>190000</v>
      </c>
      <c r="AQ844" s="1079"/>
      <c r="AR844" s="1080">
        <v>210000</v>
      </c>
      <c r="AS844" s="1132"/>
    </row>
    <row r="845" spans="1:45" ht="9" customHeight="1">
      <c r="A845" s="1086" t="s">
        <v>975</v>
      </c>
      <c r="B845" s="1087"/>
      <c r="C845" s="1087"/>
      <c r="D845" s="1087"/>
      <c r="E845" s="1087"/>
      <c r="F845" s="1084" t="s">
        <v>646</v>
      </c>
      <c r="G845" s="1084"/>
      <c r="H845" s="1084"/>
      <c r="I845" s="1084"/>
      <c r="J845" s="1084"/>
      <c r="K845" s="1088"/>
      <c r="L845" s="1089">
        <v>100</v>
      </c>
      <c r="M845" s="1090"/>
      <c r="N845" s="1078">
        <v>115</v>
      </c>
      <c r="O845" s="1078"/>
      <c r="P845" s="1078"/>
      <c r="Q845" s="1090">
        <v>140</v>
      </c>
      <c r="R845" s="1136"/>
      <c r="S845" s="1137">
        <v>105</v>
      </c>
      <c r="T845" s="1078"/>
      <c r="U845" s="1078"/>
      <c r="V845" s="1090">
        <v>130</v>
      </c>
      <c r="W845" s="1090"/>
      <c r="X845" s="1093"/>
      <c r="Y845" s="1133">
        <v>135000</v>
      </c>
      <c r="Z845" s="1080"/>
      <c r="AA845" s="1080"/>
      <c r="AB845" s="1079">
        <v>200000</v>
      </c>
      <c r="AC845" s="1079"/>
      <c r="AD845" s="1079"/>
      <c r="AE845" s="1079"/>
      <c r="AF845" s="1079"/>
      <c r="AG845" s="1080">
        <v>250000</v>
      </c>
      <c r="AH845" s="1080"/>
      <c r="AI845" s="1080"/>
      <c r="AJ845" s="1080"/>
      <c r="AK845" s="1079">
        <v>310000</v>
      </c>
      <c r="AL845" s="1079"/>
      <c r="AM845" s="1134"/>
      <c r="AN845" s="1139" t="s">
        <v>626</v>
      </c>
      <c r="AO845" s="1084"/>
      <c r="AP845" s="1079">
        <v>145000</v>
      </c>
      <c r="AQ845" s="1079"/>
      <c r="AR845" s="1080">
        <v>170000</v>
      </c>
      <c r="AS845" s="1132"/>
    </row>
    <row r="846" spans="1:45" ht="9" customHeight="1">
      <c r="A846" s="1086" t="s">
        <v>976</v>
      </c>
      <c r="B846" s="1087"/>
      <c r="C846" s="1087"/>
      <c r="D846" s="1087"/>
      <c r="E846" s="1087"/>
      <c r="F846" s="1084" t="s">
        <v>632</v>
      </c>
      <c r="G846" s="1084"/>
      <c r="H846" s="1084"/>
      <c r="I846" s="1084"/>
      <c r="J846" s="1084"/>
      <c r="K846" s="1088"/>
      <c r="L846" s="1089">
        <v>90</v>
      </c>
      <c r="M846" s="1090"/>
      <c r="N846" s="1078">
        <v>140</v>
      </c>
      <c r="O846" s="1078"/>
      <c r="P846" s="1078"/>
      <c r="Q846" s="1090">
        <v>200</v>
      </c>
      <c r="R846" s="1136"/>
      <c r="S846" s="1137">
        <v>140</v>
      </c>
      <c r="T846" s="1078"/>
      <c r="U846" s="1078"/>
      <c r="V846" s="1091" t="s">
        <v>626</v>
      </c>
      <c r="W846" s="1091"/>
      <c r="X846" s="1092"/>
      <c r="Y846" s="1133">
        <v>120000</v>
      </c>
      <c r="Z846" s="1080"/>
      <c r="AA846" s="1080"/>
      <c r="AB846" s="1079">
        <v>140000</v>
      </c>
      <c r="AC846" s="1079"/>
      <c r="AD846" s="1079"/>
      <c r="AE846" s="1079"/>
      <c r="AF846" s="1079"/>
      <c r="AG846" s="1080">
        <v>250000</v>
      </c>
      <c r="AH846" s="1080"/>
      <c r="AI846" s="1080"/>
      <c r="AJ846" s="1080"/>
      <c r="AK846" s="1079">
        <v>310000</v>
      </c>
      <c r="AL846" s="1079"/>
      <c r="AM846" s="1134"/>
      <c r="AN846" s="1135">
        <v>120000</v>
      </c>
      <c r="AO846" s="1080"/>
      <c r="AP846" s="1079">
        <v>135000</v>
      </c>
      <c r="AQ846" s="1079"/>
      <c r="AR846" s="1080">
        <v>170000</v>
      </c>
      <c r="AS846" s="1132"/>
    </row>
    <row r="847" spans="1:45" ht="9" customHeight="1">
      <c r="A847" s="1086" t="s">
        <v>977</v>
      </c>
      <c r="B847" s="1087"/>
      <c r="C847" s="1087"/>
      <c r="D847" s="1087"/>
      <c r="E847" s="1087"/>
      <c r="F847" s="1084" t="s">
        <v>625</v>
      </c>
      <c r="G847" s="1084"/>
      <c r="H847" s="1084"/>
      <c r="I847" s="1084"/>
      <c r="J847" s="1084"/>
      <c r="K847" s="1088"/>
      <c r="L847" s="1089">
        <v>145</v>
      </c>
      <c r="M847" s="1090"/>
      <c r="N847" s="1078">
        <v>195</v>
      </c>
      <c r="O847" s="1078"/>
      <c r="P847" s="1078"/>
      <c r="Q847" s="1090">
        <v>220</v>
      </c>
      <c r="R847" s="1136"/>
      <c r="S847" s="1137">
        <v>230</v>
      </c>
      <c r="T847" s="1078"/>
      <c r="U847" s="1078"/>
      <c r="V847" s="1090">
        <v>265</v>
      </c>
      <c r="W847" s="1090"/>
      <c r="X847" s="1093"/>
      <c r="Y847" s="1133">
        <v>160000</v>
      </c>
      <c r="Z847" s="1080"/>
      <c r="AA847" s="1080"/>
      <c r="AB847" s="1079">
        <v>220000</v>
      </c>
      <c r="AC847" s="1079"/>
      <c r="AD847" s="1079"/>
      <c r="AE847" s="1079"/>
      <c r="AF847" s="1079"/>
      <c r="AG847" s="1080">
        <v>320000</v>
      </c>
      <c r="AH847" s="1080"/>
      <c r="AI847" s="1080"/>
      <c r="AJ847" s="1080"/>
      <c r="AK847" s="1079">
        <v>420000</v>
      </c>
      <c r="AL847" s="1079"/>
      <c r="AM847" s="1134"/>
      <c r="AN847" s="1135">
        <v>140000</v>
      </c>
      <c r="AO847" s="1080"/>
      <c r="AP847" s="1079">
        <v>170000</v>
      </c>
      <c r="AQ847" s="1079"/>
      <c r="AR847" s="1080">
        <v>210000</v>
      </c>
      <c r="AS847" s="1132"/>
    </row>
    <row r="848" spans="1:45" ht="9" customHeight="1">
      <c r="A848" s="1086" t="s">
        <v>978</v>
      </c>
      <c r="B848" s="1087"/>
      <c r="C848" s="1087"/>
      <c r="D848" s="1087"/>
      <c r="E848" s="1087"/>
      <c r="F848" s="1084" t="s">
        <v>625</v>
      </c>
      <c r="G848" s="1084"/>
      <c r="H848" s="1084"/>
      <c r="I848" s="1084"/>
      <c r="J848" s="1084"/>
      <c r="K848" s="1088"/>
      <c r="L848" s="1089">
        <v>130</v>
      </c>
      <c r="M848" s="1090"/>
      <c r="N848" s="1078">
        <v>150</v>
      </c>
      <c r="O848" s="1078"/>
      <c r="P848" s="1078"/>
      <c r="Q848" s="1090">
        <v>200</v>
      </c>
      <c r="R848" s="1136"/>
      <c r="S848" s="1137">
        <v>170</v>
      </c>
      <c r="T848" s="1078"/>
      <c r="U848" s="1078"/>
      <c r="V848" s="1090">
        <v>230</v>
      </c>
      <c r="W848" s="1090"/>
      <c r="X848" s="1093"/>
      <c r="Y848" s="1133">
        <v>180000</v>
      </c>
      <c r="Z848" s="1080"/>
      <c r="AA848" s="1080"/>
      <c r="AB848" s="1079">
        <v>220000</v>
      </c>
      <c r="AC848" s="1079"/>
      <c r="AD848" s="1079"/>
      <c r="AE848" s="1079"/>
      <c r="AF848" s="1079"/>
      <c r="AG848" s="1080">
        <v>250000</v>
      </c>
      <c r="AH848" s="1080"/>
      <c r="AI848" s="1080"/>
      <c r="AJ848" s="1080"/>
      <c r="AK848" s="1079">
        <v>320000</v>
      </c>
      <c r="AL848" s="1079"/>
      <c r="AM848" s="1134"/>
      <c r="AN848" s="1135">
        <v>120000</v>
      </c>
      <c r="AO848" s="1080"/>
      <c r="AP848" s="1079">
        <v>140000</v>
      </c>
      <c r="AQ848" s="1079"/>
      <c r="AR848" s="1080">
        <v>160000</v>
      </c>
      <c r="AS848" s="1132"/>
    </row>
    <row r="849" spans="1:45" ht="9" customHeight="1">
      <c r="A849" s="1086" t="s">
        <v>979</v>
      </c>
      <c r="B849" s="1087"/>
      <c r="C849" s="1087"/>
      <c r="D849" s="1087"/>
      <c r="E849" s="1087"/>
      <c r="F849" s="1084" t="s">
        <v>625</v>
      </c>
      <c r="G849" s="1084"/>
      <c r="H849" s="1084"/>
      <c r="I849" s="1084"/>
      <c r="J849" s="1084"/>
      <c r="K849" s="1088"/>
      <c r="L849" s="1089">
        <v>190</v>
      </c>
      <c r="M849" s="1090"/>
      <c r="N849" s="1078">
        <v>210</v>
      </c>
      <c r="O849" s="1078"/>
      <c r="P849" s="1078"/>
      <c r="Q849" s="1090">
        <v>250</v>
      </c>
      <c r="R849" s="1136"/>
      <c r="S849" s="1137">
        <v>210</v>
      </c>
      <c r="T849" s="1078"/>
      <c r="U849" s="1078"/>
      <c r="V849" s="1090">
        <v>225</v>
      </c>
      <c r="W849" s="1090"/>
      <c r="X849" s="1093"/>
      <c r="Y849" s="1133">
        <v>185000</v>
      </c>
      <c r="Z849" s="1080"/>
      <c r="AA849" s="1080"/>
      <c r="AB849" s="1079">
        <v>225000</v>
      </c>
      <c r="AC849" s="1079"/>
      <c r="AD849" s="1079"/>
      <c r="AE849" s="1079"/>
      <c r="AF849" s="1079"/>
      <c r="AG849" s="1080">
        <v>255000</v>
      </c>
      <c r="AH849" s="1080"/>
      <c r="AI849" s="1080"/>
      <c r="AJ849" s="1080"/>
      <c r="AK849" s="1079">
        <v>320000</v>
      </c>
      <c r="AL849" s="1079"/>
      <c r="AM849" s="1134"/>
      <c r="AN849" s="1135">
        <v>165000</v>
      </c>
      <c r="AO849" s="1080"/>
      <c r="AP849" s="1079">
        <v>183000</v>
      </c>
      <c r="AQ849" s="1079"/>
      <c r="AR849" s="1080">
        <v>190000</v>
      </c>
      <c r="AS849" s="1132"/>
    </row>
    <row r="850" spans="1:45" ht="9" customHeight="1">
      <c r="A850" s="1086" t="s">
        <v>980</v>
      </c>
      <c r="B850" s="1087"/>
      <c r="C850" s="1087"/>
      <c r="D850" s="1087"/>
      <c r="E850" s="1087"/>
      <c r="F850" s="1084" t="s">
        <v>646</v>
      </c>
      <c r="G850" s="1084"/>
      <c r="H850" s="1084"/>
      <c r="I850" s="1084"/>
      <c r="J850" s="1084"/>
      <c r="K850" s="1088"/>
      <c r="L850" s="1089">
        <v>40</v>
      </c>
      <c r="M850" s="1090"/>
      <c r="N850" s="1078">
        <v>70</v>
      </c>
      <c r="O850" s="1078"/>
      <c r="P850" s="1078"/>
      <c r="Q850" s="1090">
        <v>100</v>
      </c>
      <c r="R850" s="1136"/>
      <c r="S850" s="1137">
        <v>90</v>
      </c>
      <c r="T850" s="1078"/>
      <c r="U850" s="1078"/>
      <c r="V850" s="1090">
        <v>120</v>
      </c>
      <c r="W850" s="1090"/>
      <c r="X850" s="1093"/>
      <c r="Y850" s="1133">
        <v>90000</v>
      </c>
      <c r="Z850" s="1080"/>
      <c r="AA850" s="1080"/>
      <c r="AB850" s="1079">
        <v>120000</v>
      </c>
      <c r="AC850" s="1079"/>
      <c r="AD850" s="1079"/>
      <c r="AE850" s="1079"/>
      <c r="AF850" s="1079"/>
      <c r="AG850" s="1080">
        <v>170000</v>
      </c>
      <c r="AH850" s="1080"/>
      <c r="AI850" s="1080"/>
      <c r="AJ850" s="1080"/>
      <c r="AK850" s="1079">
        <v>250000</v>
      </c>
      <c r="AL850" s="1079"/>
      <c r="AM850" s="1134"/>
      <c r="AN850" s="1135">
        <v>75000</v>
      </c>
      <c r="AO850" s="1080"/>
      <c r="AP850" s="1079">
        <v>100000</v>
      </c>
      <c r="AQ850" s="1079"/>
      <c r="AR850" s="1080">
        <v>125000</v>
      </c>
      <c r="AS850" s="1132"/>
    </row>
    <row r="851" spans="1:45" ht="9" customHeight="1">
      <c r="A851" s="1086" t="s">
        <v>981</v>
      </c>
      <c r="B851" s="1087"/>
      <c r="C851" s="1087"/>
      <c r="D851" s="1087"/>
      <c r="E851" s="1087"/>
      <c r="F851" s="1084" t="s">
        <v>625</v>
      </c>
      <c r="G851" s="1084"/>
      <c r="H851" s="1084"/>
      <c r="I851" s="1084"/>
      <c r="J851" s="1084"/>
      <c r="K851" s="1088"/>
      <c r="L851" s="1089">
        <v>130</v>
      </c>
      <c r="M851" s="1090"/>
      <c r="N851" s="1078">
        <v>140</v>
      </c>
      <c r="O851" s="1078"/>
      <c r="P851" s="1078"/>
      <c r="Q851" s="1090">
        <v>210</v>
      </c>
      <c r="R851" s="1136"/>
      <c r="S851" s="1137">
        <v>130</v>
      </c>
      <c r="T851" s="1078"/>
      <c r="U851" s="1078"/>
      <c r="V851" s="1090">
        <v>180</v>
      </c>
      <c r="W851" s="1090"/>
      <c r="X851" s="1093"/>
      <c r="Y851" s="1133">
        <v>160000</v>
      </c>
      <c r="Z851" s="1080"/>
      <c r="AA851" s="1080"/>
      <c r="AB851" s="1079">
        <v>180000</v>
      </c>
      <c r="AC851" s="1079"/>
      <c r="AD851" s="1079"/>
      <c r="AE851" s="1079"/>
      <c r="AF851" s="1079"/>
      <c r="AG851" s="1080">
        <v>220000</v>
      </c>
      <c r="AH851" s="1080"/>
      <c r="AI851" s="1080"/>
      <c r="AJ851" s="1080"/>
      <c r="AK851" s="1079">
        <v>300000</v>
      </c>
      <c r="AL851" s="1079"/>
      <c r="AM851" s="1134"/>
      <c r="AN851" s="1135">
        <v>130000</v>
      </c>
      <c r="AO851" s="1080"/>
      <c r="AP851" s="1079">
        <v>150000</v>
      </c>
      <c r="AQ851" s="1079"/>
      <c r="AR851" s="1080">
        <v>190000</v>
      </c>
      <c r="AS851" s="1132"/>
    </row>
    <row r="852" spans="1:45" ht="9" customHeight="1">
      <c r="A852" s="1086" t="s">
        <v>603</v>
      </c>
      <c r="B852" s="1087"/>
      <c r="C852" s="1087"/>
      <c r="D852" s="1087"/>
      <c r="E852" s="1087"/>
      <c r="F852" s="1084" t="s">
        <v>652</v>
      </c>
      <c r="G852" s="1084"/>
      <c r="H852" s="1084"/>
      <c r="I852" s="1084"/>
      <c r="J852" s="1084"/>
      <c r="K852" s="1088"/>
      <c r="L852" s="1089">
        <v>380</v>
      </c>
      <c r="M852" s="1090"/>
      <c r="N852" s="1078">
        <v>600</v>
      </c>
      <c r="O852" s="1078"/>
      <c r="P852" s="1078"/>
      <c r="Q852" s="1090">
        <v>850</v>
      </c>
      <c r="R852" s="1136"/>
      <c r="S852" s="1137">
        <v>520</v>
      </c>
      <c r="T852" s="1078"/>
      <c r="U852" s="1078"/>
      <c r="V852" s="1090">
        <v>730</v>
      </c>
      <c r="W852" s="1090"/>
      <c r="X852" s="1093"/>
      <c r="Y852" s="1133">
        <v>250000</v>
      </c>
      <c r="Z852" s="1080"/>
      <c r="AA852" s="1080"/>
      <c r="AB852" s="1079">
        <v>370000</v>
      </c>
      <c r="AC852" s="1079"/>
      <c r="AD852" s="1079"/>
      <c r="AE852" s="1079"/>
      <c r="AF852" s="1079"/>
      <c r="AG852" s="1080">
        <v>550000</v>
      </c>
      <c r="AH852" s="1080"/>
      <c r="AI852" s="1080"/>
      <c r="AJ852" s="1080"/>
      <c r="AK852" s="1079">
        <v>880000</v>
      </c>
      <c r="AL852" s="1079"/>
      <c r="AM852" s="1134"/>
      <c r="AN852" s="1135">
        <v>200000</v>
      </c>
      <c r="AO852" s="1080"/>
      <c r="AP852" s="1079">
        <v>250000</v>
      </c>
      <c r="AQ852" s="1079"/>
      <c r="AR852" s="1080">
        <v>340000</v>
      </c>
      <c r="AS852" s="1132"/>
    </row>
    <row r="853" spans="1:45" ht="9" customHeight="1">
      <c r="A853" s="1086" t="s">
        <v>982</v>
      </c>
      <c r="B853" s="1087"/>
      <c r="C853" s="1087"/>
      <c r="D853" s="1087"/>
      <c r="E853" s="1087"/>
      <c r="F853" s="1084" t="s">
        <v>646</v>
      </c>
      <c r="G853" s="1084"/>
      <c r="H853" s="1084"/>
      <c r="I853" s="1084"/>
      <c r="J853" s="1084"/>
      <c r="K853" s="1088"/>
      <c r="L853" s="1089">
        <v>70</v>
      </c>
      <c r="M853" s="1090"/>
      <c r="N853" s="1078">
        <v>100</v>
      </c>
      <c r="O853" s="1078"/>
      <c r="P853" s="1078"/>
      <c r="Q853" s="1090">
        <v>130</v>
      </c>
      <c r="R853" s="1136"/>
      <c r="S853" s="1137">
        <v>80</v>
      </c>
      <c r="T853" s="1078"/>
      <c r="U853" s="1078"/>
      <c r="V853" s="1090">
        <v>120</v>
      </c>
      <c r="W853" s="1090"/>
      <c r="X853" s="1093"/>
      <c r="Y853" s="1133">
        <v>85000</v>
      </c>
      <c r="Z853" s="1080"/>
      <c r="AA853" s="1080"/>
      <c r="AB853" s="1079">
        <v>130000</v>
      </c>
      <c r="AC853" s="1079"/>
      <c r="AD853" s="1079"/>
      <c r="AE853" s="1079"/>
      <c r="AF853" s="1079"/>
      <c r="AG853" s="1080">
        <v>155000</v>
      </c>
      <c r="AH853" s="1080"/>
      <c r="AI853" s="1080"/>
      <c r="AJ853" s="1080"/>
      <c r="AK853" s="1079">
        <v>190000</v>
      </c>
      <c r="AL853" s="1079"/>
      <c r="AM853" s="1134"/>
      <c r="AN853" s="1135">
        <v>90000</v>
      </c>
      <c r="AO853" s="1080"/>
      <c r="AP853" s="1079">
        <v>110000</v>
      </c>
      <c r="AQ853" s="1079"/>
      <c r="AR853" s="1080">
        <v>135000</v>
      </c>
      <c r="AS853" s="1132"/>
    </row>
    <row r="854" spans="1:45" ht="9" customHeight="1">
      <c r="A854" s="1086" t="s">
        <v>983</v>
      </c>
      <c r="B854" s="1087"/>
      <c r="C854" s="1087"/>
      <c r="D854" s="1087"/>
      <c r="E854" s="1087"/>
      <c r="F854" s="1084" t="s">
        <v>646</v>
      </c>
      <c r="G854" s="1084"/>
      <c r="H854" s="1084"/>
      <c r="I854" s="1084"/>
      <c r="J854" s="1084"/>
      <c r="K854" s="1088"/>
      <c r="L854" s="1089">
        <v>105</v>
      </c>
      <c r="M854" s="1090"/>
      <c r="N854" s="1078">
        <v>135</v>
      </c>
      <c r="O854" s="1078"/>
      <c r="P854" s="1078"/>
      <c r="Q854" s="1090">
        <v>170</v>
      </c>
      <c r="R854" s="1136"/>
      <c r="S854" s="1137">
        <v>165</v>
      </c>
      <c r="T854" s="1078"/>
      <c r="U854" s="1078"/>
      <c r="V854" s="1090">
        <v>210</v>
      </c>
      <c r="W854" s="1090"/>
      <c r="X854" s="1093"/>
      <c r="Y854" s="1133">
        <v>150000</v>
      </c>
      <c r="Z854" s="1080"/>
      <c r="AA854" s="1080"/>
      <c r="AB854" s="1079">
        <v>190000</v>
      </c>
      <c r="AC854" s="1079"/>
      <c r="AD854" s="1079"/>
      <c r="AE854" s="1079"/>
      <c r="AF854" s="1079"/>
      <c r="AG854" s="1080">
        <v>230000</v>
      </c>
      <c r="AH854" s="1080"/>
      <c r="AI854" s="1080"/>
      <c r="AJ854" s="1080"/>
      <c r="AK854" s="1079">
        <v>295000</v>
      </c>
      <c r="AL854" s="1079"/>
      <c r="AM854" s="1134"/>
      <c r="AN854" s="1135">
        <v>110000</v>
      </c>
      <c r="AO854" s="1080"/>
      <c r="AP854" s="1079">
        <v>145000</v>
      </c>
      <c r="AQ854" s="1079"/>
      <c r="AR854" s="1080">
        <v>175000</v>
      </c>
      <c r="AS854" s="1132"/>
    </row>
    <row r="855" spans="1:45" ht="9" customHeight="1">
      <c r="A855" s="1086" t="s">
        <v>984</v>
      </c>
      <c r="B855" s="1087"/>
      <c r="C855" s="1087"/>
      <c r="D855" s="1087"/>
      <c r="E855" s="1087"/>
      <c r="F855" s="1084" t="s">
        <v>625</v>
      </c>
      <c r="G855" s="1084"/>
      <c r="H855" s="1084"/>
      <c r="I855" s="1084"/>
      <c r="J855" s="1084"/>
      <c r="K855" s="1088"/>
      <c r="L855" s="1089">
        <v>120</v>
      </c>
      <c r="M855" s="1090"/>
      <c r="N855" s="1078">
        <v>150</v>
      </c>
      <c r="O855" s="1078"/>
      <c r="P855" s="1078"/>
      <c r="Q855" s="1090">
        <v>180</v>
      </c>
      <c r="R855" s="1136"/>
      <c r="S855" s="1137">
        <v>120</v>
      </c>
      <c r="T855" s="1078"/>
      <c r="U855" s="1078"/>
      <c r="V855" s="1090">
        <v>150</v>
      </c>
      <c r="W855" s="1090"/>
      <c r="X855" s="1093"/>
      <c r="Y855" s="1133">
        <v>160000</v>
      </c>
      <c r="Z855" s="1080"/>
      <c r="AA855" s="1080"/>
      <c r="AB855" s="1079">
        <v>190000</v>
      </c>
      <c r="AC855" s="1079"/>
      <c r="AD855" s="1079"/>
      <c r="AE855" s="1079"/>
      <c r="AF855" s="1079"/>
      <c r="AG855" s="1080">
        <v>220000</v>
      </c>
      <c r="AH855" s="1080"/>
      <c r="AI855" s="1080"/>
      <c r="AJ855" s="1080"/>
      <c r="AK855" s="1079">
        <v>250000</v>
      </c>
      <c r="AL855" s="1079"/>
      <c r="AM855" s="1134"/>
      <c r="AN855" s="1135">
        <v>150000</v>
      </c>
      <c r="AO855" s="1080"/>
      <c r="AP855" s="1079">
        <v>160000</v>
      </c>
      <c r="AQ855" s="1079"/>
      <c r="AR855" s="1080">
        <v>190000</v>
      </c>
      <c r="AS855" s="1132"/>
    </row>
    <row r="856" spans="1:45" ht="9" customHeight="1">
      <c r="A856" s="1086" t="s">
        <v>985</v>
      </c>
      <c r="B856" s="1087"/>
      <c r="C856" s="1087"/>
      <c r="D856" s="1087"/>
      <c r="E856" s="1087"/>
      <c r="F856" s="1084" t="s">
        <v>673</v>
      </c>
      <c r="G856" s="1084"/>
      <c r="H856" s="1084"/>
      <c r="I856" s="1084"/>
      <c r="J856" s="1084"/>
      <c r="K856" s="1088"/>
      <c r="L856" s="1089">
        <v>65</v>
      </c>
      <c r="M856" s="1090"/>
      <c r="N856" s="1078">
        <v>75</v>
      </c>
      <c r="O856" s="1078"/>
      <c r="P856" s="1078"/>
      <c r="Q856" s="1090">
        <v>130</v>
      </c>
      <c r="R856" s="1136"/>
      <c r="S856" s="1137">
        <v>160</v>
      </c>
      <c r="T856" s="1078"/>
      <c r="U856" s="1078"/>
      <c r="V856" s="1090">
        <v>220</v>
      </c>
      <c r="W856" s="1090"/>
      <c r="X856" s="1093"/>
      <c r="Y856" s="1133">
        <v>70000</v>
      </c>
      <c r="Z856" s="1080"/>
      <c r="AA856" s="1080"/>
      <c r="AB856" s="1079">
        <v>90000</v>
      </c>
      <c r="AC856" s="1079"/>
      <c r="AD856" s="1079"/>
      <c r="AE856" s="1079"/>
      <c r="AF856" s="1079"/>
      <c r="AG856" s="1080">
        <v>110000</v>
      </c>
      <c r="AH856" s="1080"/>
      <c r="AI856" s="1080"/>
      <c r="AJ856" s="1080"/>
      <c r="AK856" s="1079">
        <v>250000</v>
      </c>
      <c r="AL856" s="1079"/>
      <c r="AM856" s="1134"/>
      <c r="AN856" s="1135">
        <v>60000</v>
      </c>
      <c r="AO856" s="1080"/>
      <c r="AP856" s="1079">
        <v>70000</v>
      </c>
      <c r="AQ856" s="1079"/>
      <c r="AR856" s="1080">
        <v>95000</v>
      </c>
      <c r="AS856" s="1132"/>
    </row>
    <row r="857" spans="1:45" ht="9" customHeight="1">
      <c r="A857" s="1086" t="s">
        <v>986</v>
      </c>
      <c r="B857" s="1087"/>
      <c r="C857" s="1087"/>
      <c r="D857" s="1087"/>
      <c r="E857" s="1087"/>
      <c r="F857" s="1084" t="s">
        <v>625</v>
      </c>
      <c r="G857" s="1084"/>
      <c r="H857" s="1084"/>
      <c r="I857" s="1084"/>
      <c r="J857" s="1084"/>
      <c r="K857" s="1088"/>
      <c r="L857" s="1089">
        <v>180</v>
      </c>
      <c r="M857" s="1090"/>
      <c r="N857" s="1078">
        <v>200</v>
      </c>
      <c r="O857" s="1078"/>
      <c r="P857" s="1078"/>
      <c r="Q857" s="1090">
        <v>250</v>
      </c>
      <c r="R857" s="1136"/>
      <c r="S857" s="1137">
        <v>220</v>
      </c>
      <c r="T857" s="1078"/>
      <c r="U857" s="1078"/>
      <c r="V857" s="1090">
        <v>270</v>
      </c>
      <c r="W857" s="1090"/>
      <c r="X857" s="1093"/>
      <c r="Y857" s="1133">
        <v>195000</v>
      </c>
      <c r="Z857" s="1080"/>
      <c r="AA857" s="1080"/>
      <c r="AB857" s="1079">
        <v>220000</v>
      </c>
      <c r="AC857" s="1079"/>
      <c r="AD857" s="1079"/>
      <c r="AE857" s="1079"/>
      <c r="AF857" s="1079"/>
      <c r="AG857" s="1080">
        <v>270000</v>
      </c>
      <c r="AH857" s="1080"/>
      <c r="AI857" s="1080"/>
      <c r="AJ857" s="1080"/>
      <c r="AK857" s="1079">
        <v>340000</v>
      </c>
      <c r="AL857" s="1079"/>
      <c r="AM857" s="1134"/>
      <c r="AN857" s="1135">
        <v>170000</v>
      </c>
      <c r="AO857" s="1080"/>
      <c r="AP857" s="1079">
        <v>210000</v>
      </c>
      <c r="AQ857" s="1079"/>
      <c r="AR857" s="1080">
        <v>230000</v>
      </c>
      <c r="AS857" s="1132"/>
    </row>
    <row r="858" spans="1:45" ht="9" customHeight="1">
      <c r="A858" s="1086" t="s">
        <v>987</v>
      </c>
      <c r="B858" s="1087"/>
      <c r="C858" s="1087"/>
      <c r="D858" s="1087"/>
      <c r="E858" s="1087"/>
      <c r="F858" s="1084" t="s">
        <v>685</v>
      </c>
      <c r="G858" s="1084"/>
      <c r="H858" s="1084"/>
      <c r="I858" s="1084"/>
      <c r="J858" s="1084"/>
      <c r="K858" s="1088"/>
      <c r="L858" s="1089">
        <v>25</v>
      </c>
      <c r="M858" s="1090"/>
      <c r="N858" s="1078">
        <v>30</v>
      </c>
      <c r="O858" s="1078"/>
      <c r="P858" s="1078"/>
      <c r="Q858" s="1090">
        <v>40</v>
      </c>
      <c r="R858" s="1136"/>
      <c r="S858" s="1137">
        <v>28</v>
      </c>
      <c r="T858" s="1078"/>
      <c r="U858" s="1078"/>
      <c r="V858" s="1090">
        <v>35</v>
      </c>
      <c r="W858" s="1090"/>
      <c r="X858" s="1093"/>
      <c r="Y858" s="1133">
        <v>60000</v>
      </c>
      <c r="Z858" s="1080"/>
      <c r="AA858" s="1080"/>
      <c r="AB858" s="1079">
        <v>75000</v>
      </c>
      <c r="AC858" s="1079"/>
      <c r="AD858" s="1079"/>
      <c r="AE858" s="1079"/>
      <c r="AF858" s="1079"/>
      <c r="AG858" s="1080">
        <v>100000</v>
      </c>
      <c r="AH858" s="1080"/>
      <c r="AI858" s="1080"/>
      <c r="AJ858" s="1080"/>
      <c r="AK858" s="1079">
        <v>120000</v>
      </c>
      <c r="AL858" s="1079"/>
      <c r="AM858" s="1134"/>
      <c r="AN858" s="1135">
        <v>45000</v>
      </c>
      <c r="AO858" s="1080"/>
      <c r="AP858" s="1079">
        <v>60000</v>
      </c>
      <c r="AQ858" s="1079"/>
      <c r="AR858" s="1080">
        <v>80000</v>
      </c>
      <c r="AS858" s="1132"/>
    </row>
    <row r="859" spans="1:45" ht="9" customHeight="1">
      <c r="A859" s="1086" t="s">
        <v>988</v>
      </c>
      <c r="B859" s="1087"/>
      <c r="C859" s="1087"/>
      <c r="D859" s="1087"/>
      <c r="E859" s="1087"/>
      <c r="F859" s="1084" t="s">
        <v>634</v>
      </c>
      <c r="G859" s="1084"/>
      <c r="H859" s="1084"/>
      <c r="I859" s="1084"/>
      <c r="J859" s="1084"/>
      <c r="K859" s="1088"/>
      <c r="L859" s="1089">
        <v>165</v>
      </c>
      <c r="M859" s="1090"/>
      <c r="N859" s="1078">
        <v>180</v>
      </c>
      <c r="O859" s="1078"/>
      <c r="P859" s="1078"/>
      <c r="Q859" s="1090">
        <v>195</v>
      </c>
      <c r="R859" s="1136"/>
      <c r="S859" s="1137">
        <v>180</v>
      </c>
      <c r="T859" s="1078"/>
      <c r="U859" s="1078"/>
      <c r="V859" s="1090">
        <v>195</v>
      </c>
      <c r="W859" s="1090"/>
      <c r="X859" s="1093"/>
      <c r="Y859" s="1133">
        <v>140000</v>
      </c>
      <c r="Z859" s="1080"/>
      <c r="AA859" s="1080"/>
      <c r="AB859" s="1079">
        <v>190000</v>
      </c>
      <c r="AC859" s="1079"/>
      <c r="AD859" s="1079"/>
      <c r="AE859" s="1079"/>
      <c r="AF859" s="1079"/>
      <c r="AG859" s="1080">
        <v>230000</v>
      </c>
      <c r="AH859" s="1080"/>
      <c r="AI859" s="1080"/>
      <c r="AJ859" s="1080"/>
      <c r="AK859" s="1079">
        <v>280000</v>
      </c>
      <c r="AL859" s="1079"/>
      <c r="AM859" s="1134"/>
      <c r="AN859" s="1135">
        <v>140000</v>
      </c>
      <c r="AO859" s="1080"/>
      <c r="AP859" s="1079">
        <v>170000</v>
      </c>
      <c r="AQ859" s="1079"/>
      <c r="AR859" s="1080">
        <v>185000</v>
      </c>
      <c r="AS859" s="1132"/>
    </row>
    <row r="860" spans="1:45" ht="9" customHeight="1">
      <c r="A860" s="1086" t="s">
        <v>989</v>
      </c>
      <c r="B860" s="1087"/>
      <c r="C860" s="1087"/>
      <c r="D860" s="1087"/>
      <c r="E860" s="1087"/>
      <c r="F860" s="1084" t="s">
        <v>646</v>
      </c>
      <c r="G860" s="1084"/>
      <c r="H860" s="1084"/>
      <c r="I860" s="1084"/>
      <c r="J860" s="1084"/>
      <c r="K860" s="1088"/>
      <c r="L860" s="1089">
        <v>70</v>
      </c>
      <c r="M860" s="1090"/>
      <c r="N860" s="1078">
        <v>120</v>
      </c>
      <c r="O860" s="1078"/>
      <c r="P860" s="1078"/>
      <c r="Q860" s="1090">
        <v>155</v>
      </c>
      <c r="R860" s="1136"/>
      <c r="S860" s="1137">
        <v>100</v>
      </c>
      <c r="T860" s="1078"/>
      <c r="U860" s="1078"/>
      <c r="V860" s="1090">
        <v>145</v>
      </c>
      <c r="W860" s="1090"/>
      <c r="X860" s="1093"/>
      <c r="Y860" s="1133">
        <v>115000</v>
      </c>
      <c r="Z860" s="1080"/>
      <c r="AA860" s="1080"/>
      <c r="AB860" s="1079">
        <v>155000</v>
      </c>
      <c r="AC860" s="1079"/>
      <c r="AD860" s="1079"/>
      <c r="AE860" s="1079"/>
      <c r="AF860" s="1079"/>
      <c r="AG860" s="1080">
        <v>190000</v>
      </c>
      <c r="AH860" s="1080"/>
      <c r="AI860" s="1080"/>
      <c r="AJ860" s="1080"/>
      <c r="AK860" s="1079">
        <v>270000</v>
      </c>
      <c r="AL860" s="1079"/>
      <c r="AM860" s="1134"/>
      <c r="AN860" s="1135">
        <v>90000</v>
      </c>
      <c r="AO860" s="1080"/>
      <c r="AP860" s="1079">
        <v>115000</v>
      </c>
      <c r="AQ860" s="1079"/>
      <c r="AR860" s="1080">
        <v>145000</v>
      </c>
      <c r="AS860" s="1132"/>
    </row>
    <row r="861" spans="1:45" ht="9" customHeight="1">
      <c r="A861" s="1086" t="s">
        <v>990</v>
      </c>
      <c r="B861" s="1087"/>
      <c r="C861" s="1087"/>
      <c r="D861" s="1087"/>
      <c r="E861" s="1087"/>
      <c r="F861" s="1084" t="s">
        <v>646</v>
      </c>
      <c r="G861" s="1084"/>
      <c r="H861" s="1084"/>
      <c r="I861" s="1084"/>
      <c r="J861" s="1084"/>
      <c r="K861" s="1088"/>
      <c r="L861" s="1089">
        <v>105</v>
      </c>
      <c r="M861" s="1090"/>
      <c r="N861" s="1078">
        <v>135</v>
      </c>
      <c r="O861" s="1078"/>
      <c r="P861" s="1078"/>
      <c r="Q861" s="1090">
        <v>200</v>
      </c>
      <c r="R861" s="1136"/>
      <c r="S861" s="1137">
        <v>250</v>
      </c>
      <c r="T861" s="1078"/>
      <c r="U861" s="1078"/>
      <c r="V861" s="1090">
        <v>325</v>
      </c>
      <c r="W861" s="1090"/>
      <c r="X861" s="1093"/>
      <c r="Y861" s="1133">
        <v>170000</v>
      </c>
      <c r="Z861" s="1080"/>
      <c r="AA861" s="1080"/>
      <c r="AB861" s="1079">
        <v>200000</v>
      </c>
      <c r="AC861" s="1079"/>
      <c r="AD861" s="1079"/>
      <c r="AE861" s="1079"/>
      <c r="AF861" s="1079"/>
      <c r="AG861" s="1080">
        <v>260000</v>
      </c>
      <c r="AH861" s="1080"/>
      <c r="AI861" s="1080"/>
      <c r="AJ861" s="1080"/>
      <c r="AK861" s="1079">
        <v>325000</v>
      </c>
      <c r="AL861" s="1079"/>
      <c r="AM861" s="1134"/>
      <c r="AN861" s="1135">
        <v>100000</v>
      </c>
      <c r="AO861" s="1080"/>
      <c r="AP861" s="1079">
        <v>140000</v>
      </c>
      <c r="AQ861" s="1079"/>
      <c r="AR861" s="1080">
        <v>160000</v>
      </c>
      <c r="AS861" s="1132"/>
    </row>
    <row r="862" spans="1:45" ht="9" customHeight="1">
      <c r="A862" s="1086" t="s">
        <v>991</v>
      </c>
      <c r="B862" s="1087"/>
      <c r="C862" s="1087"/>
      <c r="D862" s="1087"/>
      <c r="E862" s="1087"/>
      <c r="F862" s="1084" t="s">
        <v>634</v>
      </c>
      <c r="G862" s="1084"/>
      <c r="H862" s="1084"/>
      <c r="I862" s="1084"/>
      <c r="J862" s="1084"/>
      <c r="K862" s="1088"/>
      <c r="L862" s="1089">
        <v>190</v>
      </c>
      <c r="M862" s="1090"/>
      <c r="N862" s="1078">
        <v>200</v>
      </c>
      <c r="O862" s="1078"/>
      <c r="P862" s="1078"/>
      <c r="Q862" s="1090">
        <v>335</v>
      </c>
      <c r="R862" s="1136"/>
      <c r="S862" s="1139" t="s">
        <v>626</v>
      </c>
      <c r="T862" s="1084"/>
      <c r="U862" s="1084"/>
      <c r="V862" s="1091" t="s">
        <v>626</v>
      </c>
      <c r="W862" s="1091"/>
      <c r="X862" s="1092"/>
      <c r="Y862" s="1133">
        <v>130000</v>
      </c>
      <c r="Z862" s="1080"/>
      <c r="AA862" s="1080"/>
      <c r="AB862" s="1079">
        <v>190000</v>
      </c>
      <c r="AC862" s="1079"/>
      <c r="AD862" s="1079"/>
      <c r="AE862" s="1079"/>
      <c r="AF862" s="1079"/>
      <c r="AG862" s="1080">
        <v>235000</v>
      </c>
      <c r="AH862" s="1080"/>
      <c r="AI862" s="1080"/>
      <c r="AJ862" s="1080"/>
      <c r="AK862" s="1079">
        <v>375000</v>
      </c>
      <c r="AL862" s="1079"/>
      <c r="AM862" s="1134"/>
      <c r="AN862" s="1135">
        <v>120000</v>
      </c>
      <c r="AO862" s="1080"/>
      <c r="AP862" s="1079">
        <v>150000</v>
      </c>
      <c r="AQ862" s="1079"/>
      <c r="AR862" s="1080">
        <v>160000</v>
      </c>
      <c r="AS862" s="1132"/>
    </row>
    <row r="863" spans="1:45" ht="9" customHeight="1">
      <c r="A863" s="1086" t="s">
        <v>992</v>
      </c>
      <c r="B863" s="1087"/>
      <c r="C863" s="1087"/>
      <c r="D863" s="1087"/>
      <c r="E863" s="1087"/>
      <c r="F863" s="1084" t="s">
        <v>634</v>
      </c>
      <c r="G863" s="1084"/>
      <c r="H863" s="1084"/>
      <c r="I863" s="1084"/>
      <c r="J863" s="1084"/>
      <c r="K863" s="1088"/>
      <c r="L863" s="1089">
        <v>200</v>
      </c>
      <c r="M863" s="1090"/>
      <c r="N863" s="1078">
        <v>245</v>
      </c>
      <c r="O863" s="1078"/>
      <c r="P863" s="1078"/>
      <c r="Q863" s="1090">
        <v>270</v>
      </c>
      <c r="R863" s="1136"/>
      <c r="S863" s="1137">
        <v>270</v>
      </c>
      <c r="T863" s="1078"/>
      <c r="U863" s="1078"/>
      <c r="V863" s="1090">
        <v>290</v>
      </c>
      <c r="W863" s="1090"/>
      <c r="X863" s="1093"/>
      <c r="Y863" s="1133">
        <v>150000</v>
      </c>
      <c r="Z863" s="1080"/>
      <c r="AA863" s="1080"/>
      <c r="AB863" s="1079">
        <v>180000</v>
      </c>
      <c r="AC863" s="1079"/>
      <c r="AD863" s="1079"/>
      <c r="AE863" s="1079"/>
      <c r="AF863" s="1079"/>
      <c r="AG863" s="1080">
        <v>225000</v>
      </c>
      <c r="AH863" s="1080"/>
      <c r="AI863" s="1080"/>
      <c r="AJ863" s="1080"/>
      <c r="AK863" s="1079">
        <v>270000</v>
      </c>
      <c r="AL863" s="1079"/>
      <c r="AM863" s="1134"/>
      <c r="AN863" s="1135">
        <v>120000</v>
      </c>
      <c r="AO863" s="1080"/>
      <c r="AP863" s="1079">
        <v>140000</v>
      </c>
      <c r="AQ863" s="1079"/>
      <c r="AR863" s="1080">
        <v>160000</v>
      </c>
      <c r="AS863" s="1132"/>
    </row>
    <row r="864" spans="1:45" ht="9" customHeight="1">
      <c r="A864" s="1086" t="s">
        <v>993</v>
      </c>
      <c r="B864" s="1087"/>
      <c r="C864" s="1087"/>
      <c r="D864" s="1087"/>
      <c r="E864" s="1087"/>
      <c r="F864" s="1084" t="s">
        <v>625</v>
      </c>
      <c r="G864" s="1084"/>
      <c r="H864" s="1084"/>
      <c r="I864" s="1084"/>
      <c r="J864" s="1084"/>
      <c r="K864" s="1088"/>
      <c r="L864" s="1089">
        <v>200</v>
      </c>
      <c r="M864" s="1090"/>
      <c r="N864" s="1078">
        <v>225</v>
      </c>
      <c r="O864" s="1078"/>
      <c r="P864" s="1078"/>
      <c r="Q864" s="1090">
        <v>300</v>
      </c>
      <c r="R864" s="1136"/>
      <c r="S864" s="1137">
        <v>180</v>
      </c>
      <c r="T864" s="1078"/>
      <c r="U864" s="1078"/>
      <c r="V864" s="1090">
        <v>270</v>
      </c>
      <c r="W864" s="1090"/>
      <c r="X864" s="1093"/>
      <c r="Y864" s="1133">
        <v>210000</v>
      </c>
      <c r="Z864" s="1080"/>
      <c r="AA864" s="1080"/>
      <c r="AB864" s="1079">
        <v>265000</v>
      </c>
      <c r="AC864" s="1079"/>
      <c r="AD864" s="1079"/>
      <c r="AE864" s="1079"/>
      <c r="AF864" s="1079"/>
      <c r="AG864" s="1080">
        <v>320000</v>
      </c>
      <c r="AH864" s="1080"/>
      <c r="AI864" s="1080"/>
      <c r="AJ864" s="1080"/>
      <c r="AK864" s="1079">
        <v>430000</v>
      </c>
      <c r="AL864" s="1079"/>
      <c r="AM864" s="1134"/>
      <c r="AN864" s="1135">
        <v>175000</v>
      </c>
      <c r="AO864" s="1080"/>
      <c r="AP864" s="1079">
        <v>205000</v>
      </c>
      <c r="AQ864" s="1079"/>
      <c r="AR864" s="1080">
        <v>230000</v>
      </c>
      <c r="AS864" s="1132"/>
    </row>
    <row r="865" spans="1:57" ht="9" customHeight="1">
      <c r="A865" s="1086" t="s">
        <v>994</v>
      </c>
      <c r="B865" s="1087"/>
      <c r="C865" s="1087"/>
      <c r="D865" s="1087"/>
      <c r="E865" s="1087"/>
      <c r="F865" s="1084" t="s">
        <v>625</v>
      </c>
      <c r="G865" s="1084"/>
      <c r="H865" s="1084"/>
      <c r="I865" s="1084"/>
      <c r="J865" s="1084"/>
      <c r="K865" s="1088"/>
      <c r="L865" s="1089">
        <v>200</v>
      </c>
      <c r="M865" s="1090"/>
      <c r="N865" s="1078">
        <v>250</v>
      </c>
      <c r="O865" s="1078"/>
      <c r="P865" s="1078"/>
      <c r="Q865" s="1090">
        <v>280</v>
      </c>
      <c r="R865" s="1136"/>
      <c r="S865" s="1137">
        <v>150</v>
      </c>
      <c r="T865" s="1078"/>
      <c r="U865" s="1078"/>
      <c r="V865" s="1090">
        <v>200</v>
      </c>
      <c r="W865" s="1090"/>
      <c r="X865" s="1093"/>
      <c r="Y865" s="1133">
        <v>180000</v>
      </c>
      <c r="Z865" s="1080"/>
      <c r="AA865" s="1080"/>
      <c r="AB865" s="1079">
        <v>210000</v>
      </c>
      <c r="AC865" s="1079"/>
      <c r="AD865" s="1079"/>
      <c r="AE865" s="1079"/>
      <c r="AF865" s="1079"/>
      <c r="AG865" s="1080">
        <v>240000</v>
      </c>
      <c r="AH865" s="1080"/>
      <c r="AI865" s="1080"/>
      <c r="AJ865" s="1080"/>
      <c r="AK865" s="1079">
        <v>330000</v>
      </c>
      <c r="AL865" s="1079"/>
      <c r="AM865" s="1134"/>
      <c r="AN865" s="1135">
        <v>160000</v>
      </c>
      <c r="AO865" s="1080"/>
      <c r="AP865" s="1079">
        <v>190000</v>
      </c>
      <c r="AQ865" s="1079"/>
      <c r="AR865" s="1080">
        <v>210000</v>
      </c>
      <c r="AS865" s="1132"/>
    </row>
    <row r="866" spans="1:57" ht="9" customHeight="1">
      <c r="A866" s="1086" t="s">
        <v>995</v>
      </c>
      <c r="B866" s="1087"/>
      <c r="C866" s="1087"/>
      <c r="D866" s="1087"/>
      <c r="E866" s="1087"/>
      <c r="F866" s="1084" t="s">
        <v>640</v>
      </c>
      <c r="G866" s="1084"/>
      <c r="H866" s="1084"/>
      <c r="I866" s="1084"/>
      <c r="J866" s="1084"/>
      <c r="K866" s="1088"/>
      <c r="L866" s="1089">
        <v>210</v>
      </c>
      <c r="M866" s="1090"/>
      <c r="N866" s="1078">
        <v>263</v>
      </c>
      <c r="O866" s="1078"/>
      <c r="P866" s="1078"/>
      <c r="Q866" s="1090">
        <v>380</v>
      </c>
      <c r="R866" s="1136"/>
      <c r="S866" s="1137">
        <v>362</v>
      </c>
      <c r="T866" s="1078"/>
      <c r="U866" s="1078"/>
      <c r="V866" s="1090">
        <v>620</v>
      </c>
      <c r="W866" s="1090"/>
      <c r="X866" s="1093"/>
      <c r="Y866" s="1133">
        <v>201667</v>
      </c>
      <c r="Z866" s="1080"/>
      <c r="AA866" s="1080"/>
      <c r="AB866" s="1079">
        <v>237000</v>
      </c>
      <c r="AC866" s="1079"/>
      <c r="AD866" s="1079"/>
      <c r="AE866" s="1079"/>
      <c r="AF866" s="1079"/>
      <c r="AG866" s="1080">
        <v>346333</v>
      </c>
      <c r="AH866" s="1080"/>
      <c r="AI866" s="1080"/>
      <c r="AJ866" s="1080"/>
      <c r="AK866" s="1079">
        <v>514000</v>
      </c>
      <c r="AL866" s="1079"/>
      <c r="AM866" s="1134"/>
      <c r="AN866" s="1135">
        <v>172000</v>
      </c>
      <c r="AO866" s="1080"/>
      <c r="AP866" s="1079">
        <v>189333</v>
      </c>
      <c r="AQ866" s="1079"/>
      <c r="AR866" s="1080">
        <v>215000</v>
      </c>
      <c r="AS866" s="1132"/>
    </row>
    <row r="867" spans="1:57" ht="9" customHeight="1">
      <c r="A867" s="1086" t="s">
        <v>996</v>
      </c>
      <c r="B867" s="1087"/>
      <c r="C867" s="1087"/>
      <c r="D867" s="1087"/>
      <c r="E867" s="1087"/>
      <c r="F867" s="1084" t="s">
        <v>643</v>
      </c>
      <c r="G867" s="1084"/>
      <c r="H867" s="1084"/>
      <c r="I867" s="1084"/>
      <c r="J867" s="1084"/>
      <c r="K867" s="1088"/>
      <c r="L867" s="1089">
        <v>40</v>
      </c>
      <c r="M867" s="1090"/>
      <c r="N867" s="1078">
        <v>75</v>
      </c>
      <c r="O867" s="1078"/>
      <c r="P867" s="1078"/>
      <c r="Q867" s="1090">
        <v>100</v>
      </c>
      <c r="R867" s="1136"/>
      <c r="S867" s="1137">
        <v>55</v>
      </c>
      <c r="T867" s="1078"/>
      <c r="U867" s="1078"/>
      <c r="V867" s="1090">
        <v>80</v>
      </c>
      <c r="W867" s="1090"/>
      <c r="X867" s="1093"/>
      <c r="Y867" s="1133">
        <v>50000</v>
      </c>
      <c r="Z867" s="1080"/>
      <c r="AA867" s="1080"/>
      <c r="AB867" s="1079">
        <v>80000</v>
      </c>
      <c r="AC867" s="1079"/>
      <c r="AD867" s="1079"/>
      <c r="AE867" s="1079"/>
      <c r="AF867" s="1079"/>
      <c r="AG867" s="1080">
        <v>140000</v>
      </c>
      <c r="AH867" s="1080"/>
      <c r="AI867" s="1080"/>
      <c r="AJ867" s="1080"/>
      <c r="AK867" s="1079">
        <v>250000</v>
      </c>
      <c r="AL867" s="1079"/>
      <c r="AM867" s="1134"/>
      <c r="AN867" s="1135">
        <v>50000</v>
      </c>
      <c r="AO867" s="1080"/>
      <c r="AP867" s="1079">
        <v>75000</v>
      </c>
      <c r="AQ867" s="1079"/>
      <c r="AR867" s="1080">
        <v>140000</v>
      </c>
      <c r="AS867" s="1132"/>
    </row>
    <row r="868" spans="1:57" ht="9" customHeight="1">
      <c r="A868" s="1086" t="s">
        <v>997</v>
      </c>
      <c r="B868" s="1087"/>
      <c r="C868" s="1087"/>
      <c r="D868" s="1087"/>
      <c r="E868" s="1087"/>
      <c r="F868" s="1084" t="s">
        <v>685</v>
      </c>
      <c r="G868" s="1084"/>
      <c r="H868" s="1084"/>
      <c r="I868" s="1084"/>
      <c r="J868" s="1084"/>
      <c r="K868" s="1088"/>
      <c r="L868" s="1089">
        <v>30</v>
      </c>
      <c r="M868" s="1090"/>
      <c r="N868" s="1078">
        <v>43</v>
      </c>
      <c r="O868" s="1078"/>
      <c r="P868" s="1078"/>
      <c r="Q868" s="1090">
        <v>68</v>
      </c>
      <c r="R868" s="1136"/>
      <c r="S868" s="1137">
        <v>70</v>
      </c>
      <c r="T868" s="1078"/>
      <c r="U868" s="1078"/>
      <c r="V868" s="1090">
        <v>90</v>
      </c>
      <c r="W868" s="1090"/>
      <c r="X868" s="1093"/>
      <c r="Y868" s="1133">
        <v>70000</v>
      </c>
      <c r="Z868" s="1080"/>
      <c r="AA868" s="1080"/>
      <c r="AB868" s="1079">
        <v>105000</v>
      </c>
      <c r="AC868" s="1079"/>
      <c r="AD868" s="1079"/>
      <c r="AE868" s="1079"/>
      <c r="AF868" s="1079"/>
      <c r="AG868" s="1080">
        <v>140000</v>
      </c>
      <c r="AH868" s="1080"/>
      <c r="AI868" s="1080"/>
      <c r="AJ868" s="1080"/>
      <c r="AK868" s="1079">
        <v>180000</v>
      </c>
      <c r="AL868" s="1079"/>
      <c r="AM868" s="1134"/>
      <c r="AN868" s="1135">
        <v>60000</v>
      </c>
      <c r="AO868" s="1080"/>
      <c r="AP868" s="1079">
        <v>85000</v>
      </c>
      <c r="AQ868" s="1079"/>
      <c r="AR868" s="1080">
        <v>120000</v>
      </c>
      <c r="AS868" s="1132"/>
    </row>
    <row r="869" spans="1:57" ht="9" customHeight="1">
      <c r="A869" s="1086" t="s">
        <v>998</v>
      </c>
      <c r="B869" s="1087"/>
      <c r="C869" s="1087"/>
      <c r="D869" s="1087"/>
      <c r="E869" s="1087"/>
      <c r="F869" s="1084" t="s">
        <v>632</v>
      </c>
      <c r="G869" s="1084"/>
      <c r="H869" s="1084"/>
      <c r="I869" s="1084"/>
      <c r="J869" s="1084"/>
      <c r="K869" s="1088"/>
      <c r="L869" s="1089">
        <v>39</v>
      </c>
      <c r="M869" s="1090"/>
      <c r="N869" s="1078">
        <v>44</v>
      </c>
      <c r="O869" s="1078"/>
      <c r="P869" s="1078"/>
      <c r="Q869" s="1091" t="s">
        <v>626</v>
      </c>
      <c r="R869" s="1138"/>
      <c r="S869" s="1137">
        <v>40</v>
      </c>
      <c r="T869" s="1078"/>
      <c r="U869" s="1078"/>
      <c r="V869" s="1090">
        <v>55</v>
      </c>
      <c r="W869" s="1090"/>
      <c r="X869" s="1093"/>
      <c r="Y869" s="1095" t="s">
        <v>626</v>
      </c>
      <c r="Z869" s="1084"/>
      <c r="AA869" s="1084"/>
      <c r="AB869" s="1079">
        <v>105000</v>
      </c>
      <c r="AC869" s="1079"/>
      <c r="AD869" s="1079"/>
      <c r="AE869" s="1079"/>
      <c r="AF869" s="1079"/>
      <c r="AG869" s="1080">
        <v>175000</v>
      </c>
      <c r="AH869" s="1080"/>
      <c r="AI869" s="1080"/>
      <c r="AJ869" s="1080"/>
      <c r="AK869" s="1079">
        <v>240000</v>
      </c>
      <c r="AL869" s="1079"/>
      <c r="AM869" s="1134"/>
      <c r="AN869" s="1135">
        <v>55000</v>
      </c>
      <c r="AO869" s="1080"/>
      <c r="AP869" s="1079">
        <v>75000</v>
      </c>
      <c r="AQ869" s="1079"/>
      <c r="AR869" s="1080">
        <v>98000</v>
      </c>
      <c r="AS869" s="1132"/>
    </row>
    <row r="870" spans="1:57" ht="9" customHeight="1">
      <c r="A870" s="1086" t="s">
        <v>999</v>
      </c>
      <c r="B870" s="1087"/>
      <c r="C870" s="1087"/>
      <c r="D870" s="1087"/>
      <c r="E870" s="1087"/>
      <c r="F870" s="1084" t="s">
        <v>625</v>
      </c>
      <c r="G870" s="1084"/>
      <c r="H870" s="1084"/>
      <c r="I870" s="1084"/>
      <c r="J870" s="1084"/>
      <c r="K870" s="1088"/>
      <c r="L870" s="1089">
        <v>120</v>
      </c>
      <c r="M870" s="1090"/>
      <c r="N870" s="1078">
        <v>135</v>
      </c>
      <c r="O870" s="1078"/>
      <c r="P870" s="1078"/>
      <c r="Q870" s="1090">
        <v>165</v>
      </c>
      <c r="R870" s="1136"/>
      <c r="S870" s="1137">
        <v>180</v>
      </c>
      <c r="T870" s="1078"/>
      <c r="U870" s="1078"/>
      <c r="V870" s="1090">
        <v>250</v>
      </c>
      <c r="W870" s="1090"/>
      <c r="X870" s="1093"/>
      <c r="Y870" s="1133">
        <v>160000</v>
      </c>
      <c r="Z870" s="1080"/>
      <c r="AA870" s="1080"/>
      <c r="AB870" s="1079">
        <v>180000</v>
      </c>
      <c r="AC870" s="1079"/>
      <c r="AD870" s="1079"/>
      <c r="AE870" s="1079"/>
      <c r="AF870" s="1079"/>
      <c r="AG870" s="1080">
        <v>200000</v>
      </c>
      <c r="AH870" s="1080"/>
      <c r="AI870" s="1080"/>
      <c r="AJ870" s="1080"/>
      <c r="AK870" s="1079">
        <v>240000</v>
      </c>
      <c r="AL870" s="1079"/>
      <c r="AM870" s="1134"/>
      <c r="AN870" s="1135">
        <v>140000</v>
      </c>
      <c r="AO870" s="1080"/>
      <c r="AP870" s="1079">
        <v>150000</v>
      </c>
      <c r="AQ870" s="1079"/>
      <c r="AR870" s="1080">
        <v>160000</v>
      </c>
      <c r="AS870" s="1132"/>
      <c r="AW870" s="498">
        <f>AW873/125</f>
        <v>1534.1048648648648</v>
      </c>
    </row>
    <row r="871" spans="1:57" ht="9" customHeight="1">
      <c r="A871" s="1086" t="s">
        <v>1000</v>
      </c>
      <c r="B871" s="1087"/>
      <c r="C871" s="1087"/>
      <c r="D871" s="1087"/>
      <c r="E871" s="1087"/>
      <c r="F871" s="1084" t="s">
        <v>634</v>
      </c>
      <c r="G871" s="1084"/>
      <c r="H871" s="1084"/>
      <c r="I871" s="1084"/>
      <c r="J871" s="1084"/>
      <c r="K871" s="1088"/>
      <c r="L871" s="1089">
        <v>70</v>
      </c>
      <c r="M871" s="1090"/>
      <c r="N871" s="1078">
        <v>85</v>
      </c>
      <c r="O871" s="1078"/>
      <c r="P871" s="1078"/>
      <c r="Q871" s="1090">
        <v>140</v>
      </c>
      <c r="R871" s="1136"/>
      <c r="S871" s="1137">
        <v>80</v>
      </c>
      <c r="T871" s="1078"/>
      <c r="U871" s="1078"/>
      <c r="V871" s="1090">
        <v>130</v>
      </c>
      <c r="W871" s="1090"/>
      <c r="X871" s="1093"/>
      <c r="Y871" s="1133">
        <v>100000</v>
      </c>
      <c r="Z871" s="1080"/>
      <c r="AA871" s="1080"/>
      <c r="AB871" s="1079">
        <v>135000</v>
      </c>
      <c r="AC871" s="1079"/>
      <c r="AD871" s="1079"/>
      <c r="AE871" s="1079"/>
      <c r="AF871" s="1079"/>
      <c r="AG871" s="1080">
        <v>210000</v>
      </c>
      <c r="AH871" s="1080"/>
      <c r="AI871" s="1080"/>
      <c r="AJ871" s="1080"/>
      <c r="AK871" s="1079">
        <v>320000</v>
      </c>
      <c r="AL871" s="1079"/>
      <c r="AM871" s="1134"/>
      <c r="AN871" s="1135">
        <v>75000</v>
      </c>
      <c r="AO871" s="1080"/>
      <c r="AP871" s="1079">
        <v>120000</v>
      </c>
      <c r="AQ871" s="1079"/>
      <c r="AR871" s="1080">
        <v>160000</v>
      </c>
      <c r="AS871" s="1132"/>
      <c r="AV871" s="498" t="s">
        <v>1026</v>
      </c>
      <c r="BA871" s="498" t="s">
        <v>1027</v>
      </c>
    </row>
    <row r="872" spans="1:57" ht="9.9499999999999993" customHeight="1">
      <c r="A872" s="1086" t="s">
        <v>1001</v>
      </c>
      <c r="B872" s="1087"/>
      <c r="C872" s="1087"/>
      <c r="D872" s="1087"/>
      <c r="E872" s="1087"/>
      <c r="F872" s="1084" t="s">
        <v>643</v>
      </c>
      <c r="G872" s="1084"/>
      <c r="H872" s="1084"/>
      <c r="I872" s="1084"/>
      <c r="J872" s="1084"/>
      <c r="K872" s="1088"/>
      <c r="L872" s="1089">
        <v>50</v>
      </c>
      <c r="M872" s="1090"/>
      <c r="N872" s="1078">
        <v>75</v>
      </c>
      <c r="O872" s="1078"/>
      <c r="P872" s="1078"/>
      <c r="Q872" s="1090">
        <v>90</v>
      </c>
      <c r="R872" s="1136"/>
      <c r="S872" s="1137">
        <v>80</v>
      </c>
      <c r="T872" s="1078"/>
      <c r="U872" s="1078"/>
      <c r="V872" s="1090">
        <v>100</v>
      </c>
      <c r="W872" s="1090"/>
      <c r="X872" s="1093"/>
      <c r="Y872" s="1133">
        <v>60000</v>
      </c>
      <c r="Z872" s="1080"/>
      <c r="AA872" s="1080"/>
      <c r="AB872" s="1079">
        <v>90000</v>
      </c>
      <c r="AC872" s="1079"/>
      <c r="AD872" s="1079"/>
      <c r="AE872" s="1079"/>
      <c r="AF872" s="1079"/>
      <c r="AG872" s="1080">
        <v>140000</v>
      </c>
      <c r="AH872" s="1080"/>
      <c r="AI872" s="1080"/>
      <c r="AJ872" s="1080"/>
      <c r="AK872" s="1079">
        <v>285000</v>
      </c>
      <c r="AL872" s="1079"/>
      <c r="AM872" s="1134"/>
      <c r="AN872" s="1135">
        <v>60000</v>
      </c>
      <c r="AO872" s="1080"/>
      <c r="AP872" s="1079">
        <v>80000</v>
      </c>
      <c r="AQ872" s="1079"/>
      <c r="AR872" s="1080">
        <v>115000</v>
      </c>
      <c r="AS872" s="1132"/>
      <c r="AV872" s="514" t="s">
        <v>1013</v>
      </c>
      <c r="AW872" s="515" t="s">
        <v>1014</v>
      </c>
      <c r="AX872" s="516" t="s">
        <v>1015</v>
      </c>
      <c r="AY872" s="516"/>
      <c r="AZ872" s="516" t="s">
        <v>1028</v>
      </c>
      <c r="BA872" s="517" t="s">
        <v>1013</v>
      </c>
      <c r="BB872" s="516"/>
      <c r="BC872" s="515" t="s">
        <v>1017</v>
      </c>
      <c r="BD872" s="516" t="s">
        <v>1018</v>
      </c>
      <c r="BE872" s="518"/>
    </row>
    <row r="873" spans="1:57" ht="12" customHeight="1">
      <c r="A873" s="513">
        <v>1</v>
      </c>
      <c r="AV873" s="519">
        <f>AVERAGE($Y$474:$Y$535,$Y$542:$Y$603,$Y$609:$Y$670,$Y$676:$Y$737,$Y$744:$Y$805,$Y$811:$Y$872)</f>
        <v>143039.05722070843</v>
      </c>
      <c r="AW873" s="519">
        <f>AVERAGE($AB$474:$AB$535,$AB$542:$AB$603,$AB$609:$AB$670,$AB$676:$AB$737,$AB$744:$AB$805,$AB$811:$AB$872)</f>
        <v>191763.10810810811</v>
      </c>
      <c r="AX873" s="519">
        <f>AVERAGE($AG$474:$AG$535,$AG$542:$AG$603,$AG$609:$AG$670,$AG$676:$AG$737,$AG$744:$AG$805,$AG$811:$AG$872)</f>
        <v>251650.85636856369</v>
      </c>
      <c r="AY873" s="519"/>
      <c r="AZ873" s="519">
        <f>AVERAGE($AK$474:$AK$535,$AK$542:$AK$603,$AK$609:$AK$670,$AK$676:$AK$737,$AK$744:$AK$805,$AK$811:$AK$872)</f>
        <v>350322.60273972602</v>
      </c>
      <c r="BA873" s="519">
        <f>AVERAGE(AN474:AN535,AN542:AN603,AN609:AN670,AN676:AN737,AN744:AN805,AN811:AN872)</f>
        <v>120637.62</v>
      </c>
      <c r="BB873" s="519"/>
      <c r="BC873" s="519">
        <f>AVERAGE($AP$474:$AP$535,$AP$542:$AP$603,$AP$609:$AP$670,$AP$676:$AP$737,$AP$744:$AP$805,$AP$811:$AP$872)</f>
        <v>150456.23743016759</v>
      </c>
      <c r="BD873" s="519">
        <f>AVERAGE($AR$474:$AR$535,$AR$542:$AR$603,$AR$609:$AR$670,$AR$676:$AR$737,$AR$744:$AR$805,$AR$811:$AR$872)</f>
        <v>179880.01960784313</v>
      </c>
    </row>
    <row r="874" spans="1:57" ht="12" customHeight="1">
      <c r="A874" s="513"/>
      <c r="AV874" s="519">
        <f>AV873/100</f>
        <v>1430.3905722070842</v>
      </c>
      <c r="AW874" s="519">
        <f>AW873/125</f>
        <v>1534.1048648648648</v>
      </c>
      <c r="AX874" s="519">
        <f>AX873/150</f>
        <v>1677.6723757904247</v>
      </c>
      <c r="AY874" s="519"/>
      <c r="AZ874" s="519">
        <f>AZ873/200</f>
        <v>1751.6130136986301</v>
      </c>
      <c r="BA874" s="519">
        <f>BA873/100</f>
        <v>1206.3761999999999</v>
      </c>
      <c r="BB874" s="519"/>
      <c r="BC874" s="519">
        <f>BC873/100</f>
        <v>1504.5623743016758</v>
      </c>
      <c r="BD874" s="519">
        <f>BD873/100</f>
        <v>1798.8001960784313</v>
      </c>
    </row>
    <row r="875" spans="1:57" ht="17.100000000000001" customHeight="1">
      <c r="A875" s="502"/>
      <c r="AV875" s="498" t="s">
        <v>1029</v>
      </c>
    </row>
    <row r="876" spans="1:57" ht="17.100000000000001" customHeight="1">
      <c r="A876" s="502"/>
      <c r="AV876" s="498" t="s">
        <v>1030</v>
      </c>
      <c r="AW876" s="498" t="s">
        <v>1031</v>
      </c>
      <c r="AX876" s="498" t="s">
        <v>1032</v>
      </c>
      <c r="AY876" s="498" t="s">
        <v>1033</v>
      </c>
      <c r="AZ876" s="498" t="s">
        <v>1034</v>
      </c>
    </row>
    <row r="877" spans="1:57" ht="14.1" customHeight="1">
      <c r="A877" s="498" t="s">
        <v>1035</v>
      </c>
      <c r="AV877" s="519">
        <f>AVERAGE($Y$474:$Y$535,$Y$542:$Y$603,$Y$609:$Y$670,$Y$676:$Y$737,$Y$744:$Y$805,$Y$811:$Y$872,$AN474:$AN535,$AN542:$AN603,$AN609:$AN670,$AN676:$AN737,$AN744:$AN805,$AN811:$AN872)</f>
        <v>132103.90655509065</v>
      </c>
      <c r="AW877" s="519">
        <f>AVERAGE($AB$474:$AB$535,$AB$542:$AB$603,$AB$609:$AB$670,$AB$676:$AB$737,$AB$744:$AB$805,$AB$811:$AB$872,$AP$474:$AP$535,$AP$542:$AP$603,$AP$609:$AP$670,$AP$676:$AP$737,$AP$744:$AP$805,$AP$811:$AP$872)</f>
        <v>171450.114010989</v>
      </c>
      <c r="AX877" s="519">
        <f>AVERAGE($AG$474:$AG$535,$AG$542:$AG$603,$AG$609:$AG$670,$AG$676:$AG$737,$AG$744:$AG$805,$AG$811:$AG$872,$AR$474:$AR$535,$AR$542:$AR$603,$AR$609:$AR$670,$AR$676:$AR$737,$AR$744:$AR$805,$AR$811:$AR$872)</f>
        <v>216358.58539944905</v>
      </c>
      <c r="AY877" s="519">
        <f>AVERAGE($AG$474:$AG$535,$AG$542:$AG$603,$AG$609:$AG$670,$AG$676:$AG$737,$AG$744:$AG$805,$AG$811:$AG$872,$AP$474:$AP$535,$AP$542:$AP$603,$AP$609:$AP$670,$AP$676:$AP$737,$AP$744:$AP$805,$AP$811:$AP$872)</f>
        <v>201819.11829436038</v>
      </c>
      <c r="AZ877" s="519">
        <f>AVERAGE($AK$474:$AK$535,$AK$542:$AK$603,$AK$609:$AK$670,$AK$676:$AK$737,$AK$744:$AK$805,$AK$811:$AK$872,$AR$474:$AR$535,$AR$542:$AR$603,$AR$609:$AR$670,$AR$676:$AR$737,$AR$744:$AR$805,$AR$811:$AR$872)</f>
        <v>266045.59141274239</v>
      </c>
      <c r="BA877" s="519"/>
      <c r="BB877" s="519"/>
    </row>
    <row r="878" spans="1:57" ht="42.95" customHeight="1">
      <c r="A878" s="1107" t="s">
        <v>611</v>
      </c>
      <c r="B878" s="1108"/>
      <c r="C878" s="1108"/>
      <c r="D878" s="1108"/>
      <c r="E878" s="1108"/>
      <c r="F878" s="1113" t="s">
        <v>612</v>
      </c>
      <c r="G878" s="1113"/>
      <c r="H878" s="1113"/>
      <c r="I878" s="1113"/>
      <c r="J878" s="1113"/>
      <c r="K878" s="1114"/>
      <c r="L878" s="1119" t="s">
        <v>1036</v>
      </c>
      <c r="M878" s="1120"/>
      <c r="N878" s="1120"/>
      <c r="O878" s="1120"/>
      <c r="P878" s="1120"/>
      <c r="Q878" s="1120"/>
      <c r="R878" s="1120"/>
      <c r="S878" s="1120"/>
      <c r="T878" s="1120"/>
      <c r="U878" s="1120"/>
      <c r="V878" s="1120"/>
      <c r="W878" s="1120"/>
      <c r="X878" s="1120"/>
      <c r="Y878" s="1120"/>
      <c r="Z878" s="1120"/>
      <c r="AA878" s="1120"/>
      <c r="AB878" s="1120"/>
      <c r="AC878" s="1120"/>
      <c r="AD878" s="1120"/>
      <c r="AE878" s="1120"/>
      <c r="AF878" s="1120"/>
      <c r="AG878" s="1120"/>
      <c r="AH878" s="1120"/>
      <c r="AI878" s="1120"/>
      <c r="AJ878" s="1120"/>
      <c r="AK878" s="1120"/>
      <c r="AL878" s="1121"/>
      <c r="AM878" s="1122" t="s">
        <v>1037</v>
      </c>
      <c r="AN878" s="1123"/>
      <c r="AO878" s="1123"/>
      <c r="AP878" s="1123"/>
      <c r="AQ878" s="1123"/>
      <c r="AR878" s="1123"/>
      <c r="AS878" s="1124"/>
      <c r="AV878" s="498">
        <v>100</v>
      </c>
      <c r="AW878" s="498">
        <v>114</v>
      </c>
      <c r="AX878" s="498">
        <v>125</v>
      </c>
      <c r="AY878" s="498">
        <v>125</v>
      </c>
      <c r="AZ878" s="498">
        <v>150</v>
      </c>
    </row>
    <row r="879" spans="1:57" ht="9.9499999999999993" customHeight="1">
      <c r="A879" s="1109"/>
      <c r="B879" s="1110"/>
      <c r="C879" s="1110"/>
      <c r="D879" s="1110"/>
      <c r="E879" s="1110"/>
      <c r="F879" s="1115"/>
      <c r="G879" s="1115"/>
      <c r="H879" s="1115"/>
      <c r="I879" s="1115"/>
      <c r="J879" s="1115"/>
      <c r="K879" s="1116"/>
      <c r="L879" s="1128" t="s">
        <v>1038</v>
      </c>
      <c r="M879" s="1103"/>
      <c r="N879" s="1103"/>
      <c r="O879" s="1101" t="s">
        <v>1039</v>
      </c>
      <c r="P879" s="1101"/>
      <c r="Q879" s="1101"/>
      <c r="R879" s="1101"/>
      <c r="S879" s="1103" t="s">
        <v>1040</v>
      </c>
      <c r="T879" s="1103"/>
      <c r="U879" s="1103"/>
      <c r="V879" s="1103"/>
      <c r="W879" s="1101" t="s">
        <v>1041</v>
      </c>
      <c r="X879" s="1101"/>
      <c r="Y879" s="1101"/>
      <c r="Z879" s="1101"/>
      <c r="AA879" s="1103" t="s">
        <v>1042</v>
      </c>
      <c r="AB879" s="1103"/>
      <c r="AC879" s="1103"/>
      <c r="AD879" s="1103"/>
      <c r="AE879" s="1103"/>
      <c r="AF879" s="1101" t="s">
        <v>1043</v>
      </c>
      <c r="AG879" s="1101"/>
      <c r="AH879" s="1101"/>
      <c r="AI879" s="1101"/>
      <c r="AJ879" s="1103" t="s">
        <v>1044</v>
      </c>
      <c r="AK879" s="1103"/>
      <c r="AL879" s="1105"/>
      <c r="AM879" s="1125"/>
      <c r="AN879" s="1126"/>
      <c r="AO879" s="1126"/>
      <c r="AP879" s="1126"/>
      <c r="AQ879" s="1126"/>
      <c r="AR879" s="1126"/>
      <c r="AS879" s="1127"/>
      <c r="AV879" s="498">
        <f>AV877/AV878</f>
        <v>1321.0390655509066</v>
      </c>
      <c r="AW879" s="498">
        <f>AW877/AW878</f>
        <v>1503.9483685174473</v>
      </c>
      <c r="AX879" s="498">
        <f>AX877/AX878</f>
        <v>1730.8686831955924</v>
      </c>
      <c r="AY879" s="498">
        <f>ROUND(AY877/AY878,0)</f>
        <v>1615</v>
      </c>
      <c r="AZ879" s="498">
        <f>ROUND(AZ877/AZ878,0)</f>
        <v>1774</v>
      </c>
    </row>
    <row r="880" spans="1:57" ht="23.1" customHeight="1">
      <c r="A880" s="1111"/>
      <c r="B880" s="1112"/>
      <c r="C880" s="1112"/>
      <c r="D880" s="1112"/>
      <c r="E880" s="1112"/>
      <c r="F880" s="1117"/>
      <c r="G880" s="1117"/>
      <c r="H880" s="1117"/>
      <c r="I880" s="1117"/>
      <c r="J880" s="1117"/>
      <c r="K880" s="1118"/>
      <c r="L880" s="1129"/>
      <c r="M880" s="1104"/>
      <c r="N880" s="1104"/>
      <c r="O880" s="1102"/>
      <c r="P880" s="1102"/>
      <c r="Q880" s="1102"/>
      <c r="R880" s="1102"/>
      <c r="S880" s="1104"/>
      <c r="T880" s="1104"/>
      <c r="U880" s="1104"/>
      <c r="V880" s="1104"/>
      <c r="W880" s="1102"/>
      <c r="X880" s="1102"/>
      <c r="Y880" s="1102"/>
      <c r="Z880" s="1102"/>
      <c r="AA880" s="1104"/>
      <c r="AB880" s="1104"/>
      <c r="AC880" s="1104"/>
      <c r="AD880" s="1104"/>
      <c r="AE880" s="1104"/>
      <c r="AF880" s="1102"/>
      <c r="AG880" s="1102"/>
      <c r="AH880" s="1102"/>
      <c r="AI880" s="1102"/>
      <c r="AJ880" s="1104"/>
      <c r="AK880" s="1104"/>
      <c r="AL880" s="1106"/>
      <c r="AM880" s="1097" t="s">
        <v>1045</v>
      </c>
      <c r="AN880" s="1098"/>
      <c r="AO880" s="1098"/>
      <c r="AP880" s="1099" t="s">
        <v>1046</v>
      </c>
      <c r="AQ880" s="1099"/>
      <c r="AR880" s="1098" t="s">
        <v>1047</v>
      </c>
      <c r="AS880" s="1100"/>
      <c r="AV880" s="498">
        <f>AVERAGE(100,100)</f>
        <v>100</v>
      </c>
      <c r="AW880" s="498">
        <f>AVERAGE(125,100)</f>
        <v>112.5</v>
      </c>
      <c r="AX880" s="498">
        <f>AVERAGE(150,100)</f>
        <v>125</v>
      </c>
      <c r="AZ880" s="498">
        <f>AVERAGE(200,100)</f>
        <v>150</v>
      </c>
    </row>
    <row r="881" spans="1:56" ht="9.9499999999999993" customHeight="1">
      <c r="A881" s="1086" t="s">
        <v>624</v>
      </c>
      <c r="B881" s="1087"/>
      <c r="C881" s="1087"/>
      <c r="D881" s="1087"/>
      <c r="E881" s="1087"/>
      <c r="F881" s="1084" t="s">
        <v>625</v>
      </c>
      <c r="G881" s="1084"/>
      <c r="H881" s="1084"/>
      <c r="I881" s="1084"/>
      <c r="J881" s="1084"/>
      <c r="K881" s="1088"/>
      <c r="L881" s="1096" t="s">
        <v>626</v>
      </c>
      <c r="M881" s="1091"/>
      <c r="N881" s="1091"/>
      <c r="O881" s="1080">
        <v>1100</v>
      </c>
      <c r="P881" s="1080"/>
      <c r="Q881" s="1080"/>
      <c r="R881" s="1080"/>
      <c r="S881" s="1091" t="s">
        <v>626</v>
      </c>
      <c r="T881" s="1091"/>
      <c r="U881" s="1091"/>
      <c r="V881" s="1091"/>
      <c r="W881" s="1080">
        <v>1500</v>
      </c>
      <c r="X881" s="1080"/>
      <c r="Y881" s="1080"/>
      <c r="Z881" s="1080"/>
      <c r="AA881" s="1091" t="s">
        <v>626</v>
      </c>
      <c r="AB881" s="1091"/>
      <c r="AC881" s="1091"/>
      <c r="AD881" s="1091"/>
      <c r="AE881" s="1091"/>
      <c r="AF881" s="1080">
        <v>2300</v>
      </c>
      <c r="AG881" s="1080"/>
      <c r="AH881" s="1080"/>
      <c r="AI881" s="1080"/>
      <c r="AJ881" s="1079">
        <v>2800</v>
      </c>
      <c r="AK881" s="1079"/>
      <c r="AL881" s="1081"/>
      <c r="AM881" s="1082">
        <v>9</v>
      </c>
      <c r="AN881" s="1076"/>
      <c r="AO881" s="1076"/>
      <c r="AP881" s="1083">
        <v>10</v>
      </c>
      <c r="AQ881" s="1083"/>
      <c r="AR881" s="1084" t="s">
        <v>626</v>
      </c>
      <c r="AS881" s="1085"/>
      <c r="AV881" s="498">
        <f>AV877/AV878</f>
        <v>1321.0390655509066</v>
      </c>
      <c r="AW881" s="498">
        <f>AW877/AW878</f>
        <v>1503.9483685174473</v>
      </c>
      <c r="AX881" s="498">
        <f>AX877/AX878</f>
        <v>1730.8686831955924</v>
      </c>
      <c r="AZ881" s="498">
        <f>AZ877/AZ878</f>
        <v>1773.6372760849492</v>
      </c>
    </row>
    <row r="882" spans="1:56" ht="9" customHeight="1">
      <c r="A882" s="1086" t="s">
        <v>627</v>
      </c>
      <c r="B882" s="1087"/>
      <c r="C882" s="1087"/>
      <c r="D882" s="1087"/>
      <c r="E882" s="1087"/>
      <c r="F882" s="1084" t="s">
        <v>625</v>
      </c>
      <c r="G882" s="1084"/>
      <c r="H882" s="1084"/>
      <c r="I882" s="1084"/>
      <c r="J882" s="1084"/>
      <c r="K882" s="1088"/>
      <c r="L882" s="1089">
        <v>650</v>
      </c>
      <c r="M882" s="1090"/>
      <c r="N882" s="1090"/>
      <c r="O882" s="1078">
        <v>800</v>
      </c>
      <c r="P882" s="1078"/>
      <c r="Q882" s="1078"/>
      <c r="R882" s="1078"/>
      <c r="S882" s="1079">
        <v>1150</v>
      </c>
      <c r="T882" s="1079"/>
      <c r="U882" s="1079"/>
      <c r="V882" s="1079"/>
      <c r="W882" s="1080">
        <v>1050</v>
      </c>
      <c r="X882" s="1080"/>
      <c r="Y882" s="1080"/>
      <c r="Z882" s="1080"/>
      <c r="AA882" s="1079">
        <v>1400</v>
      </c>
      <c r="AB882" s="1079"/>
      <c r="AC882" s="1079"/>
      <c r="AD882" s="1079"/>
      <c r="AE882" s="1079"/>
      <c r="AF882" s="1080">
        <v>1300</v>
      </c>
      <c r="AG882" s="1080"/>
      <c r="AH882" s="1080"/>
      <c r="AI882" s="1080"/>
      <c r="AJ882" s="1079">
        <v>1600</v>
      </c>
      <c r="AK882" s="1079"/>
      <c r="AL882" s="1081"/>
      <c r="AM882" s="1095" t="s">
        <v>626</v>
      </c>
      <c r="AN882" s="1084"/>
      <c r="AO882" s="1084"/>
      <c r="AP882" s="1091" t="s">
        <v>626</v>
      </c>
      <c r="AQ882" s="1091"/>
      <c r="AR882" s="1084" t="s">
        <v>626</v>
      </c>
      <c r="AS882" s="1085"/>
    </row>
    <row r="883" spans="1:56" ht="9" customHeight="1">
      <c r="A883" s="1086" t="s">
        <v>628</v>
      </c>
      <c r="B883" s="1087"/>
      <c r="C883" s="1087"/>
      <c r="D883" s="1087"/>
      <c r="E883" s="1087"/>
      <c r="F883" s="1084" t="s">
        <v>629</v>
      </c>
      <c r="G883" s="1084"/>
      <c r="H883" s="1084"/>
      <c r="I883" s="1084"/>
      <c r="J883" s="1084"/>
      <c r="K883" s="1088"/>
      <c r="L883" s="1089">
        <v>450</v>
      </c>
      <c r="M883" s="1090"/>
      <c r="N883" s="1090"/>
      <c r="O883" s="1078">
        <v>750</v>
      </c>
      <c r="P883" s="1078"/>
      <c r="Q883" s="1078"/>
      <c r="R883" s="1078"/>
      <c r="S883" s="1079">
        <v>1600</v>
      </c>
      <c r="T883" s="1079"/>
      <c r="U883" s="1079"/>
      <c r="V883" s="1079"/>
      <c r="W883" s="1080">
        <v>1200</v>
      </c>
      <c r="X883" s="1080"/>
      <c r="Y883" s="1080"/>
      <c r="Z883" s="1080"/>
      <c r="AA883" s="1079">
        <v>1800</v>
      </c>
      <c r="AB883" s="1079"/>
      <c r="AC883" s="1079"/>
      <c r="AD883" s="1079"/>
      <c r="AE883" s="1079"/>
      <c r="AF883" s="1080">
        <v>1300</v>
      </c>
      <c r="AG883" s="1080"/>
      <c r="AH883" s="1080"/>
      <c r="AI883" s="1080"/>
      <c r="AJ883" s="1079">
        <v>2100</v>
      </c>
      <c r="AK883" s="1079"/>
      <c r="AL883" s="1081"/>
      <c r="AM883" s="1082">
        <v>9</v>
      </c>
      <c r="AN883" s="1076"/>
      <c r="AO883" s="1076"/>
      <c r="AP883" s="1083">
        <v>10</v>
      </c>
      <c r="AQ883" s="1083"/>
      <c r="AR883" s="1076">
        <v>12</v>
      </c>
      <c r="AS883" s="1077"/>
    </row>
    <row r="884" spans="1:56" ht="9" customHeight="1">
      <c r="A884" s="1086" t="s">
        <v>630</v>
      </c>
      <c r="B884" s="1087"/>
      <c r="C884" s="1087"/>
      <c r="D884" s="1087"/>
      <c r="E884" s="1087"/>
      <c r="F884" s="1084" t="s">
        <v>625</v>
      </c>
      <c r="G884" s="1084"/>
      <c r="H884" s="1084"/>
      <c r="I884" s="1084"/>
      <c r="J884" s="1084"/>
      <c r="K884" s="1088"/>
      <c r="L884" s="1089">
        <v>800</v>
      </c>
      <c r="M884" s="1090"/>
      <c r="N884" s="1090"/>
      <c r="O884" s="1080">
        <v>1200</v>
      </c>
      <c r="P884" s="1080"/>
      <c r="Q884" s="1080"/>
      <c r="R884" s="1080"/>
      <c r="S884" s="1079">
        <v>1500</v>
      </c>
      <c r="T884" s="1079"/>
      <c r="U884" s="1079"/>
      <c r="V884" s="1079"/>
      <c r="W884" s="1080">
        <v>1500</v>
      </c>
      <c r="X884" s="1080"/>
      <c r="Y884" s="1080"/>
      <c r="Z884" s="1080"/>
      <c r="AA884" s="1079">
        <v>2000</v>
      </c>
      <c r="AB884" s="1079"/>
      <c r="AC884" s="1079"/>
      <c r="AD884" s="1079"/>
      <c r="AE884" s="1079"/>
      <c r="AF884" s="1080">
        <v>2000</v>
      </c>
      <c r="AG884" s="1080"/>
      <c r="AH884" s="1080"/>
      <c r="AI884" s="1080"/>
      <c r="AJ884" s="1079">
        <v>2500</v>
      </c>
      <c r="AK884" s="1079"/>
      <c r="AL884" s="1081"/>
      <c r="AM884" s="1082">
        <v>7.5</v>
      </c>
      <c r="AN884" s="1076"/>
      <c r="AO884" s="1076"/>
      <c r="AP884" s="1083">
        <v>8.5</v>
      </c>
      <c r="AQ884" s="1083"/>
      <c r="AR884" s="1084" t="s">
        <v>626</v>
      </c>
      <c r="AS884" s="1085"/>
      <c r="AW884" s="498">
        <f>AVERAGE(1320,1729)</f>
        <v>1524.5</v>
      </c>
    </row>
    <row r="885" spans="1:56" ht="9" customHeight="1">
      <c r="A885" s="1086" t="s">
        <v>631</v>
      </c>
      <c r="B885" s="1087"/>
      <c r="C885" s="1087"/>
      <c r="D885" s="1087"/>
      <c r="E885" s="1087"/>
      <c r="F885" s="1084" t="s">
        <v>632</v>
      </c>
      <c r="G885" s="1084"/>
      <c r="H885" s="1084"/>
      <c r="I885" s="1084"/>
      <c r="J885" s="1084"/>
      <c r="K885" s="1088"/>
      <c r="L885" s="1089">
        <v>290</v>
      </c>
      <c r="M885" s="1090"/>
      <c r="N885" s="1090"/>
      <c r="O885" s="1078">
        <v>320</v>
      </c>
      <c r="P885" s="1078"/>
      <c r="Q885" s="1078"/>
      <c r="R885" s="1078"/>
      <c r="S885" s="1090">
        <v>750</v>
      </c>
      <c r="T885" s="1090"/>
      <c r="U885" s="1090"/>
      <c r="V885" s="1090"/>
      <c r="W885" s="1078">
        <v>450</v>
      </c>
      <c r="X885" s="1078"/>
      <c r="Y885" s="1078"/>
      <c r="Z885" s="1078"/>
      <c r="AA885" s="1079">
        <v>1000</v>
      </c>
      <c r="AB885" s="1079"/>
      <c r="AC885" s="1079"/>
      <c r="AD885" s="1079"/>
      <c r="AE885" s="1079"/>
      <c r="AF885" s="1078">
        <v>850</v>
      </c>
      <c r="AG885" s="1078"/>
      <c r="AH885" s="1078"/>
      <c r="AI885" s="1078"/>
      <c r="AJ885" s="1079">
        <v>1400</v>
      </c>
      <c r="AK885" s="1079"/>
      <c r="AL885" s="1081"/>
      <c r="AM885" s="1082">
        <v>8</v>
      </c>
      <c r="AN885" s="1076"/>
      <c r="AO885" s="1076"/>
      <c r="AP885" s="1083">
        <v>10</v>
      </c>
      <c r="AQ885" s="1083"/>
      <c r="AR885" s="1084" t="s">
        <v>626</v>
      </c>
      <c r="AS885" s="1085"/>
      <c r="BC885" s="520">
        <v>1435.6280991735537</v>
      </c>
      <c r="BD885" s="520">
        <v>1619.4421487603306</v>
      </c>
    </row>
    <row r="886" spans="1:56" ht="9" customHeight="1">
      <c r="A886" s="1086" t="s">
        <v>633</v>
      </c>
      <c r="B886" s="1087"/>
      <c r="C886" s="1087"/>
      <c r="D886" s="1087"/>
      <c r="E886" s="1087"/>
      <c r="F886" s="1084" t="s">
        <v>634</v>
      </c>
      <c r="G886" s="1084"/>
      <c r="H886" s="1084"/>
      <c r="I886" s="1084"/>
      <c r="J886" s="1084"/>
      <c r="K886" s="1088"/>
      <c r="L886" s="1096" t="s">
        <v>626</v>
      </c>
      <c r="M886" s="1091"/>
      <c r="N886" s="1091"/>
      <c r="O886" s="1080">
        <v>1050</v>
      </c>
      <c r="P886" s="1080"/>
      <c r="Q886" s="1080"/>
      <c r="R886" s="1080"/>
      <c r="S886" s="1091" t="s">
        <v>626</v>
      </c>
      <c r="T886" s="1091"/>
      <c r="U886" s="1091"/>
      <c r="V886" s="1091"/>
      <c r="W886" s="1080">
        <v>1150</v>
      </c>
      <c r="X886" s="1080"/>
      <c r="Y886" s="1080"/>
      <c r="Z886" s="1080"/>
      <c r="AA886" s="1091" t="s">
        <v>626</v>
      </c>
      <c r="AB886" s="1091"/>
      <c r="AC886" s="1091"/>
      <c r="AD886" s="1091"/>
      <c r="AE886" s="1091"/>
      <c r="AF886" s="1080">
        <v>1350</v>
      </c>
      <c r="AG886" s="1080"/>
      <c r="AH886" s="1080"/>
      <c r="AI886" s="1080"/>
      <c r="AJ886" s="1091" t="s">
        <v>626</v>
      </c>
      <c r="AK886" s="1091"/>
      <c r="AL886" s="1092"/>
      <c r="AM886" s="1095" t="s">
        <v>626</v>
      </c>
      <c r="AN886" s="1084"/>
      <c r="AO886" s="1084"/>
      <c r="AP886" s="1083">
        <v>11.5</v>
      </c>
      <c r="AQ886" s="1083"/>
      <c r="AR886" s="1084" t="s">
        <v>626</v>
      </c>
      <c r="AS886" s="1085"/>
    </row>
    <row r="887" spans="1:56" ht="9" customHeight="1">
      <c r="A887" s="1086" t="s">
        <v>635</v>
      </c>
      <c r="B887" s="1087"/>
      <c r="C887" s="1087"/>
      <c r="D887" s="1087"/>
      <c r="E887" s="1087"/>
      <c r="F887" s="1084" t="s">
        <v>634</v>
      </c>
      <c r="G887" s="1084"/>
      <c r="H887" s="1084"/>
      <c r="I887" s="1084"/>
      <c r="J887" s="1084"/>
      <c r="K887" s="1088"/>
      <c r="L887" s="1089">
        <v>600</v>
      </c>
      <c r="M887" s="1090"/>
      <c r="N887" s="1090"/>
      <c r="O887" s="1078">
        <v>900</v>
      </c>
      <c r="P887" s="1078"/>
      <c r="Q887" s="1078"/>
      <c r="R887" s="1078"/>
      <c r="S887" s="1079">
        <v>1500</v>
      </c>
      <c r="T887" s="1079"/>
      <c r="U887" s="1079"/>
      <c r="V887" s="1079"/>
      <c r="W887" s="1080">
        <v>1100</v>
      </c>
      <c r="X887" s="1080"/>
      <c r="Y887" s="1080"/>
      <c r="Z887" s="1080"/>
      <c r="AA887" s="1079">
        <v>1600</v>
      </c>
      <c r="AB887" s="1079"/>
      <c r="AC887" s="1079"/>
      <c r="AD887" s="1079"/>
      <c r="AE887" s="1079"/>
      <c r="AF887" s="1080">
        <v>1300</v>
      </c>
      <c r="AG887" s="1080"/>
      <c r="AH887" s="1080"/>
      <c r="AI887" s="1080"/>
      <c r="AJ887" s="1079">
        <v>2000</v>
      </c>
      <c r="AK887" s="1079"/>
      <c r="AL887" s="1081"/>
      <c r="AM887" s="1082">
        <v>9.5</v>
      </c>
      <c r="AN887" s="1076"/>
      <c r="AO887" s="1076"/>
      <c r="AP887" s="1083">
        <v>11.5</v>
      </c>
      <c r="AQ887" s="1083"/>
      <c r="AR887" s="1084" t="s">
        <v>626</v>
      </c>
      <c r="AS887" s="1085"/>
    </row>
    <row r="888" spans="1:56" ht="9" customHeight="1">
      <c r="A888" s="1086" t="s">
        <v>636</v>
      </c>
      <c r="B888" s="1087"/>
      <c r="C888" s="1087"/>
      <c r="D888" s="1087"/>
      <c r="E888" s="1087"/>
      <c r="F888" s="1084" t="s">
        <v>632</v>
      </c>
      <c r="G888" s="1084"/>
      <c r="H888" s="1084"/>
      <c r="I888" s="1084"/>
      <c r="J888" s="1084"/>
      <c r="K888" s="1088"/>
      <c r="L888" s="1089">
        <v>450</v>
      </c>
      <c r="M888" s="1090"/>
      <c r="N888" s="1090"/>
      <c r="O888" s="1078">
        <v>600</v>
      </c>
      <c r="P888" s="1078"/>
      <c r="Q888" s="1078"/>
      <c r="R888" s="1078"/>
      <c r="S888" s="1090">
        <v>900</v>
      </c>
      <c r="T888" s="1090"/>
      <c r="U888" s="1090"/>
      <c r="V888" s="1090"/>
      <c r="W888" s="1078">
        <v>800</v>
      </c>
      <c r="X888" s="1078"/>
      <c r="Y888" s="1078"/>
      <c r="Z888" s="1078"/>
      <c r="AA888" s="1079">
        <v>1150</v>
      </c>
      <c r="AB888" s="1079"/>
      <c r="AC888" s="1079"/>
      <c r="AD888" s="1079"/>
      <c r="AE888" s="1079"/>
      <c r="AF888" s="1080">
        <v>1050</v>
      </c>
      <c r="AG888" s="1080"/>
      <c r="AH888" s="1080"/>
      <c r="AI888" s="1080"/>
      <c r="AJ888" s="1079">
        <v>1600</v>
      </c>
      <c r="AK888" s="1079"/>
      <c r="AL888" s="1081"/>
      <c r="AM888" s="1082">
        <v>7</v>
      </c>
      <c r="AN888" s="1076"/>
      <c r="AO888" s="1076"/>
      <c r="AP888" s="1083">
        <v>9</v>
      </c>
      <c r="AQ888" s="1083"/>
      <c r="AR888" s="1084" t="s">
        <v>626</v>
      </c>
      <c r="AS888" s="1085"/>
    </row>
    <row r="889" spans="1:56" ht="9" customHeight="1">
      <c r="A889" s="1086" t="s">
        <v>637</v>
      </c>
      <c r="B889" s="1087"/>
      <c r="C889" s="1087"/>
      <c r="D889" s="1087"/>
      <c r="E889" s="1087"/>
      <c r="F889" s="1084" t="s">
        <v>625</v>
      </c>
      <c r="G889" s="1084"/>
      <c r="H889" s="1084"/>
      <c r="I889" s="1084"/>
      <c r="J889" s="1084"/>
      <c r="K889" s="1088"/>
      <c r="L889" s="1089">
        <v>700</v>
      </c>
      <c r="M889" s="1090"/>
      <c r="N889" s="1090"/>
      <c r="O889" s="1078">
        <v>900</v>
      </c>
      <c r="P889" s="1078"/>
      <c r="Q889" s="1078"/>
      <c r="R889" s="1078"/>
      <c r="S889" s="1079">
        <v>1700</v>
      </c>
      <c r="T889" s="1079"/>
      <c r="U889" s="1079"/>
      <c r="V889" s="1079"/>
      <c r="W889" s="1080">
        <v>1100</v>
      </c>
      <c r="X889" s="1080"/>
      <c r="Y889" s="1080"/>
      <c r="Z889" s="1080"/>
      <c r="AA889" s="1079">
        <v>1800</v>
      </c>
      <c r="AB889" s="1079"/>
      <c r="AC889" s="1079"/>
      <c r="AD889" s="1079"/>
      <c r="AE889" s="1079"/>
      <c r="AF889" s="1080">
        <v>1250</v>
      </c>
      <c r="AG889" s="1080"/>
      <c r="AH889" s="1080"/>
      <c r="AI889" s="1080"/>
      <c r="AJ889" s="1079">
        <v>1900</v>
      </c>
      <c r="AK889" s="1079"/>
      <c r="AL889" s="1081"/>
      <c r="AM889" s="1082">
        <v>11</v>
      </c>
      <c r="AN889" s="1076"/>
      <c r="AO889" s="1076"/>
      <c r="AP889" s="1083">
        <v>12.5</v>
      </c>
      <c r="AQ889" s="1083"/>
      <c r="AR889" s="1084" t="s">
        <v>626</v>
      </c>
      <c r="AS889" s="1085"/>
    </row>
    <row r="890" spans="1:56" ht="9" customHeight="1">
      <c r="A890" s="1086" t="s">
        <v>638</v>
      </c>
      <c r="B890" s="1087"/>
      <c r="C890" s="1087"/>
      <c r="D890" s="1087"/>
      <c r="E890" s="1087"/>
      <c r="F890" s="1084" t="s">
        <v>632</v>
      </c>
      <c r="G890" s="1084"/>
      <c r="H890" s="1084"/>
      <c r="I890" s="1084"/>
      <c r="J890" s="1084"/>
      <c r="K890" s="1088"/>
      <c r="L890" s="1089">
        <v>350</v>
      </c>
      <c r="M890" s="1090"/>
      <c r="N890" s="1090"/>
      <c r="O890" s="1078">
        <v>600</v>
      </c>
      <c r="P890" s="1078"/>
      <c r="Q890" s="1078"/>
      <c r="R890" s="1078"/>
      <c r="S890" s="1091" t="s">
        <v>626</v>
      </c>
      <c r="T890" s="1091"/>
      <c r="U890" s="1091"/>
      <c r="V890" s="1091"/>
      <c r="W890" s="1078">
        <v>800</v>
      </c>
      <c r="X890" s="1078"/>
      <c r="Y890" s="1078"/>
      <c r="Z890" s="1078"/>
      <c r="AA890" s="1079">
        <v>1200</v>
      </c>
      <c r="AB890" s="1079"/>
      <c r="AC890" s="1079"/>
      <c r="AD890" s="1079"/>
      <c r="AE890" s="1079"/>
      <c r="AF890" s="1080">
        <v>1100</v>
      </c>
      <c r="AG890" s="1080"/>
      <c r="AH890" s="1080"/>
      <c r="AI890" s="1080"/>
      <c r="AJ890" s="1079">
        <v>1450</v>
      </c>
      <c r="AK890" s="1079"/>
      <c r="AL890" s="1081"/>
      <c r="AM890" s="1082">
        <v>8</v>
      </c>
      <c r="AN890" s="1076"/>
      <c r="AO890" s="1076"/>
      <c r="AP890" s="1083">
        <v>9</v>
      </c>
      <c r="AQ890" s="1083"/>
      <c r="AR890" s="1084" t="s">
        <v>626</v>
      </c>
      <c r="AS890" s="1085"/>
    </row>
    <row r="891" spans="1:56" ht="9" customHeight="1">
      <c r="A891" s="1086" t="s">
        <v>639</v>
      </c>
      <c r="B891" s="1087"/>
      <c r="C891" s="1087"/>
      <c r="D891" s="1087"/>
      <c r="E891" s="1087"/>
      <c r="F891" s="1084" t="s">
        <v>640</v>
      </c>
      <c r="G891" s="1084"/>
      <c r="H891" s="1084"/>
      <c r="I891" s="1084"/>
      <c r="J891" s="1084"/>
      <c r="K891" s="1088"/>
      <c r="L891" s="1089">
        <v>800</v>
      </c>
      <c r="M891" s="1090"/>
      <c r="N891" s="1090"/>
      <c r="O891" s="1080">
        <v>1000</v>
      </c>
      <c r="P891" s="1080"/>
      <c r="Q891" s="1080"/>
      <c r="R891" s="1080"/>
      <c r="S891" s="1079">
        <v>1950</v>
      </c>
      <c r="T891" s="1079"/>
      <c r="U891" s="1079"/>
      <c r="V891" s="1079"/>
      <c r="W891" s="1080">
        <v>1350</v>
      </c>
      <c r="X891" s="1080"/>
      <c r="Y891" s="1080"/>
      <c r="Z891" s="1080"/>
      <c r="AA891" s="1091" t="s">
        <v>626</v>
      </c>
      <c r="AB891" s="1091"/>
      <c r="AC891" s="1091"/>
      <c r="AD891" s="1091"/>
      <c r="AE891" s="1091"/>
      <c r="AF891" s="1080">
        <v>2075</v>
      </c>
      <c r="AG891" s="1080"/>
      <c r="AH891" s="1080"/>
      <c r="AI891" s="1080"/>
      <c r="AJ891" s="1091" t="s">
        <v>626</v>
      </c>
      <c r="AK891" s="1091"/>
      <c r="AL891" s="1092"/>
      <c r="AM891" s="1082">
        <v>10</v>
      </c>
      <c r="AN891" s="1076"/>
      <c r="AO891" s="1076"/>
      <c r="AP891" s="1083">
        <v>12</v>
      </c>
      <c r="AQ891" s="1083"/>
      <c r="AR891" s="1084" t="s">
        <v>626</v>
      </c>
      <c r="AS891" s="1085"/>
    </row>
    <row r="892" spans="1:56" ht="9" customHeight="1">
      <c r="A892" s="1086" t="s">
        <v>641</v>
      </c>
      <c r="B892" s="1087"/>
      <c r="C892" s="1087"/>
      <c r="D892" s="1087"/>
      <c r="E892" s="1087"/>
      <c r="F892" s="1084" t="s">
        <v>625</v>
      </c>
      <c r="G892" s="1084"/>
      <c r="H892" s="1084"/>
      <c r="I892" s="1084"/>
      <c r="J892" s="1084"/>
      <c r="K892" s="1088"/>
      <c r="L892" s="1089">
        <v>900</v>
      </c>
      <c r="M892" s="1090"/>
      <c r="N892" s="1090"/>
      <c r="O892" s="1080">
        <v>1200</v>
      </c>
      <c r="P892" s="1080"/>
      <c r="Q892" s="1080"/>
      <c r="R892" s="1080"/>
      <c r="S892" s="1079">
        <v>1500</v>
      </c>
      <c r="T892" s="1079"/>
      <c r="U892" s="1079"/>
      <c r="V892" s="1079"/>
      <c r="W892" s="1080">
        <v>1500</v>
      </c>
      <c r="X892" s="1080"/>
      <c r="Y892" s="1080"/>
      <c r="Z892" s="1080"/>
      <c r="AA892" s="1079">
        <v>1700</v>
      </c>
      <c r="AB892" s="1079"/>
      <c r="AC892" s="1079"/>
      <c r="AD892" s="1079"/>
      <c r="AE892" s="1079"/>
      <c r="AF892" s="1080">
        <v>1700</v>
      </c>
      <c r="AG892" s="1080"/>
      <c r="AH892" s="1080"/>
      <c r="AI892" s="1080"/>
      <c r="AJ892" s="1079">
        <v>1900</v>
      </c>
      <c r="AK892" s="1079"/>
      <c r="AL892" s="1081"/>
      <c r="AM892" s="1095" t="s">
        <v>626</v>
      </c>
      <c r="AN892" s="1084"/>
      <c r="AO892" s="1084"/>
      <c r="AP892" s="1091" t="s">
        <v>626</v>
      </c>
      <c r="AQ892" s="1091"/>
      <c r="AR892" s="1084" t="s">
        <v>626</v>
      </c>
      <c r="AS892" s="1085"/>
    </row>
    <row r="893" spans="1:56" ht="9" customHeight="1">
      <c r="A893" s="1086" t="s">
        <v>642</v>
      </c>
      <c r="B893" s="1087"/>
      <c r="C893" s="1087"/>
      <c r="D893" s="1087"/>
      <c r="E893" s="1087"/>
      <c r="F893" s="1084" t="s">
        <v>643</v>
      </c>
      <c r="G893" s="1084"/>
      <c r="H893" s="1084"/>
      <c r="I893" s="1084"/>
      <c r="J893" s="1084"/>
      <c r="K893" s="1088"/>
      <c r="L893" s="1089">
        <v>400</v>
      </c>
      <c r="M893" s="1090"/>
      <c r="N893" s="1090"/>
      <c r="O893" s="1078">
        <v>600</v>
      </c>
      <c r="P893" s="1078"/>
      <c r="Q893" s="1078"/>
      <c r="R893" s="1078"/>
      <c r="S893" s="1090">
        <v>800</v>
      </c>
      <c r="T893" s="1090"/>
      <c r="U893" s="1090"/>
      <c r="V893" s="1090"/>
      <c r="W893" s="1078">
        <v>900</v>
      </c>
      <c r="X893" s="1078"/>
      <c r="Y893" s="1078"/>
      <c r="Z893" s="1078"/>
      <c r="AA893" s="1079">
        <v>1200</v>
      </c>
      <c r="AB893" s="1079"/>
      <c r="AC893" s="1079"/>
      <c r="AD893" s="1079"/>
      <c r="AE893" s="1079"/>
      <c r="AF893" s="1080">
        <v>1000</v>
      </c>
      <c r="AG893" s="1080"/>
      <c r="AH893" s="1080"/>
      <c r="AI893" s="1080"/>
      <c r="AJ893" s="1079">
        <v>1400</v>
      </c>
      <c r="AK893" s="1079"/>
      <c r="AL893" s="1081"/>
      <c r="AM893" s="1082">
        <v>8</v>
      </c>
      <c r="AN893" s="1076"/>
      <c r="AO893" s="1076"/>
      <c r="AP893" s="1083">
        <v>9.5</v>
      </c>
      <c r="AQ893" s="1083"/>
      <c r="AR893" s="1076">
        <v>10.5</v>
      </c>
      <c r="AS893" s="1077"/>
    </row>
    <row r="894" spans="1:56" ht="9" customHeight="1">
      <c r="A894" s="1086" t="s">
        <v>644</v>
      </c>
      <c r="B894" s="1087"/>
      <c r="C894" s="1087"/>
      <c r="D894" s="1087"/>
      <c r="E894" s="1087"/>
      <c r="F894" s="1084" t="s">
        <v>640</v>
      </c>
      <c r="G894" s="1084"/>
      <c r="H894" s="1084"/>
      <c r="I894" s="1084"/>
      <c r="J894" s="1084"/>
      <c r="K894" s="1088"/>
      <c r="L894" s="1089">
        <v>700</v>
      </c>
      <c r="M894" s="1090"/>
      <c r="N894" s="1090"/>
      <c r="O894" s="1080">
        <v>1200</v>
      </c>
      <c r="P894" s="1080"/>
      <c r="Q894" s="1080"/>
      <c r="R894" s="1080"/>
      <c r="S894" s="1079">
        <v>1925</v>
      </c>
      <c r="T894" s="1079"/>
      <c r="U894" s="1079"/>
      <c r="V894" s="1079"/>
      <c r="W894" s="1080">
        <v>1500</v>
      </c>
      <c r="X894" s="1080"/>
      <c r="Y894" s="1080"/>
      <c r="Z894" s="1080"/>
      <c r="AA894" s="1091" t="s">
        <v>626</v>
      </c>
      <c r="AB894" s="1091"/>
      <c r="AC894" s="1091"/>
      <c r="AD894" s="1091"/>
      <c r="AE894" s="1091"/>
      <c r="AF894" s="1080">
        <v>2000</v>
      </c>
      <c r="AG894" s="1080"/>
      <c r="AH894" s="1080"/>
      <c r="AI894" s="1080"/>
      <c r="AJ894" s="1091" t="s">
        <v>626</v>
      </c>
      <c r="AK894" s="1091"/>
      <c r="AL894" s="1092"/>
      <c r="AM894" s="1082">
        <v>11</v>
      </c>
      <c r="AN894" s="1076"/>
      <c r="AO894" s="1076"/>
      <c r="AP894" s="1083">
        <v>14</v>
      </c>
      <c r="AQ894" s="1083"/>
      <c r="AR894" s="1084" t="s">
        <v>626</v>
      </c>
      <c r="AS894" s="1085"/>
    </row>
    <row r="895" spans="1:56" ht="9" customHeight="1">
      <c r="A895" s="1086" t="s">
        <v>645</v>
      </c>
      <c r="B895" s="1087"/>
      <c r="C895" s="1087"/>
      <c r="D895" s="1087"/>
      <c r="E895" s="1087"/>
      <c r="F895" s="1084" t="s">
        <v>646</v>
      </c>
      <c r="G895" s="1084"/>
      <c r="H895" s="1084"/>
      <c r="I895" s="1084"/>
      <c r="J895" s="1084"/>
      <c r="K895" s="1088"/>
      <c r="L895" s="1089">
        <v>600</v>
      </c>
      <c r="M895" s="1090"/>
      <c r="N895" s="1090"/>
      <c r="O895" s="1078">
        <v>800</v>
      </c>
      <c r="P895" s="1078"/>
      <c r="Q895" s="1078"/>
      <c r="R895" s="1078"/>
      <c r="S895" s="1079">
        <v>1100</v>
      </c>
      <c r="T895" s="1079"/>
      <c r="U895" s="1079"/>
      <c r="V895" s="1079"/>
      <c r="W895" s="1078">
        <v>900</v>
      </c>
      <c r="X895" s="1078"/>
      <c r="Y895" s="1078"/>
      <c r="Z895" s="1078"/>
      <c r="AA895" s="1079">
        <v>1200</v>
      </c>
      <c r="AB895" s="1079"/>
      <c r="AC895" s="1079"/>
      <c r="AD895" s="1079"/>
      <c r="AE895" s="1079"/>
      <c r="AF895" s="1080">
        <v>1000</v>
      </c>
      <c r="AG895" s="1080"/>
      <c r="AH895" s="1080"/>
      <c r="AI895" s="1080"/>
      <c r="AJ895" s="1079">
        <v>1300</v>
      </c>
      <c r="AK895" s="1079"/>
      <c r="AL895" s="1081"/>
      <c r="AM895" s="1082">
        <v>5</v>
      </c>
      <c r="AN895" s="1076"/>
      <c r="AO895" s="1076"/>
      <c r="AP895" s="1083">
        <v>6.5</v>
      </c>
      <c r="AQ895" s="1083"/>
      <c r="AR895" s="1076">
        <v>10</v>
      </c>
      <c r="AS895" s="1077"/>
    </row>
    <row r="896" spans="1:56" ht="9" customHeight="1">
      <c r="A896" s="1086" t="s">
        <v>647</v>
      </c>
      <c r="B896" s="1087"/>
      <c r="C896" s="1087"/>
      <c r="D896" s="1087"/>
      <c r="E896" s="1087"/>
      <c r="F896" s="1084" t="s">
        <v>634</v>
      </c>
      <c r="G896" s="1084"/>
      <c r="H896" s="1084"/>
      <c r="I896" s="1084"/>
      <c r="J896" s="1084"/>
      <c r="K896" s="1088"/>
      <c r="L896" s="1089">
        <v>525</v>
      </c>
      <c r="M896" s="1090"/>
      <c r="N896" s="1090"/>
      <c r="O896" s="1080">
        <v>1050</v>
      </c>
      <c r="P896" s="1080"/>
      <c r="Q896" s="1080"/>
      <c r="R896" s="1080"/>
      <c r="S896" s="1079">
        <v>1470</v>
      </c>
      <c r="T896" s="1079"/>
      <c r="U896" s="1079"/>
      <c r="V896" s="1079"/>
      <c r="W896" s="1080">
        <v>1260</v>
      </c>
      <c r="X896" s="1080"/>
      <c r="Y896" s="1080"/>
      <c r="Z896" s="1080"/>
      <c r="AA896" s="1079">
        <v>1680</v>
      </c>
      <c r="AB896" s="1079"/>
      <c r="AC896" s="1079"/>
      <c r="AD896" s="1079"/>
      <c r="AE896" s="1079"/>
      <c r="AF896" s="1080">
        <v>1470</v>
      </c>
      <c r="AG896" s="1080"/>
      <c r="AH896" s="1080"/>
      <c r="AI896" s="1080"/>
      <c r="AJ896" s="1079">
        <v>1890</v>
      </c>
      <c r="AK896" s="1079"/>
      <c r="AL896" s="1081"/>
      <c r="AM896" s="1082">
        <v>8.4</v>
      </c>
      <c r="AN896" s="1076"/>
      <c r="AO896" s="1076"/>
      <c r="AP896" s="1083">
        <v>10.5</v>
      </c>
      <c r="AQ896" s="1083"/>
      <c r="AR896" s="1084" t="s">
        <v>626</v>
      </c>
      <c r="AS896" s="1085"/>
    </row>
    <row r="897" spans="1:45" ht="9" customHeight="1">
      <c r="A897" s="1086" t="s">
        <v>648</v>
      </c>
      <c r="B897" s="1087"/>
      <c r="C897" s="1087"/>
      <c r="D897" s="1087"/>
      <c r="E897" s="1087"/>
      <c r="F897" s="1084" t="s">
        <v>634</v>
      </c>
      <c r="G897" s="1084"/>
      <c r="H897" s="1084"/>
      <c r="I897" s="1084"/>
      <c r="J897" s="1084"/>
      <c r="K897" s="1088"/>
      <c r="L897" s="1089">
        <v>500</v>
      </c>
      <c r="M897" s="1090"/>
      <c r="N897" s="1090"/>
      <c r="O897" s="1080">
        <v>1300</v>
      </c>
      <c r="P897" s="1080"/>
      <c r="Q897" s="1080"/>
      <c r="R897" s="1080"/>
      <c r="S897" s="1079">
        <v>1500</v>
      </c>
      <c r="T897" s="1079"/>
      <c r="U897" s="1079"/>
      <c r="V897" s="1079"/>
      <c r="W897" s="1080">
        <v>1500</v>
      </c>
      <c r="X897" s="1080"/>
      <c r="Y897" s="1080"/>
      <c r="Z897" s="1080"/>
      <c r="AA897" s="1079">
        <v>1800</v>
      </c>
      <c r="AB897" s="1079"/>
      <c r="AC897" s="1079"/>
      <c r="AD897" s="1079"/>
      <c r="AE897" s="1079"/>
      <c r="AF897" s="1080">
        <v>1800</v>
      </c>
      <c r="AG897" s="1080"/>
      <c r="AH897" s="1080"/>
      <c r="AI897" s="1080"/>
      <c r="AJ897" s="1079">
        <v>2500</v>
      </c>
      <c r="AK897" s="1079"/>
      <c r="AL897" s="1081"/>
      <c r="AM897" s="1082">
        <v>11.75</v>
      </c>
      <c r="AN897" s="1076"/>
      <c r="AO897" s="1076"/>
      <c r="AP897" s="1083">
        <v>13.5</v>
      </c>
      <c r="AQ897" s="1083"/>
      <c r="AR897" s="1084" t="s">
        <v>626</v>
      </c>
      <c r="AS897" s="1085"/>
    </row>
    <row r="898" spans="1:45" ht="9" customHeight="1">
      <c r="A898" s="1086" t="s">
        <v>649</v>
      </c>
      <c r="B898" s="1087"/>
      <c r="C898" s="1087"/>
      <c r="D898" s="1087"/>
      <c r="E898" s="1087"/>
      <c r="F898" s="1084" t="s">
        <v>634</v>
      </c>
      <c r="G898" s="1084"/>
      <c r="H898" s="1084"/>
      <c r="I898" s="1084"/>
      <c r="J898" s="1084"/>
      <c r="K898" s="1088"/>
      <c r="L898" s="1089">
        <v>300</v>
      </c>
      <c r="M898" s="1090"/>
      <c r="N898" s="1090"/>
      <c r="O898" s="1078">
        <v>600</v>
      </c>
      <c r="P898" s="1078"/>
      <c r="Q898" s="1078"/>
      <c r="R898" s="1078"/>
      <c r="S898" s="1091" t="s">
        <v>626</v>
      </c>
      <c r="T898" s="1091"/>
      <c r="U898" s="1091"/>
      <c r="V898" s="1091"/>
      <c r="W898" s="1080">
        <v>1500</v>
      </c>
      <c r="X898" s="1080"/>
      <c r="Y898" s="1080"/>
      <c r="Z898" s="1080"/>
      <c r="AA898" s="1079">
        <v>1800</v>
      </c>
      <c r="AB898" s="1079"/>
      <c r="AC898" s="1079"/>
      <c r="AD898" s="1079"/>
      <c r="AE898" s="1079"/>
      <c r="AF898" s="1080">
        <v>2000</v>
      </c>
      <c r="AG898" s="1080"/>
      <c r="AH898" s="1080"/>
      <c r="AI898" s="1080"/>
      <c r="AJ898" s="1079">
        <v>2500</v>
      </c>
      <c r="AK898" s="1079"/>
      <c r="AL898" s="1081"/>
      <c r="AM898" s="1082">
        <v>7</v>
      </c>
      <c r="AN898" s="1076"/>
      <c r="AO898" s="1076"/>
      <c r="AP898" s="1083">
        <v>9</v>
      </c>
      <c r="AQ898" s="1083"/>
      <c r="AR898" s="1084" t="s">
        <v>626</v>
      </c>
      <c r="AS898" s="1085"/>
    </row>
    <row r="899" spans="1:45" ht="9" customHeight="1">
      <c r="A899" s="1086" t="s">
        <v>650</v>
      </c>
      <c r="B899" s="1087"/>
      <c r="C899" s="1087"/>
      <c r="D899" s="1087"/>
      <c r="E899" s="1087"/>
      <c r="F899" s="1084" t="s">
        <v>646</v>
      </c>
      <c r="G899" s="1084"/>
      <c r="H899" s="1084"/>
      <c r="I899" s="1084"/>
      <c r="J899" s="1084"/>
      <c r="K899" s="1088"/>
      <c r="L899" s="1089">
        <v>450</v>
      </c>
      <c r="M899" s="1090"/>
      <c r="N899" s="1090"/>
      <c r="O899" s="1078">
        <v>600</v>
      </c>
      <c r="P899" s="1078"/>
      <c r="Q899" s="1078"/>
      <c r="R899" s="1078"/>
      <c r="S899" s="1091" t="s">
        <v>626</v>
      </c>
      <c r="T899" s="1091"/>
      <c r="U899" s="1091"/>
      <c r="V899" s="1091"/>
      <c r="W899" s="1078">
        <v>850</v>
      </c>
      <c r="X899" s="1078"/>
      <c r="Y899" s="1078"/>
      <c r="Z899" s="1078"/>
      <c r="AA899" s="1091" t="s">
        <v>626</v>
      </c>
      <c r="AB899" s="1091"/>
      <c r="AC899" s="1091"/>
      <c r="AD899" s="1091"/>
      <c r="AE899" s="1091"/>
      <c r="AF899" s="1080">
        <v>1150</v>
      </c>
      <c r="AG899" s="1080"/>
      <c r="AH899" s="1080"/>
      <c r="AI899" s="1080"/>
      <c r="AJ899" s="1091" t="s">
        <v>626</v>
      </c>
      <c r="AK899" s="1091"/>
      <c r="AL899" s="1092"/>
      <c r="AM899" s="1082">
        <v>8</v>
      </c>
      <c r="AN899" s="1076"/>
      <c r="AO899" s="1076"/>
      <c r="AP899" s="1083">
        <v>8</v>
      </c>
      <c r="AQ899" s="1083"/>
      <c r="AR899" s="1084" t="s">
        <v>626</v>
      </c>
      <c r="AS899" s="1085"/>
    </row>
    <row r="900" spans="1:45" ht="9" customHeight="1">
      <c r="A900" s="1086" t="s">
        <v>651</v>
      </c>
      <c r="B900" s="1087"/>
      <c r="C900" s="1087"/>
      <c r="D900" s="1087"/>
      <c r="E900" s="1087"/>
      <c r="F900" s="1084" t="s">
        <v>652</v>
      </c>
      <c r="G900" s="1084"/>
      <c r="H900" s="1084"/>
      <c r="I900" s="1084"/>
      <c r="J900" s="1084"/>
      <c r="K900" s="1088"/>
      <c r="L900" s="1094">
        <v>1200</v>
      </c>
      <c r="M900" s="1079"/>
      <c r="N900" s="1079"/>
      <c r="O900" s="1080">
        <v>1600</v>
      </c>
      <c r="P900" s="1080"/>
      <c r="Q900" s="1080"/>
      <c r="R900" s="1080"/>
      <c r="S900" s="1091" t="s">
        <v>626</v>
      </c>
      <c r="T900" s="1091"/>
      <c r="U900" s="1091"/>
      <c r="V900" s="1091"/>
      <c r="W900" s="1080">
        <v>2100</v>
      </c>
      <c r="X900" s="1080"/>
      <c r="Y900" s="1080"/>
      <c r="Z900" s="1080"/>
      <c r="AA900" s="1091" t="s">
        <v>626</v>
      </c>
      <c r="AB900" s="1091"/>
      <c r="AC900" s="1091"/>
      <c r="AD900" s="1091"/>
      <c r="AE900" s="1091"/>
      <c r="AF900" s="1080">
        <v>2250</v>
      </c>
      <c r="AG900" s="1080"/>
      <c r="AH900" s="1080"/>
      <c r="AI900" s="1080"/>
      <c r="AJ900" s="1091" t="s">
        <v>626</v>
      </c>
      <c r="AK900" s="1091"/>
      <c r="AL900" s="1092"/>
      <c r="AM900" s="1082">
        <v>13</v>
      </c>
      <c r="AN900" s="1076"/>
      <c r="AO900" s="1076"/>
      <c r="AP900" s="1083">
        <v>13</v>
      </c>
      <c r="AQ900" s="1083"/>
      <c r="AR900" s="1084" t="s">
        <v>626</v>
      </c>
      <c r="AS900" s="1085"/>
    </row>
    <row r="901" spans="1:45" ht="9" customHeight="1">
      <c r="A901" s="1086" t="s">
        <v>653</v>
      </c>
      <c r="B901" s="1087"/>
      <c r="C901" s="1087"/>
      <c r="D901" s="1087"/>
      <c r="E901" s="1087"/>
      <c r="F901" s="1084" t="s">
        <v>625</v>
      </c>
      <c r="G901" s="1084"/>
      <c r="H901" s="1084"/>
      <c r="I901" s="1084"/>
      <c r="J901" s="1084"/>
      <c r="K901" s="1088"/>
      <c r="L901" s="1089">
        <v>900</v>
      </c>
      <c r="M901" s="1090"/>
      <c r="N901" s="1090"/>
      <c r="O901" s="1080">
        <v>1500</v>
      </c>
      <c r="P901" s="1080"/>
      <c r="Q901" s="1080"/>
      <c r="R901" s="1080"/>
      <c r="S901" s="1079">
        <v>2100</v>
      </c>
      <c r="T901" s="1079"/>
      <c r="U901" s="1079"/>
      <c r="V901" s="1079"/>
      <c r="W901" s="1080">
        <v>1900</v>
      </c>
      <c r="X901" s="1080"/>
      <c r="Y901" s="1080"/>
      <c r="Z901" s="1080"/>
      <c r="AA901" s="1079">
        <v>2250</v>
      </c>
      <c r="AB901" s="1079"/>
      <c r="AC901" s="1079"/>
      <c r="AD901" s="1079"/>
      <c r="AE901" s="1079"/>
      <c r="AF901" s="1080">
        <v>2500</v>
      </c>
      <c r="AG901" s="1080"/>
      <c r="AH901" s="1080"/>
      <c r="AI901" s="1080"/>
      <c r="AJ901" s="1079">
        <v>2550</v>
      </c>
      <c r="AK901" s="1079"/>
      <c r="AL901" s="1081"/>
      <c r="AM901" s="1082">
        <v>10.5</v>
      </c>
      <c r="AN901" s="1076"/>
      <c r="AO901" s="1076"/>
      <c r="AP901" s="1083">
        <v>12.5</v>
      </c>
      <c r="AQ901" s="1083"/>
      <c r="AR901" s="1084" t="s">
        <v>626</v>
      </c>
      <c r="AS901" s="1085"/>
    </row>
    <row r="902" spans="1:45" ht="9" customHeight="1">
      <c r="A902" s="1086" t="s">
        <v>654</v>
      </c>
      <c r="B902" s="1087"/>
      <c r="C902" s="1087"/>
      <c r="D902" s="1087"/>
      <c r="E902" s="1087"/>
      <c r="F902" s="1084" t="s">
        <v>634</v>
      </c>
      <c r="G902" s="1084"/>
      <c r="H902" s="1084"/>
      <c r="I902" s="1084"/>
      <c r="J902" s="1084"/>
      <c r="K902" s="1088"/>
      <c r="L902" s="1089">
        <v>700</v>
      </c>
      <c r="M902" s="1090"/>
      <c r="N902" s="1090"/>
      <c r="O902" s="1080">
        <v>1000</v>
      </c>
      <c r="P902" s="1080"/>
      <c r="Q902" s="1080"/>
      <c r="R902" s="1080"/>
      <c r="S902" s="1079">
        <v>1300</v>
      </c>
      <c r="T902" s="1079"/>
      <c r="U902" s="1079"/>
      <c r="V902" s="1079"/>
      <c r="W902" s="1080">
        <v>1200</v>
      </c>
      <c r="X902" s="1080"/>
      <c r="Y902" s="1080"/>
      <c r="Z902" s="1080"/>
      <c r="AA902" s="1079">
        <v>1600</v>
      </c>
      <c r="AB902" s="1079"/>
      <c r="AC902" s="1079"/>
      <c r="AD902" s="1079"/>
      <c r="AE902" s="1079"/>
      <c r="AF902" s="1080">
        <v>1600</v>
      </c>
      <c r="AG902" s="1080"/>
      <c r="AH902" s="1080"/>
      <c r="AI902" s="1080"/>
      <c r="AJ902" s="1079">
        <v>2000</v>
      </c>
      <c r="AK902" s="1079"/>
      <c r="AL902" s="1081"/>
      <c r="AM902" s="1082">
        <v>10</v>
      </c>
      <c r="AN902" s="1076"/>
      <c r="AO902" s="1076"/>
      <c r="AP902" s="1083">
        <v>11</v>
      </c>
      <c r="AQ902" s="1083"/>
      <c r="AR902" s="1084" t="s">
        <v>626</v>
      </c>
      <c r="AS902" s="1085"/>
    </row>
    <row r="903" spans="1:45" ht="9" customHeight="1">
      <c r="A903" s="1086" t="s">
        <v>655</v>
      </c>
      <c r="B903" s="1087"/>
      <c r="C903" s="1087"/>
      <c r="D903" s="1087"/>
      <c r="E903" s="1087"/>
      <c r="F903" s="1084" t="s">
        <v>634</v>
      </c>
      <c r="G903" s="1084"/>
      <c r="H903" s="1084"/>
      <c r="I903" s="1084"/>
      <c r="J903" s="1084"/>
      <c r="K903" s="1088"/>
      <c r="L903" s="1089">
        <v>600</v>
      </c>
      <c r="M903" s="1090"/>
      <c r="N903" s="1090"/>
      <c r="O903" s="1078">
        <v>800</v>
      </c>
      <c r="P903" s="1078"/>
      <c r="Q903" s="1078"/>
      <c r="R903" s="1078"/>
      <c r="S903" s="1079">
        <v>1800</v>
      </c>
      <c r="T903" s="1079"/>
      <c r="U903" s="1079"/>
      <c r="V903" s="1079"/>
      <c r="W903" s="1080">
        <v>1000</v>
      </c>
      <c r="X903" s="1080"/>
      <c r="Y903" s="1080"/>
      <c r="Z903" s="1080"/>
      <c r="AA903" s="1079">
        <v>2000</v>
      </c>
      <c r="AB903" s="1079"/>
      <c r="AC903" s="1079"/>
      <c r="AD903" s="1079"/>
      <c r="AE903" s="1079"/>
      <c r="AF903" s="1080">
        <v>1450</v>
      </c>
      <c r="AG903" s="1080"/>
      <c r="AH903" s="1080"/>
      <c r="AI903" s="1080"/>
      <c r="AJ903" s="1079">
        <v>2500</v>
      </c>
      <c r="AK903" s="1079"/>
      <c r="AL903" s="1081"/>
      <c r="AM903" s="1082">
        <v>10</v>
      </c>
      <c r="AN903" s="1076"/>
      <c r="AO903" s="1076"/>
      <c r="AP903" s="1083">
        <v>11</v>
      </c>
      <c r="AQ903" s="1083"/>
      <c r="AR903" s="1084" t="s">
        <v>626</v>
      </c>
      <c r="AS903" s="1085"/>
    </row>
    <row r="904" spans="1:45" ht="9" customHeight="1">
      <c r="A904" s="1086" t="s">
        <v>656</v>
      </c>
      <c r="B904" s="1087"/>
      <c r="C904" s="1087"/>
      <c r="D904" s="1087"/>
      <c r="E904" s="1087"/>
      <c r="F904" s="1084" t="s">
        <v>632</v>
      </c>
      <c r="G904" s="1084"/>
      <c r="H904" s="1084"/>
      <c r="I904" s="1084"/>
      <c r="J904" s="1084"/>
      <c r="K904" s="1088"/>
      <c r="L904" s="1089">
        <v>350</v>
      </c>
      <c r="M904" s="1090"/>
      <c r="N904" s="1090"/>
      <c r="O904" s="1078">
        <v>590</v>
      </c>
      <c r="P904" s="1078"/>
      <c r="Q904" s="1078"/>
      <c r="R904" s="1078"/>
      <c r="S904" s="1090">
        <v>850</v>
      </c>
      <c r="T904" s="1090"/>
      <c r="U904" s="1090"/>
      <c r="V904" s="1090"/>
      <c r="W904" s="1078">
        <v>800</v>
      </c>
      <c r="X904" s="1078"/>
      <c r="Y904" s="1078"/>
      <c r="Z904" s="1078"/>
      <c r="AA904" s="1079">
        <v>1200</v>
      </c>
      <c r="AB904" s="1079"/>
      <c r="AC904" s="1079"/>
      <c r="AD904" s="1079"/>
      <c r="AE904" s="1079"/>
      <c r="AF904" s="1080">
        <v>1600</v>
      </c>
      <c r="AG904" s="1080"/>
      <c r="AH904" s="1080"/>
      <c r="AI904" s="1080"/>
      <c r="AJ904" s="1079">
        <v>1450</v>
      </c>
      <c r="AK904" s="1079"/>
      <c r="AL904" s="1081"/>
      <c r="AM904" s="1082">
        <v>7</v>
      </c>
      <c r="AN904" s="1076"/>
      <c r="AO904" s="1076"/>
      <c r="AP904" s="1083">
        <v>9</v>
      </c>
      <c r="AQ904" s="1083"/>
      <c r="AR904" s="1084" t="s">
        <v>626</v>
      </c>
      <c r="AS904" s="1085"/>
    </row>
    <row r="905" spans="1:45" ht="9" customHeight="1">
      <c r="A905" s="1086" t="s">
        <v>1019</v>
      </c>
      <c r="B905" s="1087"/>
      <c r="C905" s="1087"/>
      <c r="D905" s="1087"/>
      <c r="E905" s="1087"/>
      <c r="F905" s="1084" t="s">
        <v>634</v>
      </c>
      <c r="G905" s="1084"/>
      <c r="H905" s="1084"/>
      <c r="I905" s="1084"/>
      <c r="J905" s="1084"/>
      <c r="K905" s="1088"/>
      <c r="L905" s="1089">
        <v>800</v>
      </c>
      <c r="M905" s="1090"/>
      <c r="N905" s="1090"/>
      <c r="O905" s="1080">
        <v>1150</v>
      </c>
      <c r="P905" s="1080"/>
      <c r="Q905" s="1080"/>
      <c r="R905" s="1080"/>
      <c r="S905" s="1079">
        <v>1500</v>
      </c>
      <c r="T905" s="1079"/>
      <c r="U905" s="1079"/>
      <c r="V905" s="1079"/>
      <c r="W905" s="1080">
        <v>1500</v>
      </c>
      <c r="X905" s="1080"/>
      <c r="Y905" s="1080"/>
      <c r="Z905" s="1080"/>
      <c r="AA905" s="1079">
        <v>2000</v>
      </c>
      <c r="AB905" s="1079"/>
      <c r="AC905" s="1079"/>
      <c r="AD905" s="1079"/>
      <c r="AE905" s="1079"/>
      <c r="AF905" s="1080">
        <v>2000</v>
      </c>
      <c r="AG905" s="1080"/>
      <c r="AH905" s="1080"/>
      <c r="AI905" s="1080"/>
      <c r="AJ905" s="1079">
        <v>3000</v>
      </c>
      <c r="AK905" s="1079"/>
      <c r="AL905" s="1081"/>
      <c r="AM905" s="1082">
        <v>10</v>
      </c>
      <c r="AN905" s="1076"/>
      <c r="AO905" s="1076"/>
      <c r="AP905" s="1083">
        <v>12</v>
      </c>
      <c r="AQ905" s="1083"/>
      <c r="AR905" s="1084" t="s">
        <v>626</v>
      </c>
      <c r="AS905" s="1085"/>
    </row>
    <row r="906" spans="1:45" ht="9" customHeight="1">
      <c r="A906" s="1086" t="s">
        <v>658</v>
      </c>
      <c r="B906" s="1087"/>
      <c r="C906" s="1087"/>
      <c r="D906" s="1087"/>
      <c r="E906" s="1087"/>
      <c r="F906" s="1084" t="s">
        <v>625</v>
      </c>
      <c r="G906" s="1084"/>
      <c r="H906" s="1084"/>
      <c r="I906" s="1084"/>
      <c r="J906" s="1084"/>
      <c r="K906" s="1088"/>
      <c r="L906" s="1096" t="s">
        <v>626</v>
      </c>
      <c r="M906" s="1091"/>
      <c r="N906" s="1091"/>
      <c r="O906" s="1078">
        <v>650</v>
      </c>
      <c r="P906" s="1078"/>
      <c r="Q906" s="1078"/>
      <c r="R906" s="1078"/>
      <c r="S906" s="1079">
        <v>1300</v>
      </c>
      <c r="T906" s="1079"/>
      <c r="U906" s="1079"/>
      <c r="V906" s="1079"/>
      <c r="W906" s="1078">
        <v>950</v>
      </c>
      <c r="X906" s="1078"/>
      <c r="Y906" s="1078"/>
      <c r="Z906" s="1078"/>
      <c r="AA906" s="1079">
        <v>1400</v>
      </c>
      <c r="AB906" s="1079"/>
      <c r="AC906" s="1079"/>
      <c r="AD906" s="1079"/>
      <c r="AE906" s="1079"/>
      <c r="AF906" s="1080">
        <v>1200</v>
      </c>
      <c r="AG906" s="1080"/>
      <c r="AH906" s="1080"/>
      <c r="AI906" s="1080"/>
      <c r="AJ906" s="1079">
        <v>1600</v>
      </c>
      <c r="AK906" s="1079"/>
      <c r="AL906" s="1081"/>
      <c r="AM906" s="1082">
        <v>8.5</v>
      </c>
      <c r="AN906" s="1076"/>
      <c r="AO906" s="1076"/>
      <c r="AP906" s="1083">
        <v>11</v>
      </c>
      <c r="AQ906" s="1083"/>
      <c r="AR906" s="1084" t="s">
        <v>626</v>
      </c>
      <c r="AS906" s="1085"/>
    </row>
    <row r="907" spans="1:45" ht="9" customHeight="1">
      <c r="A907" s="1086" t="s">
        <v>659</v>
      </c>
      <c r="B907" s="1087"/>
      <c r="C907" s="1087"/>
      <c r="D907" s="1087"/>
      <c r="E907" s="1087"/>
      <c r="F907" s="1084" t="s">
        <v>646</v>
      </c>
      <c r="G907" s="1084"/>
      <c r="H907" s="1084"/>
      <c r="I907" s="1084"/>
      <c r="J907" s="1084"/>
      <c r="K907" s="1088"/>
      <c r="L907" s="1089">
        <v>420</v>
      </c>
      <c r="M907" s="1090"/>
      <c r="N907" s="1090"/>
      <c r="O907" s="1078">
        <v>600</v>
      </c>
      <c r="P907" s="1078"/>
      <c r="Q907" s="1078"/>
      <c r="R907" s="1078"/>
      <c r="S907" s="1079">
        <v>1100</v>
      </c>
      <c r="T907" s="1079"/>
      <c r="U907" s="1079"/>
      <c r="V907" s="1079"/>
      <c r="W907" s="1078">
        <v>900</v>
      </c>
      <c r="X907" s="1078"/>
      <c r="Y907" s="1078"/>
      <c r="Z907" s="1078"/>
      <c r="AA907" s="1079">
        <v>1300</v>
      </c>
      <c r="AB907" s="1079"/>
      <c r="AC907" s="1079"/>
      <c r="AD907" s="1079"/>
      <c r="AE907" s="1079"/>
      <c r="AF907" s="1080">
        <v>1100</v>
      </c>
      <c r="AG907" s="1080"/>
      <c r="AH907" s="1080"/>
      <c r="AI907" s="1080"/>
      <c r="AJ907" s="1079">
        <v>1450</v>
      </c>
      <c r="AK907" s="1079"/>
      <c r="AL907" s="1081"/>
      <c r="AM907" s="1082">
        <v>6</v>
      </c>
      <c r="AN907" s="1076"/>
      <c r="AO907" s="1076"/>
      <c r="AP907" s="1083">
        <v>7</v>
      </c>
      <c r="AQ907" s="1083"/>
      <c r="AR907" s="1084" t="s">
        <v>626</v>
      </c>
      <c r="AS907" s="1085"/>
    </row>
    <row r="908" spans="1:45" ht="9" customHeight="1">
      <c r="A908" s="1086" t="s">
        <v>660</v>
      </c>
      <c r="B908" s="1087"/>
      <c r="C908" s="1087"/>
      <c r="D908" s="1087"/>
      <c r="E908" s="1087"/>
      <c r="F908" s="1084" t="s">
        <v>625</v>
      </c>
      <c r="G908" s="1084"/>
      <c r="H908" s="1084"/>
      <c r="I908" s="1084"/>
      <c r="J908" s="1084"/>
      <c r="K908" s="1088"/>
      <c r="L908" s="1089">
        <v>600</v>
      </c>
      <c r="M908" s="1090"/>
      <c r="N908" s="1090"/>
      <c r="O908" s="1078">
        <v>800</v>
      </c>
      <c r="P908" s="1078"/>
      <c r="Q908" s="1078"/>
      <c r="R908" s="1078"/>
      <c r="S908" s="1079">
        <v>1500</v>
      </c>
      <c r="T908" s="1079"/>
      <c r="U908" s="1079"/>
      <c r="V908" s="1079"/>
      <c r="W908" s="1080">
        <v>1250</v>
      </c>
      <c r="X908" s="1080"/>
      <c r="Y908" s="1080"/>
      <c r="Z908" s="1080"/>
      <c r="AA908" s="1079">
        <v>1700</v>
      </c>
      <c r="AB908" s="1079"/>
      <c r="AC908" s="1079"/>
      <c r="AD908" s="1079"/>
      <c r="AE908" s="1079"/>
      <c r="AF908" s="1080">
        <v>2000</v>
      </c>
      <c r="AG908" s="1080"/>
      <c r="AH908" s="1080"/>
      <c r="AI908" s="1080"/>
      <c r="AJ908" s="1079">
        <v>2200</v>
      </c>
      <c r="AK908" s="1079"/>
      <c r="AL908" s="1081"/>
      <c r="AM908" s="1082">
        <v>8.5</v>
      </c>
      <c r="AN908" s="1076"/>
      <c r="AO908" s="1076"/>
      <c r="AP908" s="1083">
        <v>12.5</v>
      </c>
      <c r="AQ908" s="1083"/>
      <c r="AR908" s="1084" t="s">
        <v>626</v>
      </c>
      <c r="AS908" s="1085"/>
    </row>
    <row r="909" spans="1:45" ht="9" customHeight="1">
      <c r="A909" s="1086" t="s">
        <v>661</v>
      </c>
      <c r="B909" s="1087"/>
      <c r="C909" s="1087"/>
      <c r="D909" s="1087"/>
      <c r="E909" s="1087"/>
      <c r="F909" s="1084" t="s">
        <v>632</v>
      </c>
      <c r="G909" s="1084"/>
      <c r="H909" s="1084"/>
      <c r="I909" s="1084"/>
      <c r="J909" s="1084"/>
      <c r="K909" s="1088"/>
      <c r="L909" s="1089">
        <v>700</v>
      </c>
      <c r="M909" s="1090"/>
      <c r="N909" s="1090"/>
      <c r="O909" s="1078">
        <v>900</v>
      </c>
      <c r="P909" s="1078"/>
      <c r="Q909" s="1078"/>
      <c r="R909" s="1078"/>
      <c r="S909" s="1079">
        <v>1100</v>
      </c>
      <c r="T909" s="1079"/>
      <c r="U909" s="1079"/>
      <c r="V909" s="1079"/>
      <c r="W909" s="1080">
        <v>1100</v>
      </c>
      <c r="X909" s="1080"/>
      <c r="Y909" s="1080"/>
      <c r="Z909" s="1080"/>
      <c r="AA909" s="1079">
        <v>1200</v>
      </c>
      <c r="AB909" s="1079"/>
      <c r="AC909" s="1079"/>
      <c r="AD909" s="1079"/>
      <c r="AE909" s="1079"/>
      <c r="AF909" s="1080">
        <v>1300</v>
      </c>
      <c r="AG909" s="1080"/>
      <c r="AH909" s="1080"/>
      <c r="AI909" s="1080"/>
      <c r="AJ909" s="1091" t="s">
        <v>626</v>
      </c>
      <c r="AK909" s="1091"/>
      <c r="AL909" s="1092"/>
      <c r="AM909" s="1082">
        <v>8.5</v>
      </c>
      <c r="AN909" s="1076"/>
      <c r="AO909" s="1076"/>
      <c r="AP909" s="1083">
        <v>9.5</v>
      </c>
      <c r="AQ909" s="1083"/>
      <c r="AR909" s="1084" t="s">
        <v>626</v>
      </c>
      <c r="AS909" s="1085"/>
    </row>
    <row r="910" spans="1:45" ht="9" customHeight="1">
      <c r="A910" s="1086" t="s">
        <v>662</v>
      </c>
      <c r="B910" s="1087"/>
      <c r="C910" s="1087"/>
      <c r="D910" s="1087"/>
      <c r="E910" s="1087"/>
      <c r="F910" s="1084" t="s">
        <v>632</v>
      </c>
      <c r="G910" s="1084"/>
      <c r="H910" s="1084"/>
      <c r="I910" s="1084"/>
      <c r="J910" s="1084"/>
      <c r="K910" s="1088"/>
      <c r="L910" s="1089">
        <v>400</v>
      </c>
      <c r="M910" s="1090"/>
      <c r="N910" s="1090"/>
      <c r="O910" s="1078">
        <v>650</v>
      </c>
      <c r="P910" s="1078"/>
      <c r="Q910" s="1078"/>
      <c r="R910" s="1078"/>
      <c r="S910" s="1090">
        <v>800</v>
      </c>
      <c r="T910" s="1090"/>
      <c r="U910" s="1090"/>
      <c r="V910" s="1090"/>
      <c r="W910" s="1080">
        <v>1000</v>
      </c>
      <c r="X910" s="1080"/>
      <c r="Y910" s="1080"/>
      <c r="Z910" s="1080"/>
      <c r="AA910" s="1079">
        <v>1000</v>
      </c>
      <c r="AB910" s="1079"/>
      <c r="AC910" s="1079"/>
      <c r="AD910" s="1079"/>
      <c r="AE910" s="1079"/>
      <c r="AF910" s="1080">
        <v>1200</v>
      </c>
      <c r="AG910" s="1080"/>
      <c r="AH910" s="1080"/>
      <c r="AI910" s="1080"/>
      <c r="AJ910" s="1079">
        <v>1200</v>
      </c>
      <c r="AK910" s="1079"/>
      <c r="AL910" s="1081"/>
      <c r="AM910" s="1082">
        <v>5</v>
      </c>
      <c r="AN910" s="1076"/>
      <c r="AO910" s="1076"/>
      <c r="AP910" s="1083">
        <v>6</v>
      </c>
      <c r="AQ910" s="1083"/>
      <c r="AR910" s="1084" t="s">
        <v>626</v>
      </c>
      <c r="AS910" s="1085"/>
    </row>
    <row r="911" spans="1:45" ht="9" customHeight="1">
      <c r="A911" s="1086" t="s">
        <v>663</v>
      </c>
      <c r="B911" s="1087"/>
      <c r="C911" s="1087"/>
      <c r="D911" s="1087"/>
      <c r="E911" s="1087"/>
      <c r="F911" s="1084" t="s">
        <v>646</v>
      </c>
      <c r="G911" s="1084"/>
      <c r="H911" s="1084"/>
      <c r="I911" s="1084"/>
      <c r="J911" s="1084"/>
      <c r="K911" s="1088"/>
      <c r="L911" s="1089">
        <v>675</v>
      </c>
      <c r="M911" s="1090"/>
      <c r="N911" s="1090"/>
      <c r="O911" s="1080">
        <v>1050</v>
      </c>
      <c r="P911" s="1080"/>
      <c r="Q911" s="1080"/>
      <c r="R911" s="1080"/>
      <c r="S911" s="1079">
        <v>1800</v>
      </c>
      <c r="T911" s="1079"/>
      <c r="U911" s="1079"/>
      <c r="V911" s="1079"/>
      <c r="W911" s="1080">
        <v>1250</v>
      </c>
      <c r="X911" s="1080"/>
      <c r="Y911" s="1080"/>
      <c r="Z911" s="1080"/>
      <c r="AA911" s="1079">
        <v>2200</v>
      </c>
      <c r="AB911" s="1079"/>
      <c r="AC911" s="1079"/>
      <c r="AD911" s="1079"/>
      <c r="AE911" s="1079"/>
      <c r="AF911" s="1080">
        <v>1900</v>
      </c>
      <c r="AG911" s="1080"/>
      <c r="AH911" s="1080"/>
      <c r="AI911" s="1080"/>
      <c r="AJ911" s="1079">
        <v>2800</v>
      </c>
      <c r="AK911" s="1079"/>
      <c r="AL911" s="1081"/>
      <c r="AM911" s="1095" t="s">
        <v>626</v>
      </c>
      <c r="AN911" s="1084"/>
      <c r="AO911" s="1084"/>
      <c r="AP911" s="1091" t="s">
        <v>626</v>
      </c>
      <c r="AQ911" s="1091"/>
      <c r="AR911" s="1084" t="s">
        <v>626</v>
      </c>
      <c r="AS911" s="1085"/>
    </row>
    <row r="912" spans="1:45" ht="9" customHeight="1">
      <c r="A912" s="1086" t="s">
        <v>664</v>
      </c>
      <c r="B912" s="1087"/>
      <c r="C912" s="1087"/>
      <c r="D912" s="1087"/>
      <c r="E912" s="1087"/>
      <c r="F912" s="1084" t="s">
        <v>629</v>
      </c>
      <c r="G912" s="1084"/>
      <c r="H912" s="1084"/>
      <c r="I912" s="1084"/>
      <c r="J912" s="1084"/>
      <c r="K912" s="1088"/>
      <c r="L912" s="1094">
        <v>1100</v>
      </c>
      <c r="M912" s="1079"/>
      <c r="N912" s="1079"/>
      <c r="O912" s="1080">
        <v>1500</v>
      </c>
      <c r="P912" s="1080"/>
      <c r="Q912" s="1080"/>
      <c r="R912" s="1080"/>
      <c r="S912" s="1091" t="s">
        <v>626</v>
      </c>
      <c r="T912" s="1091"/>
      <c r="U912" s="1091"/>
      <c r="V912" s="1091"/>
      <c r="W912" s="1080">
        <v>2500</v>
      </c>
      <c r="X912" s="1080"/>
      <c r="Y912" s="1080"/>
      <c r="Z912" s="1080"/>
      <c r="AA912" s="1079">
        <v>2700</v>
      </c>
      <c r="AB912" s="1079"/>
      <c r="AC912" s="1079"/>
      <c r="AD912" s="1079"/>
      <c r="AE912" s="1079"/>
      <c r="AF912" s="1080">
        <v>3000</v>
      </c>
      <c r="AG912" s="1080"/>
      <c r="AH912" s="1080"/>
      <c r="AI912" s="1080"/>
      <c r="AJ912" s="1079">
        <v>3900</v>
      </c>
      <c r="AK912" s="1079"/>
      <c r="AL912" s="1081"/>
      <c r="AM912" s="1082">
        <v>12.5</v>
      </c>
      <c r="AN912" s="1076"/>
      <c r="AO912" s="1076"/>
      <c r="AP912" s="1083">
        <v>13.5</v>
      </c>
      <c r="AQ912" s="1083"/>
      <c r="AR912" s="1084" t="s">
        <v>626</v>
      </c>
      <c r="AS912" s="1085"/>
    </row>
    <row r="913" spans="1:45" ht="9" customHeight="1">
      <c r="A913" s="1086" t="s">
        <v>665</v>
      </c>
      <c r="B913" s="1087"/>
      <c r="C913" s="1087"/>
      <c r="D913" s="1087"/>
      <c r="E913" s="1087"/>
      <c r="F913" s="1084" t="s">
        <v>629</v>
      </c>
      <c r="G913" s="1084"/>
      <c r="H913" s="1084"/>
      <c r="I913" s="1084"/>
      <c r="J913" s="1084"/>
      <c r="K913" s="1088"/>
      <c r="L913" s="1089">
        <v>900</v>
      </c>
      <c r="M913" s="1090"/>
      <c r="N913" s="1090"/>
      <c r="O913" s="1080">
        <v>1150</v>
      </c>
      <c r="P913" s="1080"/>
      <c r="Q913" s="1080"/>
      <c r="R913" s="1080"/>
      <c r="S913" s="1079">
        <v>1500</v>
      </c>
      <c r="T913" s="1079"/>
      <c r="U913" s="1079"/>
      <c r="V913" s="1079"/>
      <c r="W913" s="1080">
        <v>1250</v>
      </c>
      <c r="X913" s="1080"/>
      <c r="Y913" s="1080"/>
      <c r="Z913" s="1080"/>
      <c r="AA913" s="1079">
        <v>1700</v>
      </c>
      <c r="AB913" s="1079"/>
      <c r="AC913" s="1079"/>
      <c r="AD913" s="1079"/>
      <c r="AE913" s="1079"/>
      <c r="AF913" s="1080">
        <v>1500</v>
      </c>
      <c r="AG913" s="1080"/>
      <c r="AH913" s="1080"/>
      <c r="AI913" s="1080"/>
      <c r="AJ913" s="1079">
        <v>2000</v>
      </c>
      <c r="AK913" s="1079"/>
      <c r="AL913" s="1081"/>
      <c r="AM913" s="1095" t="s">
        <v>626</v>
      </c>
      <c r="AN913" s="1084"/>
      <c r="AO913" s="1084"/>
      <c r="AP913" s="1091" t="s">
        <v>626</v>
      </c>
      <c r="AQ913" s="1091"/>
      <c r="AR913" s="1084" t="s">
        <v>626</v>
      </c>
      <c r="AS913" s="1085"/>
    </row>
    <row r="914" spans="1:45" ht="9" customHeight="1">
      <c r="A914" s="1086" t="s">
        <v>666</v>
      </c>
      <c r="B914" s="1087"/>
      <c r="C914" s="1087"/>
      <c r="D914" s="1087"/>
      <c r="E914" s="1087"/>
      <c r="F914" s="1084" t="s">
        <v>640</v>
      </c>
      <c r="G914" s="1084"/>
      <c r="H914" s="1084"/>
      <c r="I914" s="1084"/>
      <c r="J914" s="1084"/>
      <c r="K914" s="1088"/>
      <c r="L914" s="1089">
        <v>925</v>
      </c>
      <c r="M914" s="1090"/>
      <c r="N914" s="1090"/>
      <c r="O914" s="1080">
        <v>1150</v>
      </c>
      <c r="P914" s="1080"/>
      <c r="Q914" s="1080"/>
      <c r="R914" s="1080"/>
      <c r="S914" s="1079">
        <v>1415</v>
      </c>
      <c r="T914" s="1079"/>
      <c r="U914" s="1079"/>
      <c r="V914" s="1079"/>
      <c r="W914" s="1080">
        <v>1635</v>
      </c>
      <c r="X914" s="1080"/>
      <c r="Y914" s="1080"/>
      <c r="Z914" s="1080"/>
      <c r="AA914" s="1091" t="s">
        <v>626</v>
      </c>
      <c r="AB914" s="1091"/>
      <c r="AC914" s="1091"/>
      <c r="AD914" s="1091"/>
      <c r="AE914" s="1091"/>
      <c r="AF914" s="1080">
        <v>2075</v>
      </c>
      <c r="AG914" s="1080"/>
      <c r="AH914" s="1080"/>
      <c r="AI914" s="1080"/>
      <c r="AJ914" s="1091" t="s">
        <v>626</v>
      </c>
      <c r="AK914" s="1091"/>
      <c r="AL914" s="1092"/>
      <c r="AM914" s="1082">
        <v>12</v>
      </c>
      <c r="AN914" s="1076"/>
      <c r="AO914" s="1076"/>
      <c r="AP914" s="1083">
        <v>12</v>
      </c>
      <c r="AQ914" s="1083"/>
      <c r="AR914" s="1084" t="s">
        <v>626</v>
      </c>
      <c r="AS914" s="1085"/>
    </row>
    <row r="915" spans="1:45" ht="9" customHeight="1">
      <c r="A915" s="1086" t="s">
        <v>667</v>
      </c>
      <c r="B915" s="1087"/>
      <c r="C915" s="1087"/>
      <c r="D915" s="1087"/>
      <c r="E915" s="1087"/>
      <c r="F915" s="1084" t="s">
        <v>646</v>
      </c>
      <c r="G915" s="1084"/>
      <c r="H915" s="1084"/>
      <c r="I915" s="1084"/>
      <c r="J915" s="1084"/>
      <c r="K915" s="1088"/>
      <c r="L915" s="1089">
        <v>510</v>
      </c>
      <c r="M915" s="1090"/>
      <c r="N915" s="1090"/>
      <c r="O915" s="1078">
        <v>850</v>
      </c>
      <c r="P915" s="1078"/>
      <c r="Q915" s="1078"/>
      <c r="R915" s="1078"/>
      <c r="S915" s="1079">
        <v>1700</v>
      </c>
      <c r="T915" s="1079"/>
      <c r="U915" s="1079"/>
      <c r="V915" s="1079"/>
      <c r="W915" s="1080">
        <v>1000</v>
      </c>
      <c r="X915" s="1080"/>
      <c r="Y915" s="1080"/>
      <c r="Z915" s="1080"/>
      <c r="AA915" s="1079">
        <v>1800</v>
      </c>
      <c r="AB915" s="1079"/>
      <c r="AC915" s="1079"/>
      <c r="AD915" s="1079"/>
      <c r="AE915" s="1079"/>
      <c r="AF915" s="1080">
        <v>1200</v>
      </c>
      <c r="AG915" s="1080"/>
      <c r="AH915" s="1080"/>
      <c r="AI915" s="1080"/>
      <c r="AJ915" s="1079">
        <v>1900</v>
      </c>
      <c r="AK915" s="1079"/>
      <c r="AL915" s="1081"/>
      <c r="AM915" s="1095" t="s">
        <v>626</v>
      </c>
      <c r="AN915" s="1084"/>
      <c r="AO915" s="1084"/>
      <c r="AP915" s="1091" t="s">
        <v>626</v>
      </c>
      <c r="AQ915" s="1091"/>
      <c r="AR915" s="1084" t="s">
        <v>626</v>
      </c>
      <c r="AS915" s="1085"/>
    </row>
    <row r="916" spans="1:45" ht="9" customHeight="1">
      <c r="A916" s="1086" t="s">
        <v>668</v>
      </c>
      <c r="B916" s="1087"/>
      <c r="C916" s="1087"/>
      <c r="D916" s="1087"/>
      <c r="E916" s="1087"/>
      <c r="F916" s="1084" t="s">
        <v>643</v>
      </c>
      <c r="G916" s="1084"/>
      <c r="H916" s="1084"/>
      <c r="I916" s="1084"/>
      <c r="J916" s="1084"/>
      <c r="K916" s="1088"/>
      <c r="L916" s="1089">
        <v>800</v>
      </c>
      <c r="M916" s="1090"/>
      <c r="N916" s="1090"/>
      <c r="O916" s="1078">
        <v>900</v>
      </c>
      <c r="P916" s="1078"/>
      <c r="Q916" s="1078"/>
      <c r="R916" s="1078"/>
      <c r="S916" s="1079">
        <v>1250</v>
      </c>
      <c r="T916" s="1079"/>
      <c r="U916" s="1079"/>
      <c r="V916" s="1079"/>
      <c r="W916" s="1080">
        <v>1200</v>
      </c>
      <c r="X916" s="1080"/>
      <c r="Y916" s="1080"/>
      <c r="Z916" s="1080"/>
      <c r="AA916" s="1079">
        <v>1350</v>
      </c>
      <c r="AB916" s="1079"/>
      <c r="AC916" s="1079"/>
      <c r="AD916" s="1079"/>
      <c r="AE916" s="1079"/>
      <c r="AF916" s="1080">
        <v>1300</v>
      </c>
      <c r="AG916" s="1080"/>
      <c r="AH916" s="1080"/>
      <c r="AI916" s="1080"/>
      <c r="AJ916" s="1079">
        <v>1600</v>
      </c>
      <c r="AK916" s="1079"/>
      <c r="AL916" s="1081"/>
      <c r="AM916" s="1082">
        <v>9</v>
      </c>
      <c r="AN916" s="1076"/>
      <c r="AO916" s="1076"/>
      <c r="AP916" s="1083">
        <v>10</v>
      </c>
      <c r="AQ916" s="1083"/>
      <c r="AR916" s="1076">
        <v>11</v>
      </c>
      <c r="AS916" s="1077"/>
    </row>
    <row r="917" spans="1:45" ht="9" customHeight="1">
      <c r="A917" s="1086" t="s">
        <v>669</v>
      </c>
      <c r="B917" s="1087"/>
      <c r="C917" s="1087"/>
      <c r="D917" s="1087"/>
      <c r="E917" s="1087"/>
      <c r="F917" s="1084" t="s">
        <v>640</v>
      </c>
      <c r="G917" s="1084"/>
      <c r="H917" s="1084"/>
      <c r="I917" s="1084"/>
      <c r="J917" s="1084"/>
      <c r="K917" s="1088"/>
      <c r="L917" s="1089">
        <v>750</v>
      </c>
      <c r="M917" s="1090"/>
      <c r="N917" s="1090"/>
      <c r="O917" s="1080">
        <v>1200</v>
      </c>
      <c r="P917" s="1080"/>
      <c r="Q917" s="1080"/>
      <c r="R917" s="1080"/>
      <c r="S917" s="1091" t="s">
        <v>626</v>
      </c>
      <c r="T917" s="1091"/>
      <c r="U917" s="1091"/>
      <c r="V917" s="1091"/>
      <c r="W917" s="1080">
        <v>1800</v>
      </c>
      <c r="X917" s="1080"/>
      <c r="Y917" s="1080"/>
      <c r="Z917" s="1080"/>
      <c r="AA917" s="1091" t="s">
        <v>626</v>
      </c>
      <c r="AB917" s="1091"/>
      <c r="AC917" s="1091"/>
      <c r="AD917" s="1091"/>
      <c r="AE917" s="1091"/>
      <c r="AF917" s="1080">
        <v>2200</v>
      </c>
      <c r="AG917" s="1080"/>
      <c r="AH917" s="1080"/>
      <c r="AI917" s="1080"/>
      <c r="AJ917" s="1091" t="s">
        <v>626</v>
      </c>
      <c r="AK917" s="1091"/>
      <c r="AL917" s="1092"/>
      <c r="AM917" s="1082">
        <v>0</v>
      </c>
      <c r="AN917" s="1076"/>
      <c r="AO917" s="1076"/>
      <c r="AP917" s="1083">
        <v>0</v>
      </c>
      <c r="AQ917" s="1083"/>
      <c r="AR917" s="1084" t="s">
        <v>626</v>
      </c>
      <c r="AS917" s="1085"/>
    </row>
    <row r="918" spans="1:45" ht="9" customHeight="1">
      <c r="A918" s="1086" t="s">
        <v>670</v>
      </c>
      <c r="B918" s="1087"/>
      <c r="C918" s="1087"/>
      <c r="D918" s="1087"/>
      <c r="E918" s="1087"/>
      <c r="F918" s="1084" t="s">
        <v>625</v>
      </c>
      <c r="G918" s="1084"/>
      <c r="H918" s="1084"/>
      <c r="I918" s="1084"/>
      <c r="J918" s="1084"/>
      <c r="K918" s="1088"/>
      <c r="L918" s="1089">
        <v>580</v>
      </c>
      <c r="M918" s="1090"/>
      <c r="N918" s="1090"/>
      <c r="O918" s="1078">
        <v>780</v>
      </c>
      <c r="P918" s="1078"/>
      <c r="Q918" s="1078"/>
      <c r="R918" s="1078"/>
      <c r="S918" s="1079">
        <v>1070</v>
      </c>
      <c r="T918" s="1079"/>
      <c r="U918" s="1079"/>
      <c r="V918" s="1079"/>
      <c r="W918" s="1080">
        <v>1070</v>
      </c>
      <c r="X918" s="1080"/>
      <c r="Y918" s="1080"/>
      <c r="Z918" s="1080"/>
      <c r="AA918" s="1079">
        <v>1260</v>
      </c>
      <c r="AB918" s="1079"/>
      <c r="AC918" s="1079"/>
      <c r="AD918" s="1079"/>
      <c r="AE918" s="1079"/>
      <c r="AF918" s="1080">
        <v>1120</v>
      </c>
      <c r="AG918" s="1080"/>
      <c r="AH918" s="1080"/>
      <c r="AI918" s="1080"/>
      <c r="AJ918" s="1079">
        <v>1410</v>
      </c>
      <c r="AK918" s="1079"/>
      <c r="AL918" s="1081"/>
      <c r="AM918" s="1082">
        <v>9.5</v>
      </c>
      <c r="AN918" s="1076"/>
      <c r="AO918" s="1076"/>
      <c r="AP918" s="1083">
        <v>10.5</v>
      </c>
      <c r="AQ918" s="1083"/>
      <c r="AR918" s="1084" t="s">
        <v>626</v>
      </c>
      <c r="AS918" s="1085"/>
    </row>
    <row r="919" spans="1:45" ht="9" customHeight="1">
      <c r="A919" s="1086" t="s">
        <v>671</v>
      </c>
      <c r="B919" s="1087"/>
      <c r="C919" s="1087"/>
      <c r="D919" s="1087"/>
      <c r="E919" s="1087"/>
      <c r="F919" s="1084" t="s">
        <v>634</v>
      </c>
      <c r="G919" s="1084"/>
      <c r="H919" s="1084"/>
      <c r="I919" s="1084"/>
      <c r="J919" s="1084"/>
      <c r="K919" s="1088"/>
      <c r="L919" s="1094">
        <v>1100</v>
      </c>
      <c r="M919" s="1079"/>
      <c r="N919" s="1079"/>
      <c r="O919" s="1080">
        <v>1235</v>
      </c>
      <c r="P919" s="1080"/>
      <c r="Q919" s="1080"/>
      <c r="R919" s="1080"/>
      <c r="S919" s="1079">
        <v>1500</v>
      </c>
      <c r="T919" s="1079"/>
      <c r="U919" s="1079"/>
      <c r="V919" s="1079"/>
      <c r="W919" s="1080">
        <v>1305</v>
      </c>
      <c r="X919" s="1080"/>
      <c r="Y919" s="1080"/>
      <c r="Z919" s="1080"/>
      <c r="AA919" s="1079">
        <v>1700</v>
      </c>
      <c r="AB919" s="1079"/>
      <c r="AC919" s="1079"/>
      <c r="AD919" s="1079"/>
      <c r="AE919" s="1079"/>
      <c r="AF919" s="1080">
        <v>1580</v>
      </c>
      <c r="AG919" s="1080"/>
      <c r="AH919" s="1080"/>
      <c r="AI919" s="1080"/>
      <c r="AJ919" s="1079">
        <v>2300</v>
      </c>
      <c r="AK919" s="1079"/>
      <c r="AL919" s="1081"/>
      <c r="AM919" s="1082">
        <v>10.6</v>
      </c>
      <c r="AN919" s="1076"/>
      <c r="AO919" s="1076"/>
      <c r="AP919" s="1083">
        <v>12.5</v>
      </c>
      <c r="AQ919" s="1083"/>
      <c r="AR919" s="1084" t="s">
        <v>626</v>
      </c>
      <c r="AS919" s="1085"/>
    </row>
    <row r="920" spans="1:45" ht="9" customHeight="1">
      <c r="A920" s="1086" t="s">
        <v>672</v>
      </c>
      <c r="B920" s="1087"/>
      <c r="C920" s="1087"/>
      <c r="D920" s="1087"/>
      <c r="E920" s="1087"/>
      <c r="F920" s="1084" t="s">
        <v>673</v>
      </c>
      <c r="G920" s="1084"/>
      <c r="H920" s="1084"/>
      <c r="I920" s="1084"/>
      <c r="J920" s="1084"/>
      <c r="K920" s="1088"/>
      <c r="L920" s="1094">
        <v>1500</v>
      </c>
      <c r="M920" s="1079"/>
      <c r="N920" s="1079"/>
      <c r="O920" s="1080">
        <v>1800</v>
      </c>
      <c r="P920" s="1080"/>
      <c r="Q920" s="1080"/>
      <c r="R920" s="1080"/>
      <c r="S920" s="1079">
        <v>2200</v>
      </c>
      <c r="T920" s="1079"/>
      <c r="U920" s="1079"/>
      <c r="V920" s="1079"/>
      <c r="W920" s="1080">
        <v>2500</v>
      </c>
      <c r="X920" s="1080"/>
      <c r="Y920" s="1080"/>
      <c r="Z920" s="1080"/>
      <c r="AA920" s="1079">
        <v>2700</v>
      </c>
      <c r="AB920" s="1079"/>
      <c r="AC920" s="1079"/>
      <c r="AD920" s="1079"/>
      <c r="AE920" s="1079"/>
      <c r="AF920" s="1080">
        <v>3000</v>
      </c>
      <c r="AG920" s="1080"/>
      <c r="AH920" s="1080"/>
      <c r="AI920" s="1080"/>
      <c r="AJ920" s="1079">
        <v>3500</v>
      </c>
      <c r="AK920" s="1079"/>
      <c r="AL920" s="1081"/>
      <c r="AM920" s="1082">
        <v>8</v>
      </c>
      <c r="AN920" s="1076"/>
      <c r="AO920" s="1076"/>
      <c r="AP920" s="1083">
        <v>10</v>
      </c>
      <c r="AQ920" s="1083"/>
      <c r="AR920" s="1076">
        <v>12</v>
      </c>
      <c r="AS920" s="1077"/>
    </row>
    <row r="921" spans="1:45" ht="9" customHeight="1">
      <c r="A921" s="1086" t="s">
        <v>674</v>
      </c>
      <c r="B921" s="1087"/>
      <c r="C921" s="1087"/>
      <c r="D921" s="1087"/>
      <c r="E921" s="1087"/>
      <c r="F921" s="1084" t="s">
        <v>625</v>
      </c>
      <c r="G921" s="1084"/>
      <c r="H921" s="1084"/>
      <c r="I921" s="1084"/>
      <c r="J921" s="1084"/>
      <c r="K921" s="1088"/>
      <c r="L921" s="1089">
        <v>600</v>
      </c>
      <c r="M921" s="1090"/>
      <c r="N921" s="1090"/>
      <c r="O921" s="1078">
        <v>850</v>
      </c>
      <c r="P921" s="1078"/>
      <c r="Q921" s="1078"/>
      <c r="R921" s="1078"/>
      <c r="S921" s="1079">
        <v>1150</v>
      </c>
      <c r="T921" s="1079"/>
      <c r="U921" s="1079"/>
      <c r="V921" s="1079"/>
      <c r="W921" s="1080">
        <v>1050</v>
      </c>
      <c r="X921" s="1080"/>
      <c r="Y921" s="1080"/>
      <c r="Z921" s="1080"/>
      <c r="AA921" s="1079">
        <v>1300</v>
      </c>
      <c r="AB921" s="1079"/>
      <c r="AC921" s="1079"/>
      <c r="AD921" s="1079"/>
      <c r="AE921" s="1079"/>
      <c r="AF921" s="1080">
        <v>1250</v>
      </c>
      <c r="AG921" s="1080"/>
      <c r="AH921" s="1080"/>
      <c r="AI921" s="1080"/>
      <c r="AJ921" s="1079">
        <v>1450</v>
      </c>
      <c r="AK921" s="1079"/>
      <c r="AL921" s="1081"/>
      <c r="AM921" s="1082">
        <v>9.5</v>
      </c>
      <c r="AN921" s="1076"/>
      <c r="AO921" s="1076"/>
      <c r="AP921" s="1083">
        <v>10.5</v>
      </c>
      <c r="AQ921" s="1083"/>
      <c r="AR921" s="1084" t="s">
        <v>626</v>
      </c>
      <c r="AS921" s="1085"/>
    </row>
    <row r="922" spans="1:45" ht="9" customHeight="1">
      <c r="A922" s="1086" t="s">
        <v>675</v>
      </c>
      <c r="B922" s="1087"/>
      <c r="C922" s="1087"/>
      <c r="D922" s="1087"/>
      <c r="E922" s="1087"/>
      <c r="F922" s="1084" t="s">
        <v>625</v>
      </c>
      <c r="G922" s="1084"/>
      <c r="H922" s="1084"/>
      <c r="I922" s="1084"/>
      <c r="J922" s="1084"/>
      <c r="K922" s="1088"/>
      <c r="L922" s="1089">
        <v>500</v>
      </c>
      <c r="M922" s="1090"/>
      <c r="N922" s="1090"/>
      <c r="O922" s="1080">
        <v>1100</v>
      </c>
      <c r="P922" s="1080"/>
      <c r="Q922" s="1080"/>
      <c r="R922" s="1080"/>
      <c r="S922" s="1079">
        <v>1800</v>
      </c>
      <c r="T922" s="1079"/>
      <c r="U922" s="1079"/>
      <c r="V922" s="1079"/>
      <c r="W922" s="1080">
        <v>1450</v>
      </c>
      <c r="X922" s="1080"/>
      <c r="Y922" s="1080"/>
      <c r="Z922" s="1080"/>
      <c r="AA922" s="1079">
        <v>2000</v>
      </c>
      <c r="AB922" s="1079"/>
      <c r="AC922" s="1079"/>
      <c r="AD922" s="1079"/>
      <c r="AE922" s="1079"/>
      <c r="AF922" s="1080">
        <v>2050</v>
      </c>
      <c r="AG922" s="1080"/>
      <c r="AH922" s="1080"/>
      <c r="AI922" s="1080"/>
      <c r="AJ922" s="1079">
        <v>2500</v>
      </c>
      <c r="AK922" s="1079"/>
      <c r="AL922" s="1081"/>
      <c r="AM922" s="1082">
        <v>12</v>
      </c>
      <c r="AN922" s="1076"/>
      <c r="AO922" s="1076"/>
      <c r="AP922" s="1083">
        <v>14</v>
      </c>
      <c r="AQ922" s="1083"/>
      <c r="AR922" s="1084" t="s">
        <v>626</v>
      </c>
      <c r="AS922" s="1085"/>
    </row>
    <row r="923" spans="1:45" ht="9" customHeight="1">
      <c r="A923" s="1086" t="s">
        <v>676</v>
      </c>
      <c r="B923" s="1087"/>
      <c r="C923" s="1087"/>
      <c r="D923" s="1087"/>
      <c r="E923" s="1087"/>
      <c r="F923" s="1084" t="s">
        <v>677</v>
      </c>
      <c r="G923" s="1084"/>
      <c r="H923" s="1084"/>
      <c r="I923" s="1084"/>
      <c r="J923" s="1084"/>
      <c r="K923" s="1088"/>
      <c r="L923" s="1089">
        <v>800</v>
      </c>
      <c r="M923" s="1090"/>
      <c r="N923" s="1090"/>
      <c r="O923" s="1080">
        <v>1100</v>
      </c>
      <c r="P923" s="1080"/>
      <c r="Q923" s="1080"/>
      <c r="R923" s="1080"/>
      <c r="S923" s="1079">
        <v>1700</v>
      </c>
      <c r="T923" s="1079"/>
      <c r="U923" s="1079"/>
      <c r="V923" s="1079"/>
      <c r="W923" s="1080">
        <v>1400</v>
      </c>
      <c r="X923" s="1080"/>
      <c r="Y923" s="1080"/>
      <c r="Z923" s="1080"/>
      <c r="AA923" s="1079">
        <v>2300</v>
      </c>
      <c r="AB923" s="1079"/>
      <c r="AC923" s="1079"/>
      <c r="AD923" s="1079"/>
      <c r="AE923" s="1079"/>
      <c r="AF923" s="1080">
        <v>2000</v>
      </c>
      <c r="AG923" s="1080"/>
      <c r="AH923" s="1080"/>
      <c r="AI923" s="1080"/>
      <c r="AJ923" s="1079">
        <v>3000</v>
      </c>
      <c r="AK923" s="1079"/>
      <c r="AL923" s="1081"/>
      <c r="AM923" s="1082">
        <v>11</v>
      </c>
      <c r="AN923" s="1076"/>
      <c r="AO923" s="1076"/>
      <c r="AP923" s="1083">
        <v>13</v>
      </c>
      <c r="AQ923" s="1083"/>
      <c r="AR923" s="1076">
        <v>16</v>
      </c>
      <c r="AS923" s="1077"/>
    </row>
    <row r="924" spans="1:45" ht="9" customHeight="1">
      <c r="A924" s="1086" t="s">
        <v>678</v>
      </c>
      <c r="B924" s="1087"/>
      <c r="C924" s="1087"/>
      <c r="D924" s="1087"/>
      <c r="E924" s="1087"/>
      <c r="F924" s="1084" t="s">
        <v>677</v>
      </c>
      <c r="G924" s="1084"/>
      <c r="H924" s="1084"/>
      <c r="I924" s="1084"/>
      <c r="J924" s="1084"/>
      <c r="K924" s="1088"/>
      <c r="L924" s="1089">
        <v>900</v>
      </c>
      <c r="M924" s="1090"/>
      <c r="N924" s="1090"/>
      <c r="O924" s="1080">
        <v>1300</v>
      </c>
      <c r="P924" s="1080"/>
      <c r="Q924" s="1080"/>
      <c r="R924" s="1080"/>
      <c r="S924" s="1079">
        <v>1800</v>
      </c>
      <c r="T924" s="1079"/>
      <c r="U924" s="1079"/>
      <c r="V924" s="1079"/>
      <c r="W924" s="1080">
        <v>1500</v>
      </c>
      <c r="X924" s="1080"/>
      <c r="Y924" s="1080"/>
      <c r="Z924" s="1080"/>
      <c r="AA924" s="1079">
        <v>2400</v>
      </c>
      <c r="AB924" s="1079"/>
      <c r="AC924" s="1079"/>
      <c r="AD924" s="1079"/>
      <c r="AE924" s="1079"/>
      <c r="AF924" s="1080">
        <v>2600</v>
      </c>
      <c r="AG924" s="1080"/>
      <c r="AH924" s="1080"/>
      <c r="AI924" s="1080"/>
      <c r="AJ924" s="1079">
        <v>3500</v>
      </c>
      <c r="AK924" s="1079"/>
      <c r="AL924" s="1081"/>
      <c r="AM924" s="1082">
        <v>12</v>
      </c>
      <c r="AN924" s="1076"/>
      <c r="AO924" s="1076"/>
      <c r="AP924" s="1083">
        <v>14.5</v>
      </c>
      <c r="AQ924" s="1083"/>
      <c r="AR924" s="1076">
        <v>18</v>
      </c>
      <c r="AS924" s="1077"/>
    </row>
    <row r="925" spans="1:45" ht="9" customHeight="1">
      <c r="A925" s="1086" t="s">
        <v>679</v>
      </c>
      <c r="B925" s="1087"/>
      <c r="C925" s="1087"/>
      <c r="D925" s="1087"/>
      <c r="E925" s="1087"/>
      <c r="F925" s="1084" t="s">
        <v>634</v>
      </c>
      <c r="G925" s="1084"/>
      <c r="H925" s="1084"/>
      <c r="I925" s="1084"/>
      <c r="J925" s="1084"/>
      <c r="K925" s="1088"/>
      <c r="L925" s="1089">
        <v>750</v>
      </c>
      <c r="M925" s="1090"/>
      <c r="N925" s="1090"/>
      <c r="O925" s="1078">
        <v>850</v>
      </c>
      <c r="P925" s="1078"/>
      <c r="Q925" s="1078"/>
      <c r="R925" s="1078"/>
      <c r="S925" s="1079">
        <v>1700</v>
      </c>
      <c r="T925" s="1079"/>
      <c r="U925" s="1079"/>
      <c r="V925" s="1079"/>
      <c r="W925" s="1080">
        <v>1100</v>
      </c>
      <c r="X925" s="1080"/>
      <c r="Y925" s="1080"/>
      <c r="Z925" s="1080"/>
      <c r="AA925" s="1079">
        <v>1800</v>
      </c>
      <c r="AB925" s="1079"/>
      <c r="AC925" s="1079"/>
      <c r="AD925" s="1079"/>
      <c r="AE925" s="1079"/>
      <c r="AF925" s="1080">
        <v>1300</v>
      </c>
      <c r="AG925" s="1080"/>
      <c r="AH925" s="1080"/>
      <c r="AI925" s="1080"/>
      <c r="AJ925" s="1079">
        <v>1900</v>
      </c>
      <c r="AK925" s="1079"/>
      <c r="AL925" s="1081"/>
      <c r="AM925" s="1082">
        <v>10</v>
      </c>
      <c r="AN925" s="1076"/>
      <c r="AO925" s="1076"/>
      <c r="AP925" s="1083">
        <v>11</v>
      </c>
      <c r="AQ925" s="1083"/>
      <c r="AR925" s="1084" t="s">
        <v>626</v>
      </c>
      <c r="AS925" s="1085"/>
    </row>
    <row r="926" spans="1:45" ht="9" customHeight="1">
      <c r="A926" s="1086" t="s">
        <v>680</v>
      </c>
      <c r="B926" s="1087"/>
      <c r="C926" s="1087"/>
      <c r="D926" s="1087"/>
      <c r="E926" s="1087"/>
      <c r="F926" s="1084" t="s">
        <v>625</v>
      </c>
      <c r="G926" s="1084"/>
      <c r="H926" s="1084"/>
      <c r="I926" s="1084"/>
      <c r="J926" s="1084"/>
      <c r="K926" s="1088"/>
      <c r="L926" s="1089">
        <v>650</v>
      </c>
      <c r="M926" s="1090"/>
      <c r="N926" s="1090"/>
      <c r="O926" s="1078">
        <v>900</v>
      </c>
      <c r="P926" s="1078"/>
      <c r="Q926" s="1078"/>
      <c r="R926" s="1078"/>
      <c r="S926" s="1079">
        <v>1600</v>
      </c>
      <c r="T926" s="1079"/>
      <c r="U926" s="1079"/>
      <c r="V926" s="1079"/>
      <c r="W926" s="1080">
        <v>1300</v>
      </c>
      <c r="X926" s="1080"/>
      <c r="Y926" s="1080"/>
      <c r="Z926" s="1080"/>
      <c r="AA926" s="1079">
        <v>2000</v>
      </c>
      <c r="AB926" s="1079"/>
      <c r="AC926" s="1079"/>
      <c r="AD926" s="1079"/>
      <c r="AE926" s="1079"/>
      <c r="AF926" s="1080">
        <v>1900</v>
      </c>
      <c r="AG926" s="1080"/>
      <c r="AH926" s="1080"/>
      <c r="AI926" s="1080"/>
      <c r="AJ926" s="1079">
        <v>2400</v>
      </c>
      <c r="AK926" s="1079"/>
      <c r="AL926" s="1081"/>
      <c r="AM926" s="1082">
        <v>9</v>
      </c>
      <c r="AN926" s="1076"/>
      <c r="AO926" s="1076"/>
      <c r="AP926" s="1083">
        <v>11</v>
      </c>
      <c r="AQ926" s="1083"/>
      <c r="AR926" s="1084" t="s">
        <v>626</v>
      </c>
      <c r="AS926" s="1085"/>
    </row>
    <row r="927" spans="1:45" ht="9" customHeight="1">
      <c r="A927" s="1086" t="s">
        <v>681</v>
      </c>
      <c r="B927" s="1087"/>
      <c r="C927" s="1087"/>
      <c r="D927" s="1087"/>
      <c r="E927" s="1087"/>
      <c r="F927" s="1084" t="s">
        <v>634</v>
      </c>
      <c r="G927" s="1084"/>
      <c r="H927" s="1084"/>
      <c r="I927" s="1084"/>
      <c r="J927" s="1084"/>
      <c r="K927" s="1088"/>
      <c r="L927" s="1089">
        <v>600</v>
      </c>
      <c r="M927" s="1090"/>
      <c r="N927" s="1090"/>
      <c r="O927" s="1078">
        <v>850</v>
      </c>
      <c r="P927" s="1078"/>
      <c r="Q927" s="1078"/>
      <c r="R927" s="1078"/>
      <c r="S927" s="1079">
        <v>1600</v>
      </c>
      <c r="T927" s="1079"/>
      <c r="U927" s="1079"/>
      <c r="V927" s="1079"/>
      <c r="W927" s="1080">
        <v>1100</v>
      </c>
      <c r="X927" s="1080"/>
      <c r="Y927" s="1080"/>
      <c r="Z927" s="1080"/>
      <c r="AA927" s="1079">
        <v>1850</v>
      </c>
      <c r="AB927" s="1079"/>
      <c r="AC927" s="1079"/>
      <c r="AD927" s="1079"/>
      <c r="AE927" s="1079"/>
      <c r="AF927" s="1080">
        <v>1800</v>
      </c>
      <c r="AG927" s="1080"/>
      <c r="AH927" s="1080"/>
      <c r="AI927" s="1080"/>
      <c r="AJ927" s="1079">
        <v>2250</v>
      </c>
      <c r="AK927" s="1079"/>
      <c r="AL927" s="1081"/>
      <c r="AM927" s="1082">
        <v>10.5</v>
      </c>
      <c r="AN927" s="1076"/>
      <c r="AO927" s="1076"/>
      <c r="AP927" s="1083">
        <v>11.5</v>
      </c>
      <c r="AQ927" s="1083"/>
      <c r="AR927" s="1084" t="s">
        <v>626</v>
      </c>
      <c r="AS927" s="1085"/>
    </row>
    <row r="928" spans="1:45" ht="9" customHeight="1">
      <c r="A928" s="1086" t="s">
        <v>682</v>
      </c>
      <c r="B928" s="1087"/>
      <c r="C928" s="1087"/>
      <c r="D928" s="1087"/>
      <c r="E928" s="1087"/>
      <c r="F928" s="1084" t="s">
        <v>673</v>
      </c>
      <c r="G928" s="1084"/>
      <c r="H928" s="1084"/>
      <c r="I928" s="1084"/>
      <c r="J928" s="1084"/>
      <c r="K928" s="1088"/>
      <c r="L928" s="1094">
        <v>1900</v>
      </c>
      <c r="M928" s="1079"/>
      <c r="N928" s="1079"/>
      <c r="O928" s="1080">
        <v>2150</v>
      </c>
      <c r="P928" s="1080"/>
      <c r="Q928" s="1080"/>
      <c r="R928" s="1080"/>
      <c r="S928" s="1079">
        <v>2500</v>
      </c>
      <c r="T928" s="1079"/>
      <c r="U928" s="1079"/>
      <c r="V928" s="1079"/>
      <c r="W928" s="1080">
        <v>2500</v>
      </c>
      <c r="X928" s="1080"/>
      <c r="Y928" s="1080"/>
      <c r="Z928" s="1080"/>
      <c r="AA928" s="1079">
        <v>3000</v>
      </c>
      <c r="AB928" s="1079"/>
      <c r="AC928" s="1079"/>
      <c r="AD928" s="1079"/>
      <c r="AE928" s="1079"/>
      <c r="AF928" s="1080">
        <v>3500</v>
      </c>
      <c r="AG928" s="1080"/>
      <c r="AH928" s="1080"/>
      <c r="AI928" s="1080"/>
      <c r="AJ928" s="1079">
        <v>4000</v>
      </c>
      <c r="AK928" s="1079"/>
      <c r="AL928" s="1081"/>
      <c r="AM928" s="1095" t="s">
        <v>626</v>
      </c>
      <c r="AN928" s="1084"/>
      <c r="AO928" s="1084"/>
      <c r="AP928" s="1091" t="s">
        <v>626</v>
      </c>
      <c r="AQ928" s="1091"/>
      <c r="AR928" s="1084" t="s">
        <v>626</v>
      </c>
      <c r="AS928" s="1085"/>
    </row>
    <row r="929" spans="1:45" ht="9" customHeight="1">
      <c r="A929" s="1086" t="s">
        <v>683</v>
      </c>
      <c r="B929" s="1087"/>
      <c r="C929" s="1087"/>
      <c r="D929" s="1087"/>
      <c r="E929" s="1087"/>
      <c r="F929" s="1084" t="s">
        <v>634</v>
      </c>
      <c r="G929" s="1084"/>
      <c r="H929" s="1084"/>
      <c r="I929" s="1084"/>
      <c r="J929" s="1084"/>
      <c r="K929" s="1088"/>
      <c r="L929" s="1096" t="s">
        <v>626</v>
      </c>
      <c r="M929" s="1091"/>
      <c r="N929" s="1091"/>
      <c r="O929" s="1080">
        <v>1200</v>
      </c>
      <c r="P929" s="1080"/>
      <c r="Q929" s="1080"/>
      <c r="R929" s="1080"/>
      <c r="S929" s="1079">
        <v>1550</v>
      </c>
      <c r="T929" s="1079"/>
      <c r="U929" s="1079"/>
      <c r="V929" s="1079"/>
      <c r="W929" s="1080">
        <v>1300</v>
      </c>
      <c r="X929" s="1080"/>
      <c r="Y929" s="1080"/>
      <c r="Z929" s="1080"/>
      <c r="AA929" s="1079">
        <v>1650</v>
      </c>
      <c r="AB929" s="1079"/>
      <c r="AC929" s="1079"/>
      <c r="AD929" s="1079"/>
      <c r="AE929" s="1079"/>
      <c r="AF929" s="1080">
        <v>1450</v>
      </c>
      <c r="AG929" s="1080"/>
      <c r="AH929" s="1080"/>
      <c r="AI929" s="1080"/>
      <c r="AJ929" s="1079">
        <v>1800</v>
      </c>
      <c r="AK929" s="1079"/>
      <c r="AL929" s="1081"/>
      <c r="AM929" s="1082">
        <v>12</v>
      </c>
      <c r="AN929" s="1076"/>
      <c r="AO929" s="1076"/>
      <c r="AP929" s="1083">
        <v>12.5</v>
      </c>
      <c r="AQ929" s="1083"/>
      <c r="AR929" s="1084" t="s">
        <v>626</v>
      </c>
      <c r="AS929" s="1085"/>
    </row>
    <row r="930" spans="1:45" ht="9" customHeight="1">
      <c r="A930" s="1086" t="s">
        <v>684</v>
      </c>
      <c r="B930" s="1087"/>
      <c r="C930" s="1087"/>
      <c r="D930" s="1087"/>
      <c r="E930" s="1087"/>
      <c r="F930" s="1084" t="s">
        <v>685</v>
      </c>
      <c r="G930" s="1084"/>
      <c r="H930" s="1084"/>
      <c r="I930" s="1084"/>
      <c r="J930" s="1084"/>
      <c r="K930" s="1088"/>
      <c r="L930" s="1089">
        <v>500</v>
      </c>
      <c r="M930" s="1090"/>
      <c r="N930" s="1090"/>
      <c r="O930" s="1078">
        <v>600</v>
      </c>
      <c r="P930" s="1078"/>
      <c r="Q930" s="1078"/>
      <c r="R930" s="1078"/>
      <c r="S930" s="1090">
        <v>850</v>
      </c>
      <c r="T930" s="1090"/>
      <c r="U930" s="1090"/>
      <c r="V930" s="1090"/>
      <c r="W930" s="1078">
        <v>700</v>
      </c>
      <c r="X930" s="1078"/>
      <c r="Y930" s="1078"/>
      <c r="Z930" s="1078"/>
      <c r="AA930" s="1079">
        <v>1100</v>
      </c>
      <c r="AB930" s="1079"/>
      <c r="AC930" s="1079"/>
      <c r="AD930" s="1079"/>
      <c r="AE930" s="1079"/>
      <c r="AF930" s="1078">
        <v>850</v>
      </c>
      <c r="AG930" s="1078"/>
      <c r="AH930" s="1078"/>
      <c r="AI930" s="1078"/>
      <c r="AJ930" s="1079">
        <v>1300</v>
      </c>
      <c r="AK930" s="1079"/>
      <c r="AL930" s="1081"/>
      <c r="AM930" s="1082">
        <v>5</v>
      </c>
      <c r="AN930" s="1076"/>
      <c r="AO930" s="1076"/>
      <c r="AP930" s="1083">
        <v>8</v>
      </c>
      <c r="AQ930" s="1083"/>
      <c r="AR930" s="1076">
        <v>12</v>
      </c>
      <c r="AS930" s="1077"/>
    </row>
    <row r="931" spans="1:45" ht="9" customHeight="1">
      <c r="A931" s="1086" t="s">
        <v>686</v>
      </c>
      <c r="B931" s="1087"/>
      <c r="C931" s="1087"/>
      <c r="D931" s="1087"/>
      <c r="E931" s="1087"/>
      <c r="F931" s="1084" t="s">
        <v>632</v>
      </c>
      <c r="G931" s="1084"/>
      <c r="H931" s="1084"/>
      <c r="I931" s="1084"/>
      <c r="J931" s="1084"/>
      <c r="K931" s="1088"/>
      <c r="L931" s="1089">
        <v>300</v>
      </c>
      <c r="M931" s="1090"/>
      <c r="N931" s="1090"/>
      <c r="O931" s="1078">
        <v>450</v>
      </c>
      <c r="P931" s="1078"/>
      <c r="Q931" s="1078"/>
      <c r="R931" s="1078"/>
      <c r="S931" s="1090">
        <v>800</v>
      </c>
      <c r="T931" s="1090"/>
      <c r="U931" s="1090"/>
      <c r="V931" s="1090"/>
      <c r="W931" s="1078">
        <v>600</v>
      </c>
      <c r="X931" s="1078"/>
      <c r="Y931" s="1078"/>
      <c r="Z931" s="1078"/>
      <c r="AA931" s="1090">
        <v>900</v>
      </c>
      <c r="AB931" s="1090"/>
      <c r="AC931" s="1090"/>
      <c r="AD931" s="1090"/>
      <c r="AE931" s="1090"/>
      <c r="AF931" s="1078">
        <v>900</v>
      </c>
      <c r="AG931" s="1078"/>
      <c r="AH931" s="1078"/>
      <c r="AI931" s="1078"/>
      <c r="AJ931" s="1079">
        <v>1000</v>
      </c>
      <c r="AK931" s="1079"/>
      <c r="AL931" s="1081"/>
      <c r="AM931" s="1082">
        <v>6</v>
      </c>
      <c r="AN931" s="1076"/>
      <c r="AO931" s="1076"/>
      <c r="AP931" s="1083">
        <v>8</v>
      </c>
      <c r="AQ931" s="1083"/>
      <c r="AR931" s="1084" t="s">
        <v>626</v>
      </c>
      <c r="AS931" s="1085"/>
    </row>
    <row r="932" spans="1:45" ht="9" customHeight="1">
      <c r="A932" s="1086" t="s">
        <v>687</v>
      </c>
      <c r="B932" s="1087"/>
      <c r="C932" s="1087"/>
      <c r="D932" s="1087"/>
      <c r="E932" s="1087"/>
      <c r="F932" s="1084" t="s">
        <v>625</v>
      </c>
      <c r="G932" s="1084"/>
      <c r="H932" s="1084"/>
      <c r="I932" s="1084"/>
      <c r="J932" s="1084"/>
      <c r="K932" s="1088"/>
      <c r="L932" s="1089">
        <v>700</v>
      </c>
      <c r="M932" s="1090"/>
      <c r="N932" s="1090"/>
      <c r="O932" s="1078">
        <v>900</v>
      </c>
      <c r="P932" s="1078"/>
      <c r="Q932" s="1078"/>
      <c r="R932" s="1078"/>
      <c r="S932" s="1079">
        <v>1500</v>
      </c>
      <c r="T932" s="1079"/>
      <c r="U932" s="1079"/>
      <c r="V932" s="1079"/>
      <c r="W932" s="1080">
        <v>1500</v>
      </c>
      <c r="X932" s="1080"/>
      <c r="Y932" s="1080"/>
      <c r="Z932" s="1080"/>
      <c r="AA932" s="1079">
        <v>2100</v>
      </c>
      <c r="AB932" s="1079"/>
      <c r="AC932" s="1079"/>
      <c r="AD932" s="1079"/>
      <c r="AE932" s="1079"/>
      <c r="AF932" s="1080">
        <v>1700</v>
      </c>
      <c r="AG932" s="1080"/>
      <c r="AH932" s="1080"/>
      <c r="AI932" s="1080"/>
      <c r="AJ932" s="1079">
        <v>2400</v>
      </c>
      <c r="AK932" s="1079"/>
      <c r="AL932" s="1081"/>
      <c r="AM932" s="1082">
        <v>9</v>
      </c>
      <c r="AN932" s="1076"/>
      <c r="AO932" s="1076"/>
      <c r="AP932" s="1083">
        <v>10.5</v>
      </c>
      <c r="AQ932" s="1083"/>
      <c r="AR932" s="1084" t="s">
        <v>626</v>
      </c>
      <c r="AS932" s="1085"/>
    </row>
    <row r="933" spans="1:45" ht="9" customHeight="1">
      <c r="A933" s="1086" t="s">
        <v>688</v>
      </c>
      <c r="B933" s="1087"/>
      <c r="C933" s="1087"/>
      <c r="D933" s="1087"/>
      <c r="E933" s="1087"/>
      <c r="F933" s="1084" t="s">
        <v>634</v>
      </c>
      <c r="G933" s="1084"/>
      <c r="H933" s="1084"/>
      <c r="I933" s="1084"/>
      <c r="J933" s="1084"/>
      <c r="K933" s="1088"/>
      <c r="L933" s="1089">
        <v>750</v>
      </c>
      <c r="M933" s="1090"/>
      <c r="N933" s="1090"/>
      <c r="O933" s="1080">
        <v>1350</v>
      </c>
      <c r="P933" s="1080"/>
      <c r="Q933" s="1080"/>
      <c r="R933" s="1080"/>
      <c r="S933" s="1079">
        <v>1800</v>
      </c>
      <c r="T933" s="1079"/>
      <c r="U933" s="1079"/>
      <c r="V933" s="1079"/>
      <c r="W933" s="1080">
        <v>1600</v>
      </c>
      <c r="X933" s="1080"/>
      <c r="Y933" s="1080"/>
      <c r="Z933" s="1080"/>
      <c r="AA933" s="1079">
        <v>1950</v>
      </c>
      <c r="AB933" s="1079"/>
      <c r="AC933" s="1079"/>
      <c r="AD933" s="1079"/>
      <c r="AE933" s="1079"/>
      <c r="AF933" s="1080">
        <v>1800</v>
      </c>
      <c r="AG933" s="1080"/>
      <c r="AH933" s="1080"/>
      <c r="AI933" s="1080"/>
      <c r="AJ933" s="1079">
        <v>2000</v>
      </c>
      <c r="AK933" s="1079"/>
      <c r="AL933" s="1081"/>
      <c r="AM933" s="1082">
        <v>10</v>
      </c>
      <c r="AN933" s="1076"/>
      <c r="AO933" s="1076"/>
      <c r="AP933" s="1083">
        <v>11</v>
      </c>
      <c r="AQ933" s="1083"/>
      <c r="AR933" s="1084" t="s">
        <v>626</v>
      </c>
      <c r="AS933" s="1085"/>
    </row>
    <row r="934" spans="1:45" ht="9" customHeight="1">
      <c r="A934" s="1086" t="s">
        <v>594</v>
      </c>
      <c r="B934" s="1087"/>
      <c r="C934" s="1087"/>
      <c r="D934" s="1087"/>
      <c r="E934" s="1087"/>
      <c r="F934" s="1084" t="s">
        <v>625</v>
      </c>
      <c r="G934" s="1084"/>
      <c r="H934" s="1084"/>
      <c r="I934" s="1084"/>
      <c r="J934" s="1084"/>
      <c r="K934" s="1088"/>
      <c r="L934" s="1089">
        <v>900</v>
      </c>
      <c r="M934" s="1090"/>
      <c r="N934" s="1090"/>
      <c r="O934" s="1080">
        <v>1500</v>
      </c>
      <c r="P934" s="1080"/>
      <c r="Q934" s="1080"/>
      <c r="R934" s="1080"/>
      <c r="S934" s="1079">
        <v>2050</v>
      </c>
      <c r="T934" s="1079"/>
      <c r="U934" s="1079"/>
      <c r="V934" s="1079"/>
      <c r="W934" s="1080">
        <v>1800</v>
      </c>
      <c r="X934" s="1080"/>
      <c r="Y934" s="1080"/>
      <c r="Z934" s="1080"/>
      <c r="AA934" s="1079">
        <v>2500</v>
      </c>
      <c r="AB934" s="1079"/>
      <c r="AC934" s="1079"/>
      <c r="AD934" s="1079"/>
      <c r="AE934" s="1079"/>
      <c r="AF934" s="1080">
        <v>2400</v>
      </c>
      <c r="AG934" s="1080"/>
      <c r="AH934" s="1080"/>
      <c r="AI934" s="1080"/>
      <c r="AJ934" s="1079">
        <v>3300</v>
      </c>
      <c r="AK934" s="1079"/>
      <c r="AL934" s="1081"/>
      <c r="AM934" s="1082">
        <v>12.5</v>
      </c>
      <c r="AN934" s="1076"/>
      <c r="AO934" s="1076"/>
      <c r="AP934" s="1083">
        <v>14</v>
      </c>
      <c r="AQ934" s="1083"/>
      <c r="AR934" s="1084" t="s">
        <v>626</v>
      </c>
      <c r="AS934" s="1085"/>
    </row>
    <row r="935" spans="1:45" ht="9" customHeight="1">
      <c r="A935" s="1086" t="s">
        <v>689</v>
      </c>
      <c r="B935" s="1087"/>
      <c r="C935" s="1087"/>
      <c r="D935" s="1087"/>
      <c r="E935" s="1087"/>
      <c r="F935" s="1084" t="s">
        <v>646</v>
      </c>
      <c r="G935" s="1084"/>
      <c r="H935" s="1084"/>
      <c r="I935" s="1084"/>
      <c r="J935" s="1084"/>
      <c r="K935" s="1088"/>
      <c r="L935" s="1094">
        <v>1200</v>
      </c>
      <c r="M935" s="1079"/>
      <c r="N935" s="1079"/>
      <c r="O935" s="1080">
        <v>1500</v>
      </c>
      <c r="P935" s="1080"/>
      <c r="Q935" s="1080"/>
      <c r="R935" s="1080"/>
      <c r="S935" s="1079">
        <v>2000</v>
      </c>
      <c r="T935" s="1079"/>
      <c r="U935" s="1079"/>
      <c r="V935" s="1079"/>
      <c r="W935" s="1080">
        <v>2100</v>
      </c>
      <c r="X935" s="1080"/>
      <c r="Y935" s="1080"/>
      <c r="Z935" s="1080"/>
      <c r="AA935" s="1079">
        <v>2400</v>
      </c>
      <c r="AB935" s="1079"/>
      <c r="AC935" s="1079"/>
      <c r="AD935" s="1079"/>
      <c r="AE935" s="1079"/>
      <c r="AF935" s="1080">
        <v>2500</v>
      </c>
      <c r="AG935" s="1080"/>
      <c r="AH935" s="1080"/>
      <c r="AI935" s="1080"/>
      <c r="AJ935" s="1079">
        <v>3100</v>
      </c>
      <c r="AK935" s="1079"/>
      <c r="AL935" s="1081"/>
      <c r="AM935" s="1082">
        <v>12</v>
      </c>
      <c r="AN935" s="1076"/>
      <c r="AO935" s="1076"/>
      <c r="AP935" s="1083">
        <v>14</v>
      </c>
      <c r="AQ935" s="1083"/>
      <c r="AR935" s="1076">
        <v>14</v>
      </c>
      <c r="AS935" s="1077"/>
    </row>
    <row r="936" spans="1:45" ht="9" customHeight="1">
      <c r="A936" s="1086" t="s">
        <v>690</v>
      </c>
      <c r="B936" s="1087"/>
      <c r="C936" s="1087"/>
      <c r="D936" s="1087"/>
      <c r="E936" s="1087"/>
      <c r="F936" s="1084" t="s">
        <v>625</v>
      </c>
      <c r="G936" s="1084"/>
      <c r="H936" s="1084"/>
      <c r="I936" s="1084"/>
      <c r="J936" s="1084"/>
      <c r="K936" s="1088"/>
      <c r="L936" s="1089">
        <v>750</v>
      </c>
      <c r="M936" s="1090"/>
      <c r="N936" s="1090"/>
      <c r="O936" s="1080">
        <v>1000</v>
      </c>
      <c r="P936" s="1080"/>
      <c r="Q936" s="1080"/>
      <c r="R936" s="1080"/>
      <c r="S936" s="1079">
        <v>1800</v>
      </c>
      <c r="T936" s="1079"/>
      <c r="U936" s="1079"/>
      <c r="V936" s="1079"/>
      <c r="W936" s="1080">
        <v>1300</v>
      </c>
      <c r="X936" s="1080"/>
      <c r="Y936" s="1080"/>
      <c r="Z936" s="1080"/>
      <c r="AA936" s="1079">
        <v>2000</v>
      </c>
      <c r="AB936" s="1079"/>
      <c r="AC936" s="1079"/>
      <c r="AD936" s="1079"/>
      <c r="AE936" s="1079"/>
      <c r="AF936" s="1080">
        <v>1800</v>
      </c>
      <c r="AG936" s="1080"/>
      <c r="AH936" s="1080"/>
      <c r="AI936" s="1080"/>
      <c r="AJ936" s="1079">
        <v>2200</v>
      </c>
      <c r="AK936" s="1079"/>
      <c r="AL936" s="1081"/>
      <c r="AM936" s="1082">
        <v>10</v>
      </c>
      <c r="AN936" s="1076"/>
      <c r="AO936" s="1076"/>
      <c r="AP936" s="1083">
        <v>12</v>
      </c>
      <c r="AQ936" s="1083"/>
      <c r="AR936" s="1084" t="s">
        <v>626</v>
      </c>
      <c r="AS936" s="1085"/>
    </row>
    <row r="937" spans="1:45" ht="9" customHeight="1">
      <c r="A937" s="1086" t="s">
        <v>691</v>
      </c>
      <c r="B937" s="1087"/>
      <c r="C937" s="1087"/>
      <c r="D937" s="1087"/>
      <c r="E937" s="1087"/>
      <c r="F937" s="1084" t="s">
        <v>625</v>
      </c>
      <c r="G937" s="1084"/>
      <c r="H937" s="1084"/>
      <c r="I937" s="1084"/>
      <c r="J937" s="1084"/>
      <c r="K937" s="1088"/>
      <c r="L937" s="1089">
        <v>800</v>
      </c>
      <c r="M937" s="1090"/>
      <c r="N937" s="1090"/>
      <c r="O937" s="1080">
        <v>1250</v>
      </c>
      <c r="P937" s="1080"/>
      <c r="Q937" s="1080"/>
      <c r="R937" s="1080"/>
      <c r="S937" s="1079">
        <v>1500</v>
      </c>
      <c r="T937" s="1079"/>
      <c r="U937" s="1079"/>
      <c r="V937" s="1079"/>
      <c r="W937" s="1080">
        <v>1400</v>
      </c>
      <c r="X937" s="1080"/>
      <c r="Y937" s="1080"/>
      <c r="Z937" s="1080"/>
      <c r="AA937" s="1079">
        <v>1650</v>
      </c>
      <c r="AB937" s="1079"/>
      <c r="AC937" s="1079"/>
      <c r="AD937" s="1079"/>
      <c r="AE937" s="1079"/>
      <c r="AF937" s="1080">
        <v>1600</v>
      </c>
      <c r="AG937" s="1080"/>
      <c r="AH937" s="1080"/>
      <c r="AI937" s="1080"/>
      <c r="AJ937" s="1079">
        <v>1800</v>
      </c>
      <c r="AK937" s="1079"/>
      <c r="AL937" s="1081"/>
      <c r="AM937" s="1082">
        <v>10.5</v>
      </c>
      <c r="AN937" s="1076"/>
      <c r="AO937" s="1076"/>
      <c r="AP937" s="1083">
        <v>11.5</v>
      </c>
      <c r="AQ937" s="1083"/>
      <c r="AR937" s="1084" t="s">
        <v>626</v>
      </c>
      <c r="AS937" s="1085"/>
    </row>
    <row r="938" spans="1:45" ht="9" customHeight="1">
      <c r="A938" s="1086" t="s">
        <v>692</v>
      </c>
      <c r="B938" s="1087"/>
      <c r="C938" s="1087"/>
      <c r="D938" s="1087"/>
      <c r="E938" s="1087"/>
      <c r="F938" s="1084" t="s">
        <v>646</v>
      </c>
      <c r="G938" s="1084"/>
      <c r="H938" s="1084"/>
      <c r="I938" s="1084"/>
      <c r="J938" s="1084"/>
      <c r="K938" s="1088"/>
      <c r="L938" s="1089">
        <v>710</v>
      </c>
      <c r="M938" s="1090"/>
      <c r="N938" s="1090"/>
      <c r="O938" s="1078">
        <v>940</v>
      </c>
      <c r="P938" s="1078"/>
      <c r="Q938" s="1078"/>
      <c r="R938" s="1078"/>
      <c r="S938" s="1079">
        <v>1500</v>
      </c>
      <c r="T938" s="1079"/>
      <c r="U938" s="1079"/>
      <c r="V938" s="1079"/>
      <c r="W938" s="1080">
        <v>1250</v>
      </c>
      <c r="X938" s="1080"/>
      <c r="Y938" s="1080"/>
      <c r="Z938" s="1080"/>
      <c r="AA938" s="1079">
        <v>1700</v>
      </c>
      <c r="AB938" s="1079"/>
      <c r="AC938" s="1079"/>
      <c r="AD938" s="1079"/>
      <c r="AE938" s="1079"/>
      <c r="AF938" s="1080">
        <v>1550</v>
      </c>
      <c r="AG938" s="1080"/>
      <c r="AH938" s="1080"/>
      <c r="AI938" s="1080"/>
      <c r="AJ938" s="1079">
        <v>1950</v>
      </c>
      <c r="AK938" s="1079"/>
      <c r="AL938" s="1081"/>
      <c r="AM938" s="1082">
        <v>9</v>
      </c>
      <c r="AN938" s="1076"/>
      <c r="AO938" s="1076"/>
      <c r="AP938" s="1083">
        <v>10</v>
      </c>
      <c r="AQ938" s="1083"/>
      <c r="AR938" s="1084" t="s">
        <v>626</v>
      </c>
      <c r="AS938" s="1085"/>
    </row>
    <row r="939" spans="1:45" ht="9" customHeight="1">
      <c r="A939" s="1086" t="s">
        <v>693</v>
      </c>
      <c r="B939" s="1087"/>
      <c r="C939" s="1087"/>
      <c r="D939" s="1087"/>
      <c r="E939" s="1087"/>
      <c r="F939" s="1084" t="s">
        <v>693</v>
      </c>
      <c r="G939" s="1084"/>
      <c r="H939" s="1084"/>
      <c r="I939" s="1084"/>
      <c r="J939" s="1084"/>
      <c r="K939" s="1088"/>
      <c r="L939" s="1089">
        <v>450</v>
      </c>
      <c r="M939" s="1090"/>
      <c r="N939" s="1090"/>
      <c r="O939" s="1078">
        <v>750</v>
      </c>
      <c r="P939" s="1078"/>
      <c r="Q939" s="1078"/>
      <c r="R939" s="1078"/>
      <c r="S939" s="1079">
        <v>1600</v>
      </c>
      <c r="T939" s="1079"/>
      <c r="U939" s="1079"/>
      <c r="V939" s="1079"/>
      <c r="W939" s="1080">
        <v>1200</v>
      </c>
      <c r="X939" s="1080"/>
      <c r="Y939" s="1080"/>
      <c r="Z939" s="1080"/>
      <c r="AA939" s="1079">
        <v>1900</v>
      </c>
      <c r="AB939" s="1079"/>
      <c r="AC939" s="1079"/>
      <c r="AD939" s="1079"/>
      <c r="AE939" s="1079"/>
      <c r="AF939" s="1080">
        <v>1700</v>
      </c>
      <c r="AG939" s="1080"/>
      <c r="AH939" s="1080"/>
      <c r="AI939" s="1080"/>
      <c r="AJ939" s="1079">
        <v>2550</v>
      </c>
      <c r="AK939" s="1079"/>
      <c r="AL939" s="1081"/>
      <c r="AM939" s="1082">
        <v>10</v>
      </c>
      <c r="AN939" s="1076"/>
      <c r="AO939" s="1076"/>
      <c r="AP939" s="1083">
        <v>11</v>
      </c>
      <c r="AQ939" s="1083"/>
      <c r="AR939" s="1076">
        <v>15</v>
      </c>
      <c r="AS939" s="1077"/>
    </row>
    <row r="940" spans="1:45" ht="9" customHeight="1">
      <c r="A940" s="1086" t="s">
        <v>694</v>
      </c>
      <c r="B940" s="1087"/>
      <c r="C940" s="1087"/>
      <c r="D940" s="1087"/>
      <c r="E940" s="1087"/>
      <c r="F940" s="1084" t="s">
        <v>693</v>
      </c>
      <c r="G940" s="1084"/>
      <c r="H940" s="1084"/>
      <c r="I940" s="1084"/>
      <c r="J940" s="1084"/>
      <c r="K940" s="1088"/>
      <c r="L940" s="1096" t="s">
        <v>626</v>
      </c>
      <c r="M940" s="1091"/>
      <c r="N940" s="1091"/>
      <c r="O940" s="1078">
        <v>650</v>
      </c>
      <c r="P940" s="1078"/>
      <c r="Q940" s="1078"/>
      <c r="R940" s="1078"/>
      <c r="S940" s="1091" t="s">
        <v>626</v>
      </c>
      <c r="T940" s="1091"/>
      <c r="U940" s="1091"/>
      <c r="V940" s="1091"/>
      <c r="W940" s="1078">
        <v>950</v>
      </c>
      <c r="X940" s="1078"/>
      <c r="Y940" s="1078"/>
      <c r="Z940" s="1078"/>
      <c r="AA940" s="1079">
        <v>1500</v>
      </c>
      <c r="AB940" s="1079"/>
      <c r="AC940" s="1079"/>
      <c r="AD940" s="1079"/>
      <c r="AE940" s="1079"/>
      <c r="AF940" s="1080">
        <v>1200</v>
      </c>
      <c r="AG940" s="1080"/>
      <c r="AH940" s="1080"/>
      <c r="AI940" s="1080"/>
      <c r="AJ940" s="1079">
        <v>1900</v>
      </c>
      <c r="AK940" s="1079"/>
      <c r="AL940" s="1081"/>
      <c r="AM940" s="1082">
        <v>6.5</v>
      </c>
      <c r="AN940" s="1076"/>
      <c r="AO940" s="1076"/>
      <c r="AP940" s="1083">
        <v>8</v>
      </c>
      <c r="AQ940" s="1083"/>
      <c r="AR940" s="1084" t="s">
        <v>626</v>
      </c>
      <c r="AS940" s="1085"/>
    </row>
    <row r="941" spans="1:45" ht="9" customHeight="1">
      <c r="A941" s="1086" t="s">
        <v>695</v>
      </c>
      <c r="B941" s="1087"/>
      <c r="C941" s="1087"/>
      <c r="D941" s="1087"/>
      <c r="E941" s="1087"/>
      <c r="F941" s="1084" t="s">
        <v>625</v>
      </c>
      <c r="G941" s="1084"/>
      <c r="H941" s="1084"/>
      <c r="I941" s="1084"/>
      <c r="J941" s="1084"/>
      <c r="K941" s="1088"/>
      <c r="L941" s="1089">
        <v>400</v>
      </c>
      <c r="M941" s="1090"/>
      <c r="N941" s="1090"/>
      <c r="O941" s="1078">
        <v>800</v>
      </c>
      <c r="P941" s="1078"/>
      <c r="Q941" s="1078"/>
      <c r="R941" s="1078"/>
      <c r="S941" s="1079">
        <v>1300</v>
      </c>
      <c r="T941" s="1079"/>
      <c r="U941" s="1079"/>
      <c r="V941" s="1079"/>
      <c r="W941" s="1080">
        <v>1100</v>
      </c>
      <c r="X941" s="1080"/>
      <c r="Y941" s="1080"/>
      <c r="Z941" s="1080"/>
      <c r="AA941" s="1079">
        <v>1500</v>
      </c>
      <c r="AB941" s="1079"/>
      <c r="AC941" s="1079"/>
      <c r="AD941" s="1079"/>
      <c r="AE941" s="1079"/>
      <c r="AF941" s="1080">
        <v>1200</v>
      </c>
      <c r="AG941" s="1080"/>
      <c r="AH941" s="1080"/>
      <c r="AI941" s="1080"/>
      <c r="AJ941" s="1079">
        <v>1650</v>
      </c>
      <c r="AK941" s="1079"/>
      <c r="AL941" s="1081"/>
      <c r="AM941" s="1082">
        <v>8</v>
      </c>
      <c r="AN941" s="1076"/>
      <c r="AO941" s="1076"/>
      <c r="AP941" s="1083">
        <v>12</v>
      </c>
      <c r="AQ941" s="1083"/>
      <c r="AR941" s="1084" t="s">
        <v>626</v>
      </c>
      <c r="AS941" s="1085"/>
    </row>
    <row r="942" spans="1:45" ht="9.9499999999999993" customHeight="1">
      <c r="A942" s="1086" t="s">
        <v>696</v>
      </c>
      <c r="B942" s="1087"/>
      <c r="C942" s="1087"/>
      <c r="D942" s="1087"/>
      <c r="E942" s="1087"/>
      <c r="F942" s="1084" t="s">
        <v>629</v>
      </c>
      <c r="G942" s="1084"/>
      <c r="H942" s="1084"/>
      <c r="I942" s="1084"/>
      <c r="J942" s="1084"/>
      <c r="K942" s="1088"/>
      <c r="L942" s="1089">
        <v>800</v>
      </c>
      <c r="M942" s="1090"/>
      <c r="N942" s="1090"/>
      <c r="O942" s="1080">
        <v>1100</v>
      </c>
      <c r="P942" s="1080"/>
      <c r="Q942" s="1080"/>
      <c r="R942" s="1080"/>
      <c r="S942" s="1079">
        <v>1600</v>
      </c>
      <c r="T942" s="1079"/>
      <c r="U942" s="1079"/>
      <c r="V942" s="1079"/>
      <c r="W942" s="1080">
        <v>1300</v>
      </c>
      <c r="X942" s="1080"/>
      <c r="Y942" s="1080"/>
      <c r="Z942" s="1080"/>
      <c r="AA942" s="1079">
        <v>1900</v>
      </c>
      <c r="AB942" s="1079"/>
      <c r="AC942" s="1079"/>
      <c r="AD942" s="1079"/>
      <c r="AE942" s="1079"/>
      <c r="AF942" s="1080">
        <v>1500</v>
      </c>
      <c r="AG942" s="1080"/>
      <c r="AH942" s="1080"/>
      <c r="AI942" s="1080"/>
      <c r="AJ942" s="1079">
        <v>2100</v>
      </c>
      <c r="AK942" s="1079"/>
      <c r="AL942" s="1081"/>
      <c r="AM942" s="1082">
        <v>12</v>
      </c>
      <c r="AN942" s="1076"/>
      <c r="AO942" s="1076"/>
      <c r="AP942" s="1083">
        <v>14</v>
      </c>
      <c r="AQ942" s="1083"/>
      <c r="AR942" s="1084" t="s">
        <v>626</v>
      </c>
      <c r="AS942" s="1085"/>
    </row>
    <row r="943" spans="1:45" ht="17.100000000000001" customHeight="1">
      <c r="A943" s="502"/>
    </row>
    <row r="944" spans="1:45" ht="14.1" customHeight="1">
      <c r="A944" s="498" t="s">
        <v>1048</v>
      </c>
    </row>
    <row r="945" spans="1:45" ht="42.95" customHeight="1">
      <c r="A945" s="1107" t="s">
        <v>611</v>
      </c>
      <c r="B945" s="1108"/>
      <c r="C945" s="1108"/>
      <c r="D945" s="1108"/>
      <c r="E945" s="1108"/>
      <c r="F945" s="1113" t="s">
        <v>612</v>
      </c>
      <c r="G945" s="1113"/>
      <c r="H945" s="1113"/>
      <c r="I945" s="1113"/>
      <c r="J945" s="1113"/>
      <c r="K945" s="1114"/>
      <c r="L945" s="1119" t="s">
        <v>1036</v>
      </c>
      <c r="M945" s="1120"/>
      <c r="N945" s="1120"/>
      <c r="O945" s="1120"/>
      <c r="P945" s="1120"/>
      <c r="Q945" s="1120"/>
      <c r="R945" s="1120"/>
      <c r="S945" s="1120"/>
      <c r="T945" s="1120"/>
      <c r="U945" s="1120"/>
      <c r="V945" s="1120"/>
      <c r="W945" s="1120"/>
      <c r="X945" s="1120"/>
      <c r="Y945" s="1120"/>
      <c r="Z945" s="1120"/>
      <c r="AA945" s="1120"/>
      <c r="AB945" s="1120"/>
      <c r="AC945" s="1120"/>
      <c r="AD945" s="1120"/>
      <c r="AE945" s="1120"/>
      <c r="AF945" s="1120"/>
      <c r="AG945" s="1120"/>
      <c r="AH945" s="1120"/>
      <c r="AI945" s="1120"/>
      <c r="AJ945" s="1120"/>
      <c r="AK945" s="1120"/>
      <c r="AL945" s="1121"/>
      <c r="AM945" s="1122" t="s">
        <v>1037</v>
      </c>
      <c r="AN945" s="1123"/>
      <c r="AO945" s="1123"/>
      <c r="AP945" s="1123"/>
      <c r="AQ945" s="1123"/>
      <c r="AR945" s="1123"/>
      <c r="AS945" s="1124"/>
    </row>
    <row r="946" spans="1:45" ht="9.9499999999999993" customHeight="1">
      <c r="A946" s="1109"/>
      <c r="B946" s="1110"/>
      <c r="C946" s="1110"/>
      <c r="D946" s="1110"/>
      <c r="E946" s="1110"/>
      <c r="F946" s="1115"/>
      <c r="G946" s="1115"/>
      <c r="H946" s="1115"/>
      <c r="I946" s="1115"/>
      <c r="J946" s="1115"/>
      <c r="K946" s="1116"/>
      <c r="L946" s="1128" t="s">
        <v>1038</v>
      </c>
      <c r="M946" s="1103"/>
      <c r="N946" s="1103"/>
      <c r="O946" s="1101" t="s">
        <v>1039</v>
      </c>
      <c r="P946" s="1101"/>
      <c r="Q946" s="1101"/>
      <c r="R946" s="1101"/>
      <c r="S946" s="1103" t="s">
        <v>1040</v>
      </c>
      <c r="T946" s="1103"/>
      <c r="U946" s="1103"/>
      <c r="V946" s="1103"/>
      <c r="W946" s="1101" t="s">
        <v>1041</v>
      </c>
      <c r="X946" s="1101"/>
      <c r="Y946" s="1101"/>
      <c r="Z946" s="1101"/>
      <c r="AA946" s="1103" t="s">
        <v>1042</v>
      </c>
      <c r="AB946" s="1103"/>
      <c r="AC946" s="1103"/>
      <c r="AD946" s="1103"/>
      <c r="AE946" s="1103"/>
      <c r="AF946" s="1101" t="s">
        <v>1043</v>
      </c>
      <c r="AG946" s="1101"/>
      <c r="AH946" s="1101"/>
      <c r="AI946" s="1101"/>
      <c r="AJ946" s="1103" t="s">
        <v>1044</v>
      </c>
      <c r="AK946" s="1103"/>
      <c r="AL946" s="1105"/>
      <c r="AM946" s="1125"/>
      <c r="AN946" s="1126"/>
      <c r="AO946" s="1126"/>
      <c r="AP946" s="1126"/>
      <c r="AQ946" s="1126"/>
      <c r="AR946" s="1126"/>
      <c r="AS946" s="1127"/>
    </row>
    <row r="947" spans="1:45" ht="23.1" customHeight="1">
      <c r="A947" s="1111"/>
      <c r="B947" s="1112"/>
      <c r="C947" s="1112"/>
      <c r="D947" s="1112"/>
      <c r="E947" s="1112"/>
      <c r="F947" s="1117"/>
      <c r="G947" s="1117"/>
      <c r="H947" s="1117"/>
      <c r="I947" s="1117"/>
      <c r="J947" s="1117"/>
      <c r="K947" s="1118"/>
      <c r="L947" s="1129"/>
      <c r="M947" s="1104"/>
      <c r="N947" s="1104"/>
      <c r="O947" s="1102"/>
      <c r="P947" s="1102"/>
      <c r="Q947" s="1102"/>
      <c r="R947" s="1102"/>
      <c r="S947" s="1104"/>
      <c r="T947" s="1104"/>
      <c r="U947" s="1104"/>
      <c r="V947" s="1104"/>
      <c r="W947" s="1102"/>
      <c r="X947" s="1102"/>
      <c r="Y947" s="1102"/>
      <c r="Z947" s="1102"/>
      <c r="AA947" s="1104"/>
      <c r="AB947" s="1104"/>
      <c r="AC947" s="1104"/>
      <c r="AD947" s="1104"/>
      <c r="AE947" s="1104"/>
      <c r="AF947" s="1102"/>
      <c r="AG947" s="1102"/>
      <c r="AH947" s="1102"/>
      <c r="AI947" s="1102"/>
      <c r="AJ947" s="1104"/>
      <c r="AK947" s="1104"/>
      <c r="AL947" s="1106"/>
      <c r="AM947" s="1097" t="s">
        <v>1045</v>
      </c>
      <c r="AN947" s="1098"/>
      <c r="AO947" s="1098"/>
      <c r="AP947" s="1099" t="s">
        <v>1046</v>
      </c>
      <c r="AQ947" s="1099"/>
      <c r="AR947" s="1098" t="s">
        <v>1047</v>
      </c>
      <c r="AS947" s="1100"/>
    </row>
    <row r="948" spans="1:45" ht="9.9499999999999993" customHeight="1">
      <c r="A948" s="1086" t="s">
        <v>697</v>
      </c>
      <c r="B948" s="1087"/>
      <c r="C948" s="1087"/>
      <c r="D948" s="1087"/>
      <c r="E948" s="1087"/>
      <c r="F948" s="1084" t="s">
        <v>625</v>
      </c>
      <c r="G948" s="1084"/>
      <c r="H948" s="1084"/>
      <c r="I948" s="1084"/>
      <c r="J948" s="1084"/>
      <c r="K948" s="1088"/>
      <c r="L948" s="1089">
        <v>800</v>
      </c>
      <c r="M948" s="1090"/>
      <c r="N948" s="1090"/>
      <c r="O948" s="1080">
        <v>1100</v>
      </c>
      <c r="P948" s="1080"/>
      <c r="Q948" s="1080"/>
      <c r="R948" s="1080"/>
      <c r="S948" s="1079">
        <v>1900</v>
      </c>
      <c r="T948" s="1079"/>
      <c r="U948" s="1079"/>
      <c r="V948" s="1079"/>
      <c r="W948" s="1080">
        <v>1550</v>
      </c>
      <c r="X948" s="1080"/>
      <c r="Y948" s="1080"/>
      <c r="Z948" s="1080"/>
      <c r="AA948" s="1079">
        <v>1850</v>
      </c>
      <c r="AB948" s="1079"/>
      <c r="AC948" s="1079"/>
      <c r="AD948" s="1079"/>
      <c r="AE948" s="1079"/>
      <c r="AF948" s="1080">
        <v>1800</v>
      </c>
      <c r="AG948" s="1080"/>
      <c r="AH948" s="1080"/>
      <c r="AI948" s="1080"/>
      <c r="AJ948" s="1079">
        <v>2100</v>
      </c>
      <c r="AK948" s="1079"/>
      <c r="AL948" s="1081"/>
      <c r="AM948" s="1082">
        <v>10</v>
      </c>
      <c r="AN948" s="1076"/>
      <c r="AO948" s="1076"/>
      <c r="AP948" s="1083">
        <v>12</v>
      </c>
      <c r="AQ948" s="1083"/>
      <c r="AR948" s="1084" t="s">
        <v>626</v>
      </c>
      <c r="AS948" s="1085"/>
    </row>
    <row r="949" spans="1:45" ht="9" customHeight="1">
      <c r="A949" s="1086" t="s">
        <v>698</v>
      </c>
      <c r="B949" s="1087"/>
      <c r="C949" s="1087"/>
      <c r="D949" s="1087"/>
      <c r="E949" s="1087"/>
      <c r="F949" s="1084" t="s">
        <v>646</v>
      </c>
      <c r="G949" s="1084"/>
      <c r="H949" s="1084"/>
      <c r="I949" s="1084"/>
      <c r="J949" s="1084"/>
      <c r="K949" s="1088"/>
      <c r="L949" s="1096" t="s">
        <v>626</v>
      </c>
      <c r="M949" s="1091"/>
      <c r="N949" s="1091"/>
      <c r="O949" s="1084" t="s">
        <v>626</v>
      </c>
      <c r="P949" s="1084"/>
      <c r="Q949" s="1084"/>
      <c r="R949" s="1084"/>
      <c r="S949" s="1091" t="s">
        <v>626</v>
      </c>
      <c r="T949" s="1091"/>
      <c r="U949" s="1091"/>
      <c r="V949" s="1091"/>
      <c r="W949" s="1080">
        <v>1400</v>
      </c>
      <c r="X949" s="1080"/>
      <c r="Y949" s="1080"/>
      <c r="Z949" s="1080"/>
      <c r="AA949" s="1079">
        <v>1900</v>
      </c>
      <c r="AB949" s="1079"/>
      <c r="AC949" s="1079"/>
      <c r="AD949" s="1079"/>
      <c r="AE949" s="1079"/>
      <c r="AF949" s="1080">
        <v>1700</v>
      </c>
      <c r="AG949" s="1080"/>
      <c r="AH949" s="1080"/>
      <c r="AI949" s="1080"/>
      <c r="AJ949" s="1079">
        <v>2000</v>
      </c>
      <c r="AK949" s="1079"/>
      <c r="AL949" s="1081"/>
      <c r="AM949" s="1095" t="s">
        <v>626</v>
      </c>
      <c r="AN949" s="1084"/>
      <c r="AO949" s="1084"/>
      <c r="AP949" s="1091" t="s">
        <v>626</v>
      </c>
      <c r="AQ949" s="1091"/>
      <c r="AR949" s="1084" t="s">
        <v>626</v>
      </c>
      <c r="AS949" s="1085"/>
    </row>
    <row r="950" spans="1:45" ht="9" customHeight="1">
      <c r="A950" s="1086" t="s">
        <v>699</v>
      </c>
      <c r="B950" s="1087"/>
      <c r="C950" s="1087"/>
      <c r="D950" s="1087"/>
      <c r="E950" s="1087"/>
      <c r="F950" s="1084" t="s">
        <v>646</v>
      </c>
      <c r="G950" s="1084"/>
      <c r="H950" s="1084"/>
      <c r="I950" s="1084"/>
      <c r="J950" s="1084"/>
      <c r="K950" s="1088"/>
      <c r="L950" s="1096" t="s">
        <v>626</v>
      </c>
      <c r="M950" s="1091"/>
      <c r="N950" s="1091"/>
      <c r="O950" s="1078">
        <v>850</v>
      </c>
      <c r="P950" s="1078"/>
      <c r="Q950" s="1078"/>
      <c r="R950" s="1078"/>
      <c r="S950" s="1079">
        <v>1300</v>
      </c>
      <c r="T950" s="1079"/>
      <c r="U950" s="1079"/>
      <c r="V950" s="1079"/>
      <c r="W950" s="1078">
        <v>950</v>
      </c>
      <c r="X950" s="1078"/>
      <c r="Y950" s="1078"/>
      <c r="Z950" s="1078"/>
      <c r="AA950" s="1079">
        <v>1500</v>
      </c>
      <c r="AB950" s="1079"/>
      <c r="AC950" s="1079"/>
      <c r="AD950" s="1079"/>
      <c r="AE950" s="1079"/>
      <c r="AF950" s="1080">
        <v>1200</v>
      </c>
      <c r="AG950" s="1080"/>
      <c r="AH950" s="1080"/>
      <c r="AI950" s="1080"/>
      <c r="AJ950" s="1079">
        <v>1700</v>
      </c>
      <c r="AK950" s="1079"/>
      <c r="AL950" s="1081"/>
      <c r="AM950" s="1095" t="s">
        <v>626</v>
      </c>
      <c r="AN950" s="1084"/>
      <c r="AO950" s="1084"/>
      <c r="AP950" s="1091" t="s">
        <v>626</v>
      </c>
      <c r="AQ950" s="1091"/>
      <c r="AR950" s="1084" t="s">
        <v>626</v>
      </c>
      <c r="AS950" s="1085"/>
    </row>
    <row r="951" spans="1:45" ht="9" customHeight="1">
      <c r="A951" s="1086" t="s">
        <v>700</v>
      </c>
      <c r="B951" s="1087"/>
      <c r="C951" s="1087"/>
      <c r="D951" s="1087"/>
      <c r="E951" s="1087"/>
      <c r="F951" s="1084" t="s">
        <v>625</v>
      </c>
      <c r="G951" s="1084"/>
      <c r="H951" s="1084"/>
      <c r="I951" s="1084"/>
      <c r="J951" s="1084"/>
      <c r="K951" s="1088"/>
      <c r="L951" s="1094">
        <v>1000</v>
      </c>
      <c r="M951" s="1079"/>
      <c r="N951" s="1079"/>
      <c r="O951" s="1080">
        <v>1100</v>
      </c>
      <c r="P951" s="1080"/>
      <c r="Q951" s="1080"/>
      <c r="R951" s="1080"/>
      <c r="S951" s="1079">
        <v>1600</v>
      </c>
      <c r="T951" s="1079"/>
      <c r="U951" s="1079"/>
      <c r="V951" s="1079"/>
      <c r="W951" s="1080">
        <v>1300</v>
      </c>
      <c r="X951" s="1080"/>
      <c r="Y951" s="1080"/>
      <c r="Z951" s="1080"/>
      <c r="AA951" s="1079">
        <v>1750</v>
      </c>
      <c r="AB951" s="1079"/>
      <c r="AC951" s="1079"/>
      <c r="AD951" s="1079"/>
      <c r="AE951" s="1079"/>
      <c r="AF951" s="1080">
        <v>1450</v>
      </c>
      <c r="AG951" s="1080"/>
      <c r="AH951" s="1080"/>
      <c r="AI951" s="1080"/>
      <c r="AJ951" s="1079">
        <v>1850</v>
      </c>
      <c r="AK951" s="1079"/>
      <c r="AL951" s="1081"/>
      <c r="AM951" s="1082">
        <v>10</v>
      </c>
      <c r="AN951" s="1076"/>
      <c r="AO951" s="1076"/>
      <c r="AP951" s="1083">
        <v>11.5</v>
      </c>
      <c r="AQ951" s="1083"/>
      <c r="AR951" s="1084" t="s">
        <v>626</v>
      </c>
      <c r="AS951" s="1085"/>
    </row>
    <row r="952" spans="1:45" ht="9" customHeight="1">
      <c r="A952" s="1086" t="s">
        <v>701</v>
      </c>
      <c r="B952" s="1087"/>
      <c r="C952" s="1087"/>
      <c r="D952" s="1087"/>
      <c r="E952" s="1087"/>
      <c r="F952" s="1084" t="s">
        <v>646</v>
      </c>
      <c r="G952" s="1084"/>
      <c r="H952" s="1084"/>
      <c r="I952" s="1084"/>
      <c r="J952" s="1084"/>
      <c r="K952" s="1088"/>
      <c r="L952" s="1089">
        <v>600</v>
      </c>
      <c r="M952" s="1090"/>
      <c r="N952" s="1090"/>
      <c r="O952" s="1078">
        <v>750</v>
      </c>
      <c r="P952" s="1078"/>
      <c r="Q952" s="1078"/>
      <c r="R952" s="1078"/>
      <c r="S952" s="1079">
        <v>1150</v>
      </c>
      <c r="T952" s="1079"/>
      <c r="U952" s="1079"/>
      <c r="V952" s="1079"/>
      <c r="W952" s="1078">
        <v>950</v>
      </c>
      <c r="X952" s="1078"/>
      <c r="Y952" s="1078"/>
      <c r="Z952" s="1078"/>
      <c r="AA952" s="1079">
        <v>1300</v>
      </c>
      <c r="AB952" s="1079"/>
      <c r="AC952" s="1079"/>
      <c r="AD952" s="1079"/>
      <c r="AE952" s="1079"/>
      <c r="AF952" s="1080">
        <v>1450</v>
      </c>
      <c r="AG952" s="1080"/>
      <c r="AH952" s="1080"/>
      <c r="AI952" s="1080"/>
      <c r="AJ952" s="1079">
        <v>1550</v>
      </c>
      <c r="AK952" s="1079"/>
      <c r="AL952" s="1081"/>
      <c r="AM952" s="1082">
        <v>7.5</v>
      </c>
      <c r="AN952" s="1076"/>
      <c r="AO952" s="1076"/>
      <c r="AP952" s="1083">
        <v>7.5</v>
      </c>
      <c r="AQ952" s="1083"/>
      <c r="AR952" s="1084" t="s">
        <v>626</v>
      </c>
      <c r="AS952" s="1085"/>
    </row>
    <row r="953" spans="1:45" ht="9" customHeight="1">
      <c r="A953" s="1086" t="s">
        <v>702</v>
      </c>
      <c r="B953" s="1087"/>
      <c r="C953" s="1087"/>
      <c r="D953" s="1087"/>
      <c r="E953" s="1087"/>
      <c r="F953" s="1084" t="s">
        <v>643</v>
      </c>
      <c r="G953" s="1084"/>
      <c r="H953" s="1084"/>
      <c r="I953" s="1084"/>
      <c r="J953" s="1084"/>
      <c r="K953" s="1088"/>
      <c r="L953" s="1089">
        <v>600</v>
      </c>
      <c r="M953" s="1090"/>
      <c r="N953" s="1090"/>
      <c r="O953" s="1078">
        <v>600</v>
      </c>
      <c r="P953" s="1078"/>
      <c r="Q953" s="1078"/>
      <c r="R953" s="1078"/>
      <c r="S953" s="1090">
        <v>900</v>
      </c>
      <c r="T953" s="1090"/>
      <c r="U953" s="1090"/>
      <c r="V953" s="1090"/>
      <c r="W953" s="1078">
        <v>700</v>
      </c>
      <c r="X953" s="1078"/>
      <c r="Y953" s="1078"/>
      <c r="Z953" s="1078"/>
      <c r="AA953" s="1079">
        <v>1000</v>
      </c>
      <c r="AB953" s="1079"/>
      <c r="AC953" s="1079"/>
      <c r="AD953" s="1079"/>
      <c r="AE953" s="1079"/>
      <c r="AF953" s="1078">
        <v>900</v>
      </c>
      <c r="AG953" s="1078"/>
      <c r="AH953" s="1078"/>
      <c r="AI953" s="1078"/>
      <c r="AJ953" s="1079">
        <v>1200</v>
      </c>
      <c r="AK953" s="1079"/>
      <c r="AL953" s="1081"/>
      <c r="AM953" s="1082">
        <v>6</v>
      </c>
      <c r="AN953" s="1076"/>
      <c r="AO953" s="1076"/>
      <c r="AP953" s="1083">
        <v>6</v>
      </c>
      <c r="AQ953" s="1083"/>
      <c r="AR953" s="1076">
        <v>12</v>
      </c>
      <c r="AS953" s="1077"/>
    </row>
    <row r="954" spans="1:45" ht="9" customHeight="1">
      <c r="A954" s="1086" t="s">
        <v>703</v>
      </c>
      <c r="B954" s="1087"/>
      <c r="C954" s="1087"/>
      <c r="D954" s="1087"/>
      <c r="E954" s="1087"/>
      <c r="F954" s="1084" t="s">
        <v>646</v>
      </c>
      <c r="G954" s="1084"/>
      <c r="H954" s="1084"/>
      <c r="I954" s="1084"/>
      <c r="J954" s="1084"/>
      <c r="K954" s="1088"/>
      <c r="L954" s="1096" t="s">
        <v>626</v>
      </c>
      <c r="M954" s="1091"/>
      <c r="N954" s="1091"/>
      <c r="O954" s="1078">
        <v>914</v>
      </c>
      <c r="P954" s="1078"/>
      <c r="Q954" s="1078"/>
      <c r="R954" s="1078"/>
      <c r="S954" s="1091" t="s">
        <v>626</v>
      </c>
      <c r="T954" s="1091"/>
      <c r="U954" s="1091"/>
      <c r="V954" s="1091"/>
      <c r="W954" s="1084" t="s">
        <v>626</v>
      </c>
      <c r="X954" s="1084"/>
      <c r="Y954" s="1084"/>
      <c r="Z954" s="1084"/>
      <c r="AA954" s="1091" t="s">
        <v>626</v>
      </c>
      <c r="AB954" s="1091"/>
      <c r="AC954" s="1091"/>
      <c r="AD954" s="1091"/>
      <c r="AE954" s="1091"/>
      <c r="AF954" s="1084" t="s">
        <v>626</v>
      </c>
      <c r="AG954" s="1084"/>
      <c r="AH954" s="1084"/>
      <c r="AI954" s="1084"/>
      <c r="AJ954" s="1091" t="s">
        <v>626</v>
      </c>
      <c r="AK954" s="1091"/>
      <c r="AL954" s="1092"/>
      <c r="AM954" s="1095" t="s">
        <v>626</v>
      </c>
      <c r="AN954" s="1084"/>
      <c r="AO954" s="1084"/>
      <c r="AP954" s="1091" t="s">
        <v>626</v>
      </c>
      <c r="AQ954" s="1091"/>
      <c r="AR954" s="1084" t="s">
        <v>626</v>
      </c>
      <c r="AS954" s="1085"/>
    </row>
    <row r="955" spans="1:45" ht="9" customHeight="1">
      <c r="A955" s="1086" t="s">
        <v>704</v>
      </c>
      <c r="B955" s="1087"/>
      <c r="C955" s="1087"/>
      <c r="D955" s="1087"/>
      <c r="E955" s="1087"/>
      <c r="F955" s="1084" t="s">
        <v>634</v>
      </c>
      <c r="G955" s="1084"/>
      <c r="H955" s="1084"/>
      <c r="I955" s="1084"/>
      <c r="J955" s="1084"/>
      <c r="K955" s="1088"/>
      <c r="L955" s="1096" t="s">
        <v>626</v>
      </c>
      <c r="M955" s="1091"/>
      <c r="N955" s="1091"/>
      <c r="O955" s="1080">
        <v>1227</v>
      </c>
      <c r="P955" s="1080"/>
      <c r="Q955" s="1080"/>
      <c r="R955" s="1080"/>
      <c r="S955" s="1079">
        <v>1500</v>
      </c>
      <c r="T955" s="1079"/>
      <c r="U955" s="1079"/>
      <c r="V955" s="1079"/>
      <c r="W955" s="1084" t="s">
        <v>626</v>
      </c>
      <c r="X955" s="1084"/>
      <c r="Y955" s="1084"/>
      <c r="Z955" s="1084"/>
      <c r="AA955" s="1091" t="s">
        <v>626</v>
      </c>
      <c r="AB955" s="1091"/>
      <c r="AC955" s="1091"/>
      <c r="AD955" s="1091"/>
      <c r="AE955" s="1091"/>
      <c r="AF955" s="1080">
        <v>1800</v>
      </c>
      <c r="AG955" s="1080"/>
      <c r="AH955" s="1080"/>
      <c r="AI955" s="1080"/>
      <c r="AJ955" s="1079">
        <v>2100</v>
      </c>
      <c r="AK955" s="1079"/>
      <c r="AL955" s="1081"/>
      <c r="AM955" s="1095" t="s">
        <v>626</v>
      </c>
      <c r="AN955" s="1084"/>
      <c r="AO955" s="1084"/>
      <c r="AP955" s="1091" t="s">
        <v>626</v>
      </c>
      <c r="AQ955" s="1091"/>
      <c r="AR955" s="1084" t="s">
        <v>626</v>
      </c>
      <c r="AS955" s="1085"/>
    </row>
    <row r="956" spans="1:45" ht="9" customHeight="1">
      <c r="A956" s="1086" t="s">
        <v>705</v>
      </c>
      <c r="B956" s="1087"/>
      <c r="C956" s="1087"/>
      <c r="D956" s="1087"/>
      <c r="E956" s="1087"/>
      <c r="F956" s="1084" t="s">
        <v>706</v>
      </c>
      <c r="G956" s="1084"/>
      <c r="H956" s="1084"/>
      <c r="I956" s="1084"/>
      <c r="J956" s="1084"/>
      <c r="K956" s="1088"/>
      <c r="L956" s="1096" t="s">
        <v>626</v>
      </c>
      <c r="M956" s="1091"/>
      <c r="N956" s="1091"/>
      <c r="O956" s="1084" t="s">
        <v>626</v>
      </c>
      <c r="P956" s="1084"/>
      <c r="Q956" s="1084"/>
      <c r="R956" s="1084"/>
      <c r="S956" s="1079">
        <v>1200</v>
      </c>
      <c r="T956" s="1079"/>
      <c r="U956" s="1079"/>
      <c r="V956" s="1079"/>
      <c r="W956" s="1084" t="s">
        <v>626</v>
      </c>
      <c r="X956" s="1084"/>
      <c r="Y956" s="1084"/>
      <c r="Z956" s="1084"/>
      <c r="AA956" s="1079">
        <v>1300</v>
      </c>
      <c r="AB956" s="1079"/>
      <c r="AC956" s="1079"/>
      <c r="AD956" s="1079"/>
      <c r="AE956" s="1079"/>
      <c r="AF956" s="1084" t="s">
        <v>626</v>
      </c>
      <c r="AG956" s="1084"/>
      <c r="AH956" s="1084"/>
      <c r="AI956" s="1084"/>
      <c r="AJ956" s="1079">
        <v>1500</v>
      </c>
      <c r="AK956" s="1079"/>
      <c r="AL956" s="1081"/>
      <c r="AM956" s="1095" t="s">
        <v>626</v>
      </c>
      <c r="AN956" s="1084"/>
      <c r="AO956" s="1084"/>
      <c r="AP956" s="1091" t="s">
        <v>626</v>
      </c>
      <c r="AQ956" s="1091"/>
      <c r="AR956" s="1084" t="s">
        <v>626</v>
      </c>
      <c r="AS956" s="1085"/>
    </row>
    <row r="957" spans="1:45" ht="9" customHeight="1">
      <c r="A957" s="1086" t="s">
        <v>595</v>
      </c>
      <c r="B957" s="1087"/>
      <c r="C957" s="1087"/>
      <c r="D957" s="1087"/>
      <c r="E957" s="1087"/>
      <c r="F957" s="1084" t="s">
        <v>652</v>
      </c>
      <c r="G957" s="1084"/>
      <c r="H957" s="1084"/>
      <c r="I957" s="1084"/>
      <c r="J957" s="1084"/>
      <c r="K957" s="1088"/>
      <c r="L957" s="1094">
        <v>1085</v>
      </c>
      <c r="M957" s="1079"/>
      <c r="N957" s="1079"/>
      <c r="O957" s="1080">
        <v>1400</v>
      </c>
      <c r="P957" s="1080"/>
      <c r="Q957" s="1080"/>
      <c r="R957" s="1080"/>
      <c r="S957" s="1091" t="s">
        <v>626</v>
      </c>
      <c r="T957" s="1091"/>
      <c r="U957" s="1091"/>
      <c r="V957" s="1091"/>
      <c r="W957" s="1080">
        <v>2000</v>
      </c>
      <c r="X957" s="1080"/>
      <c r="Y957" s="1080"/>
      <c r="Z957" s="1080"/>
      <c r="AA957" s="1091" t="s">
        <v>626</v>
      </c>
      <c r="AB957" s="1091"/>
      <c r="AC957" s="1091"/>
      <c r="AD957" s="1091"/>
      <c r="AE957" s="1091"/>
      <c r="AF957" s="1080">
        <v>2450</v>
      </c>
      <c r="AG957" s="1080"/>
      <c r="AH957" s="1080"/>
      <c r="AI957" s="1080"/>
      <c r="AJ957" s="1091" t="s">
        <v>626</v>
      </c>
      <c r="AK957" s="1091"/>
      <c r="AL957" s="1092"/>
      <c r="AM957" s="1082">
        <v>10.5</v>
      </c>
      <c r="AN957" s="1076"/>
      <c r="AO957" s="1076"/>
      <c r="AP957" s="1083">
        <v>12.5</v>
      </c>
      <c r="AQ957" s="1083"/>
      <c r="AR957" s="1084" t="s">
        <v>626</v>
      </c>
      <c r="AS957" s="1085"/>
    </row>
    <row r="958" spans="1:45" ht="9" customHeight="1">
      <c r="A958" s="1086" t="s">
        <v>707</v>
      </c>
      <c r="B958" s="1087"/>
      <c r="C958" s="1087"/>
      <c r="D958" s="1087"/>
      <c r="E958" s="1087"/>
      <c r="F958" s="1084" t="s">
        <v>643</v>
      </c>
      <c r="G958" s="1084"/>
      <c r="H958" s="1084"/>
      <c r="I958" s="1084"/>
      <c r="J958" s="1084"/>
      <c r="K958" s="1088"/>
      <c r="L958" s="1089">
        <v>500</v>
      </c>
      <c r="M958" s="1090"/>
      <c r="N958" s="1090"/>
      <c r="O958" s="1078">
        <v>600</v>
      </c>
      <c r="P958" s="1078"/>
      <c r="Q958" s="1078"/>
      <c r="R958" s="1078"/>
      <c r="S958" s="1079">
        <v>1100</v>
      </c>
      <c r="T958" s="1079"/>
      <c r="U958" s="1079"/>
      <c r="V958" s="1079"/>
      <c r="W958" s="1078">
        <v>700</v>
      </c>
      <c r="X958" s="1078"/>
      <c r="Y958" s="1078"/>
      <c r="Z958" s="1078"/>
      <c r="AA958" s="1079">
        <v>1150</v>
      </c>
      <c r="AB958" s="1079"/>
      <c r="AC958" s="1079"/>
      <c r="AD958" s="1079"/>
      <c r="AE958" s="1079"/>
      <c r="AF958" s="1080">
        <v>1400</v>
      </c>
      <c r="AG958" s="1080"/>
      <c r="AH958" s="1080"/>
      <c r="AI958" s="1080"/>
      <c r="AJ958" s="1079">
        <v>1700</v>
      </c>
      <c r="AK958" s="1079"/>
      <c r="AL958" s="1081"/>
      <c r="AM958" s="1082">
        <v>8</v>
      </c>
      <c r="AN958" s="1076"/>
      <c r="AO958" s="1076"/>
      <c r="AP958" s="1083">
        <v>8</v>
      </c>
      <c r="AQ958" s="1083"/>
      <c r="AR958" s="1076">
        <v>10</v>
      </c>
      <c r="AS958" s="1077"/>
    </row>
    <row r="959" spans="1:45" ht="9" customHeight="1">
      <c r="A959" s="1086" t="s">
        <v>708</v>
      </c>
      <c r="B959" s="1087"/>
      <c r="C959" s="1087"/>
      <c r="D959" s="1087"/>
      <c r="E959" s="1087"/>
      <c r="F959" s="1084" t="s">
        <v>646</v>
      </c>
      <c r="G959" s="1084"/>
      <c r="H959" s="1084"/>
      <c r="I959" s="1084"/>
      <c r="J959" s="1084"/>
      <c r="K959" s="1088"/>
      <c r="L959" s="1096" t="s">
        <v>626</v>
      </c>
      <c r="M959" s="1091"/>
      <c r="N959" s="1091"/>
      <c r="O959" s="1078">
        <v>650</v>
      </c>
      <c r="P959" s="1078"/>
      <c r="Q959" s="1078"/>
      <c r="R959" s="1078"/>
      <c r="S959" s="1091" t="s">
        <v>626</v>
      </c>
      <c r="T959" s="1091"/>
      <c r="U959" s="1091"/>
      <c r="V959" s="1091"/>
      <c r="W959" s="1080">
        <v>1100</v>
      </c>
      <c r="X959" s="1080"/>
      <c r="Y959" s="1080"/>
      <c r="Z959" s="1080"/>
      <c r="AA959" s="1079">
        <v>1250</v>
      </c>
      <c r="AB959" s="1079"/>
      <c r="AC959" s="1079"/>
      <c r="AD959" s="1079"/>
      <c r="AE959" s="1079"/>
      <c r="AF959" s="1080">
        <v>1300</v>
      </c>
      <c r="AG959" s="1080"/>
      <c r="AH959" s="1080"/>
      <c r="AI959" s="1080"/>
      <c r="AJ959" s="1079">
        <v>1400</v>
      </c>
      <c r="AK959" s="1079"/>
      <c r="AL959" s="1081"/>
      <c r="AM959" s="1082">
        <v>9</v>
      </c>
      <c r="AN959" s="1076"/>
      <c r="AO959" s="1076"/>
      <c r="AP959" s="1083">
        <v>10</v>
      </c>
      <c r="AQ959" s="1083"/>
      <c r="AR959" s="1084" t="s">
        <v>626</v>
      </c>
      <c r="AS959" s="1085"/>
    </row>
    <row r="960" spans="1:45" ht="9" customHeight="1">
      <c r="A960" s="1086" t="s">
        <v>709</v>
      </c>
      <c r="B960" s="1087"/>
      <c r="C960" s="1087"/>
      <c r="D960" s="1087"/>
      <c r="E960" s="1087"/>
      <c r="F960" s="1084" t="s">
        <v>685</v>
      </c>
      <c r="G960" s="1084"/>
      <c r="H960" s="1084"/>
      <c r="I960" s="1084"/>
      <c r="J960" s="1084"/>
      <c r="K960" s="1088"/>
      <c r="L960" s="1089">
        <v>400</v>
      </c>
      <c r="M960" s="1090"/>
      <c r="N960" s="1090"/>
      <c r="O960" s="1078">
        <v>550</v>
      </c>
      <c r="P960" s="1078"/>
      <c r="Q960" s="1078"/>
      <c r="R960" s="1078"/>
      <c r="S960" s="1090">
        <v>900</v>
      </c>
      <c r="T960" s="1090"/>
      <c r="U960" s="1090"/>
      <c r="V960" s="1090"/>
      <c r="W960" s="1078">
        <v>800</v>
      </c>
      <c r="X960" s="1078"/>
      <c r="Y960" s="1078"/>
      <c r="Z960" s="1078"/>
      <c r="AA960" s="1079">
        <v>1000</v>
      </c>
      <c r="AB960" s="1079"/>
      <c r="AC960" s="1079"/>
      <c r="AD960" s="1079"/>
      <c r="AE960" s="1079"/>
      <c r="AF960" s="1080">
        <v>1100</v>
      </c>
      <c r="AG960" s="1080"/>
      <c r="AH960" s="1080"/>
      <c r="AI960" s="1080"/>
      <c r="AJ960" s="1079">
        <v>1400</v>
      </c>
      <c r="AK960" s="1079"/>
      <c r="AL960" s="1081"/>
      <c r="AM960" s="1082">
        <v>6</v>
      </c>
      <c r="AN960" s="1076"/>
      <c r="AO960" s="1076"/>
      <c r="AP960" s="1083">
        <v>8</v>
      </c>
      <c r="AQ960" s="1083"/>
      <c r="AR960" s="1076">
        <v>10</v>
      </c>
      <c r="AS960" s="1077"/>
    </row>
    <row r="961" spans="1:45" ht="9" customHeight="1">
      <c r="A961" s="1086" t="s">
        <v>710</v>
      </c>
      <c r="B961" s="1087"/>
      <c r="C961" s="1087"/>
      <c r="D961" s="1087"/>
      <c r="E961" s="1087"/>
      <c r="F961" s="1084" t="s">
        <v>625</v>
      </c>
      <c r="G961" s="1084"/>
      <c r="H961" s="1084"/>
      <c r="I961" s="1084"/>
      <c r="J961" s="1084"/>
      <c r="K961" s="1088"/>
      <c r="L961" s="1089">
        <v>600</v>
      </c>
      <c r="M961" s="1090"/>
      <c r="N961" s="1090"/>
      <c r="O961" s="1078">
        <v>800</v>
      </c>
      <c r="P961" s="1078"/>
      <c r="Q961" s="1078"/>
      <c r="R961" s="1078"/>
      <c r="S961" s="1079">
        <v>1200</v>
      </c>
      <c r="T961" s="1079"/>
      <c r="U961" s="1079"/>
      <c r="V961" s="1079"/>
      <c r="W961" s="1078">
        <v>900</v>
      </c>
      <c r="X961" s="1078"/>
      <c r="Y961" s="1078"/>
      <c r="Z961" s="1078"/>
      <c r="AA961" s="1079">
        <v>1400</v>
      </c>
      <c r="AB961" s="1079"/>
      <c r="AC961" s="1079"/>
      <c r="AD961" s="1079"/>
      <c r="AE961" s="1079"/>
      <c r="AF961" s="1080">
        <v>1400</v>
      </c>
      <c r="AG961" s="1080"/>
      <c r="AH961" s="1080"/>
      <c r="AI961" s="1080"/>
      <c r="AJ961" s="1079">
        <v>1800</v>
      </c>
      <c r="AK961" s="1079"/>
      <c r="AL961" s="1081"/>
      <c r="AM961" s="1082">
        <v>9</v>
      </c>
      <c r="AN961" s="1076"/>
      <c r="AO961" s="1076"/>
      <c r="AP961" s="1083">
        <v>10</v>
      </c>
      <c r="AQ961" s="1083"/>
      <c r="AR961" s="1084" t="s">
        <v>626</v>
      </c>
      <c r="AS961" s="1085"/>
    </row>
    <row r="962" spans="1:45" ht="9" customHeight="1">
      <c r="A962" s="1086" t="s">
        <v>711</v>
      </c>
      <c r="B962" s="1087"/>
      <c r="C962" s="1087"/>
      <c r="D962" s="1087"/>
      <c r="E962" s="1087"/>
      <c r="F962" s="1084" t="s">
        <v>634</v>
      </c>
      <c r="G962" s="1084"/>
      <c r="H962" s="1084"/>
      <c r="I962" s="1084"/>
      <c r="J962" s="1084"/>
      <c r="K962" s="1088"/>
      <c r="L962" s="1089">
        <v>600</v>
      </c>
      <c r="M962" s="1090"/>
      <c r="N962" s="1090"/>
      <c r="O962" s="1078">
        <v>700</v>
      </c>
      <c r="P962" s="1078"/>
      <c r="Q962" s="1078"/>
      <c r="R962" s="1078"/>
      <c r="S962" s="1090">
        <v>800</v>
      </c>
      <c r="T962" s="1090"/>
      <c r="U962" s="1090"/>
      <c r="V962" s="1090"/>
      <c r="W962" s="1078">
        <v>800</v>
      </c>
      <c r="X962" s="1078"/>
      <c r="Y962" s="1078"/>
      <c r="Z962" s="1078"/>
      <c r="AA962" s="1090">
        <v>900</v>
      </c>
      <c r="AB962" s="1090"/>
      <c r="AC962" s="1090"/>
      <c r="AD962" s="1090"/>
      <c r="AE962" s="1090"/>
      <c r="AF962" s="1080">
        <v>1000</v>
      </c>
      <c r="AG962" s="1080"/>
      <c r="AH962" s="1080"/>
      <c r="AI962" s="1080"/>
      <c r="AJ962" s="1079">
        <v>1000</v>
      </c>
      <c r="AK962" s="1079"/>
      <c r="AL962" s="1081"/>
      <c r="AM962" s="1082">
        <v>8</v>
      </c>
      <c r="AN962" s="1076"/>
      <c r="AO962" s="1076"/>
      <c r="AP962" s="1083">
        <v>8</v>
      </c>
      <c r="AQ962" s="1083"/>
      <c r="AR962" s="1084" t="s">
        <v>626</v>
      </c>
      <c r="AS962" s="1085"/>
    </row>
    <row r="963" spans="1:45" ht="9" customHeight="1">
      <c r="A963" s="1086" t="s">
        <v>712</v>
      </c>
      <c r="B963" s="1087"/>
      <c r="C963" s="1087"/>
      <c r="D963" s="1087"/>
      <c r="E963" s="1087"/>
      <c r="F963" s="1084" t="s">
        <v>713</v>
      </c>
      <c r="G963" s="1084"/>
      <c r="H963" s="1084"/>
      <c r="I963" s="1084"/>
      <c r="J963" s="1084"/>
      <c r="K963" s="1088"/>
      <c r="L963" s="1089">
        <v>600</v>
      </c>
      <c r="M963" s="1090"/>
      <c r="N963" s="1090"/>
      <c r="O963" s="1078">
        <v>750</v>
      </c>
      <c r="P963" s="1078"/>
      <c r="Q963" s="1078"/>
      <c r="R963" s="1078"/>
      <c r="S963" s="1091" t="s">
        <v>626</v>
      </c>
      <c r="T963" s="1091"/>
      <c r="U963" s="1091"/>
      <c r="V963" s="1091"/>
      <c r="W963" s="1080">
        <v>1100</v>
      </c>
      <c r="X963" s="1080"/>
      <c r="Y963" s="1080"/>
      <c r="Z963" s="1080"/>
      <c r="AA963" s="1091" t="s">
        <v>626</v>
      </c>
      <c r="AB963" s="1091"/>
      <c r="AC963" s="1091"/>
      <c r="AD963" s="1091"/>
      <c r="AE963" s="1091"/>
      <c r="AF963" s="1084" t="s">
        <v>626</v>
      </c>
      <c r="AG963" s="1084"/>
      <c r="AH963" s="1084"/>
      <c r="AI963" s="1084"/>
      <c r="AJ963" s="1091" t="s">
        <v>626</v>
      </c>
      <c r="AK963" s="1091"/>
      <c r="AL963" s="1092"/>
      <c r="AM963" s="1082">
        <v>9</v>
      </c>
      <c r="AN963" s="1076"/>
      <c r="AO963" s="1076"/>
      <c r="AP963" s="1083">
        <v>10</v>
      </c>
      <c r="AQ963" s="1083"/>
      <c r="AR963" s="1084" t="s">
        <v>626</v>
      </c>
      <c r="AS963" s="1085"/>
    </row>
    <row r="964" spans="1:45" ht="9" customHeight="1">
      <c r="A964" s="1086" t="s">
        <v>714</v>
      </c>
      <c r="B964" s="1087"/>
      <c r="C964" s="1087"/>
      <c r="D964" s="1087"/>
      <c r="E964" s="1087"/>
      <c r="F964" s="1084" t="s">
        <v>625</v>
      </c>
      <c r="G964" s="1084"/>
      <c r="H964" s="1084"/>
      <c r="I964" s="1084"/>
      <c r="J964" s="1084"/>
      <c r="K964" s="1088"/>
      <c r="L964" s="1089">
        <v>700</v>
      </c>
      <c r="M964" s="1090"/>
      <c r="N964" s="1090"/>
      <c r="O964" s="1078">
        <v>900</v>
      </c>
      <c r="P964" s="1078"/>
      <c r="Q964" s="1078"/>
      <c r="R964" s="1078"/>
      <c r="S964" s="1079">
        <v>1550</v>
      </c>
      <c r="T964" s="1079"/>
      <c r="U964" s="1079"/>
      <c r="V964" s="1079"/>
      <c r="W964" s="1080">
        <v>1350</v>
      </c>
      <c r="X964" s="1080"/>
      <c r="Y964" s="1080"/>
      <c r="Z964" s="1080"/>
      <c r="AA964" s="1079">
        <v>1700</v>
      </c>
      <c r="AB964" s="1079"/>
      <c r="AC964" s="1079"/>
      <c r="AD964" s="1079"/>
      <c r="AE964" s="1079"/>
      <c r="AF964" s="1080">
        <v>1600</v>
      </c>
      <c r="AG964" s="1080"/>
      <c r="AH964" s="1080"/>
      <c r="AI964" s="1080"/>
      <c r="AJ964" s="1079">
        <v>2000</v>
      </c>
      <c r="AK964" s="1079"/>
      <c r="AL964" s="1081"/>
      <c r="AM964" s="1082">
        <v>10.5</v>
      </c>
      <c r="AN964" s="1076"/>
      <c r="AO964" s="1076"/>
      <c r="AP964" s="1083">
        <v>11</v>
      </c>
      <c r="AQ964" s="1083"/>
      <c r="AR964" s="1084" t="s">
        <v>626</v>
      </c>
      <c r="AS964" s="1085"/>
    </row>
    <row r="965" spans="1:45" ht="9" customHeight="1">
      <c r="A965" s="1086" t="s">
        <v>715</v>
      </c>
      <c r="B965" s="1087"/>
      <c r="C965" s="1087"/>
      <c r="D965" s="1087"/>
      <c r="E965" s="1087"/>
      <c r="F965" s="1084" t="s">
        <v>625</v>
      </c>
      <c r="G965" s="1084"/>
      <c r="H965" s="1084"/>
      <c r="I965" s="1084"/>
      <c r="J965" s="1084"/>
      <c r="K965" s="1088"/>
      <c r="L965" s="1089">
        <v>800</v>
      </c>
      <c r="M965" s="1090"/>
      <c r="N965" s="1090"/>
      <c r="O965" s="1080">
        <v>1100</v>
      </c>
      <c r="P965" s="1080"/>
      <c r="Q965" s="1080"/>
      <c r="R965" s="1080"/>
      <c r="S965" s="1079">
        <v>1510</v>
      </c>
      <c r="T965" s="1079"/>
      <c r="U965" s="1079"/>
      <c r="V965" s="1079"/>
      <c r="W965" s="1080">
        <v>1300</v>
      </c>
      <c r="X965" s="1080"/>
      <c r="Y965" s="1080"/>
      <c r="Z965" s="1080"/>
      <c r="AA965" s="1079">
        <v>1700</v>
      </c>
      <c r="AB965" s="1079"/>
      <c r="AC965" s="1079"/>
      <c r="AD965" s="1079"/>
      <c r="AE965" s="1079"/>
      <c r="AF965" s="1080">
        <v>1650</v>
      </c>
      <c r="AG965" s="1080"/>
      <c r="AH965" s="1080"/>
      <c r="AI965" s="1080"/>
      <c r="AJ965" s="1079">
        <v>1900</v>
      </c>
      <c r="AK965" s="1079"/>
      <c r="AL965" s="1081"/>
      <c r="AM965" s="1082">
        <v>9.1999999999999993</v>
      </c>
      <c r="AN965" s="1076"/>
      <c r="AO965" s="1076"/>
      <c r="AP965" s="1083">
        <v>10</v>
      </c>
      <c r="AQ965" s="1083"/>
      <c r="AR965" s="1084" t="s">
        <v>626</v>
      </c>
      <c r="AS965" s="1085"/>
    </row>
    <row r="966" spans="1:45" ht="9" customHeight="1">
      <c r="A966" s="1086" t="s">
        <v>716</v>
      </c>
      <c r="B966" s="1087"/>
      <c r="C966" s="1087"/>
      <c r="D966" s="1087"/>
      <c r="E966" s="1087"/>
      <c r="F966" s="1084" t="s">
        <v>625</v>
      </c>
      <c r="G966" s="1084"/>
      <c r="H966" s="1084"/>
      <c r="I966" s="1084"/>
      <c r="J966" s="1084"/>
      <c r="K966" s="1088"/>
      <c r="L966" s="1089">
        <v>950</v>
      </c>
      <c r="M966" s="1090"/>
      <c r="N966" s="1090"/>
      <c r="O966" s="1080">
        <v>1350</v>
      </c>
      <c r="P966" s="1080"/>
      <c r="Q966" s="1080"/>
      <c r="R966" s="1080"/>
      <c r="S966" s="1079">
        <v>1800</v>
      </c>
      <c r="T966" s="1079"/>
      <c r="U966" s="1079"/>
      <c r="V966" s="1079"/>
      <c r="W966" s="1080">
        <v>1750</v>
      </c>
      <c r="X966" s="1080"/>
      <c r="Y966" s="1080"/>
      <c r="Z966" s="1080"/>
      <c r="AA966" s="1079">
        <v>2100</v>
      </c>
      <c r="AB966" s="1079"/>
      <c r="AC966" s="1079"/>
      <c r="AD966" s="1079"/>
      <c r="AE966" s="1079"/>
      <c r="AF966" s="1080">
        <v>2200</v>
      </c>
      <c r="AG966" s="1080"/>
      <c r="AH966" s="1080"/>
      <c r="AI966" s="1080"/>
      <c r="AJ966" s="1079">
        <v>2500</v>
      </c>
      <c r="AK966" s="1079"/>
      <c r="AL966" s="1081"/>
      <c r="AM966" s="1082">
        <v>10.5</v>
      </c>
      <c r="AN966" s="1076"/>
      <c r="AO966" s="1076"/>
      <c r="AP966" s="1083">
        <v>11.9</v>
      </c>
      <c r="AQ966" s="1083"/>
      <c r="AR966" s="1084" t="s">
        <v>626</v>
      </c>
      <c r="AS966" s="1085"/>
    </row>
    <row r="967" spans="1:45" ht="9" customHeight="1">
      <c r="A967" s="1086" t="s">
        <v>717</v>
      </c>
      <c r="B967" s="1087"/>
      <c r="C967" s="1087"/>
      <c r="D967" s="1087"/>
      <c r="E967" s="1087"/>
      <c r="F967" s="1084" t="s">
        <v>643</v>
      </c>
      <c r="G967" s="1084"/>
      <c r="H967" s="1084"/>
      <c r="I967" s="1084"/>
      <c r="J967" s="1084"/>
      <c r="K967" s="1088"/>
      <c r="L967" s="1094">
        <v>1000</v>
      </c>
      <c r="M967" s="1079"/>
      <c r="N967" s="1079"/>
      <c r="O967" s="1080">
        <v>1500</v>
      </c>
      <c r="P967" s="1080"/>
      <c r="Q967" s="1080"/>
      <c r="R967" s="1080"/>
      <c r="S967" s="1079">
        <v>1700</v>
      </c>
      <c r="T967" s="1079"/>
      <c r="U967" s="1079"/>
      <c r="V967" s="1079"/>
      <c r="W967" s="1080">
        <v>1800</v>
      </c>
      <c r="X967" s="1080"/>
      <c r="Y967" s="1080"/>
      <c r="Z967" s="1080"/>
      <c r="AA967" s="1079">
        <v>1900</v>
      </c>
      <c r="AB967" s="1079"/>
      <c r="AC967" s="1079"/>
      <c r="AD967" s="1079"/>
      <c r="AE967" s="1079"/>
      <c r="AF967" s="1080">
        <v>2300</v>
      </c>
      <c r="AG967" s="1080"/>
      <c r="AH967" s="1080"/>
      <c r="AI967" s="1080"/>
      <c r="AJ967" s="1079">
        <v>2100</v>
      </c>
      <c r="AK967" s="1079"/>
      <c r="AL967" s="1081"/>
      <c r="AM967" s="1082">
        <v>12</v>
      </c>
      <c r="AN967" s="1076"/>
      <c r="AO967" s="1076"/>
      <c r="AP967" s="1083">
        <v>12.25</v>
      </c>
      <c r="AQ967" s="1083"/>
      <c r="AR967" s="1076">
        <v>14.75</v>
      </c>
      <c r="AS967" s="1077"/>
    </row>
    <row r="968" spans="1:45" ht="9" customHeight="1">
      <c r="A968" s="1086" t="s">
        <v>718</v>
      </c>
      <c r="B968" s="1087"/>
      <c r="C968" s="1087"/>
      <c r="D968" s="1087"/>
      <c r="E968" s="1087"/>
      <c r="F968" s="1084" t="s">
        <v>713</v>
      </c>
      <c r="G968" s="1084"/>
      <c r="H968" s="1084"/>
      <c r="I968" s="1084"/>
      <c r="J968" s="1084"/>
      <c r="K968" s="1088"/>
      <c r="L968" s="1089">
        <v>625</v>
      </c>
      <c r="M968" s="1090"/>
      <c r="N968" s="1090"/>
      <c r="O968" s="1078">
        <v>800</v>
      </c>
      <c r="P968" s="1078"/>
      <c r="Q968" s="1078"/>
      <c r="R968" s="1078"/>
      <c r="S968" s="1091" t="s">
        <v>626</v>
      </c>
      <c r="T968" s="1091"/>
      <c r="U968" s="1091"/>
      <c r="V968" s="1091"/>
      <c r="W968" s="1080">
        <v>1150</v>
      </c>
      <c r="X968" s="1080"/>
      <c r="Y968" s="1080"/>
      <c r="Z968" s="1080"/>
      <c r="AA968" s="1091" t="s">
        <v>626</v>
      </c>
      <c r="AB968" s="1091"/>
      <c r="AC968" s="1091"/>
      <c r="AD968" s="1091"/>
      <c r="AE968" s="1091"/>
      <c r="AF968" s="1084" t="s">
        <v>626</v>
      </c>
      <c r="AG968" s="1084"/>
      <c r="AH968" s="1084"/>
      <c r="AI968" s="1084"/>
      <c r="AJ968" s="1091" t="s">
        <v>626</v>
      </c>
      <c r="AK968" s="1091"/>
      <c r="AL968" s="1092"/>
      <c r="AM968" s="1082">
        <v>9</v>
      </c>
      <c r="AN968" s="1076"/>
      <c r="AO968" s="1076"/>
      <c r="AP968" s="1083">
        <v>10</v>
      </c>
      <c r="AQ968" s="1083"/>
      <c r="AR968" s="1084" t="s">
        <v>626</v>
      </c>
      <c r="AS968" s="1085"/>
    </row>
    <row r="969" spans="1:45" ht="9" customHeight="1">
      <c r="A969" s="1086" t="s">
        <v>719</v>
      </c>
      <c r="B969" s="1087"/>
      <c r="C969" s="1087"/>
      <c r="D969" s="1087"/>
      <c r="E969" s="1087"/>
      <c r="F969" s="1084" t="s">
        <v>625</v>
      </c>
      <c r="G969" s="1084"/>
      <c r="H969" s="1084"/>
      <c r="I969" s="1084"/>
      <c r="J969" s="1084"/>
      <c r="K969" s="1088"/>
      <c r="L969" s="1089">
        <v>850</v>
      </c>
      <c r="M969" s="1090"/>
      <c r="N969" s="1090"/>
      <c r="O969" s="1080">
        <v>1100</v>
      </c>
      <c r="P969" s="1080"/>
      <c r="Q969" s="1080"/>
      <c r="R969" s="1080"/>
      <c r="S969" s="1079">
        <v>1650</v>
      </c>
      <c r="T969" s="1079"/>
      <c r="U969" s="1079"/>
      <c r="V969" s="1079"/>
      <c r="W969" s="1080">
        <v>1450</v>
      </c>
      <c r="X969" s="1080"/>
      <c r="Y969" s="1080"/>
      <c r="Z969" s="1080"/>
      <c r="AA969" s="1079">
        <v>1800</v>
      </c>
      <c r="AB969" s="1079"/>
      <c r="AC969" s="1079"/>
      <c r="AD969" s="1079"/>
      <c r="AE969" s="1079"/>
      <c r="AF969" s="1080">
        <v>2000</v>
      </c>
      <c r="AG969" s="1080"/>
      <c r="AH969" s="1080"/>
      <c r="AI969" s="1080"/>
      <c r="AJ969" s="1079">
        <v>2300</v>
      </c>
      <c r="AK969" s="1079"/>
      <c r="AL969" s="1081"/>
      <c r="AM969" s="1082">
        <v>10</v>
      </c>
      <c r="AN969" s="1076"/>
      <c r="AO969" s="1076"/>
      <c r="AP969" s="1083">
        <v>11</v>
      </c>
      <c r="AQ969" s="1083"/>
      <c r="AR969" s="1084" t="s">
        <v>626</v>
      </c>
      <c r="AS969" s="1085"/>
    </row>
    <row r="970" spans="1:45" ht="9" customHeight="1">
      <c r="A970" s="1086" t="s">
        <v>720</v>
      </c>
      <c r="B970" s="1087"/>
      <c r="C970" s="1087"/>
      <c r="D970" s="1087"/>
      <c r="E970" s="1087"/>
      <c r="F970" s="1084" t="s">
        <v>625</v>
      </c>
      <c r="G970" s="1084"/>
      <c r="H970" s="1084"/>
      <c r="I970" s="1084"/>
      <c r="J970" s="1084"/>
      <c r="K970" s="1088"/>
      <c r="L970" s="1089">
        <v>550</v>
      </c>
      <c r="M970" s="1090"/>
      <c r="N970" s="1090"/>
      <c r="O970" s="1080">
        <v>1000</v>
      </c>
      <c r="P970" s="1080"/>
      <c r="Q970" s="1080"/>
      <c r="R970" s="1080"/>
      <c r="S970" s="1079">
        <v>1400</v>
      </c>
      <c r="T970" s="1079"/>
      <c r="U970" s="1079"/>
      <c r="V970" s="1079"/>
      <c r="W970" s="1080">
        <v>1300</v>
      </c>
      <c r="X970" s="1080"/>
      <c r="Y970" s="1080"/>
      <c r="Z970" s="1080"/>
      <c r="AA970" s="1079">
        <v>1600</v>
      </c>
      <c r="AB970" s="1079"/>
      <c r="AC970" s="1079"/>
      <c r="AD970" s="1079"/>
      <c r="AE970" s="1079"/>
      <c r="AF970" s="1080">
        <v>1600</v>
      </c>
      <c r="AG970" s="1080"/>
      <c r="AH970" s="1080"/>
      <c r="AI970" s="1080"/>
      <c r="AJ970" s="1079">
        <v>2000</v>
      </c>
      <c r="AK970" s="1079"/>
      <c r="AL970" s="1081"/>
      <c r="AM970" s="1082">
        <v>12.5</v>
      </c>
      <c r="AN970" s="1076"/>
      <c r="AO970" s="1076"/>
      <c r="AP970" s="1083">
        <v>12.5</v>
      </c>
      <c r="AQ970" s="1083"/>
      <c r="AR970" s="1084" t="s">
        <v>626</v>
      </c>
      <c r="AS970" s="1085"/>
    </row>
    <row r="971" spans="1:45" ht="9" customHeight="1">
      <c r="A971" s="1086" t="s">
        <v>596</v>
      </c>
      <c r="B971" s="1087"/>
      <c r="C971" s="1087"/>
      <c r="D971" s="1087"/>
      <c r="E971" s="1087"/>
      <c r="F971" s="1084" t="s">
        <v>625</v>
      </c>
      <c r="G971" s="1084"/>
      <c r="H971" s="1084"/>
      <c r="I971" s="1084"/>
      <c r="J971" s="1084"/>
      <c r="K971" s="1088"/>
      <c r="L971" s="1094">
        <v>1100</v>
      </c>
      <c r="M971" s="1079"/>
      <c r="N971" s="1079"/>
      <c r="O971" s="1080">
        <v>1800</v>
      </c>
      <c r="P971" s="1080"/>
      <c r="Q971" s="1080"/>
      <c r="R971" s="1080"/>
      <c r="S971" s="1079">
        <v>2100</v>
      </c>
      <c r="T971" s="1079"/>
      <c r="U971" s="1079"/>
      <c r="V971" s="1079"/>
      <c r="W971" s="1080">
        <v>2400</v>
      </c>
      <c r="X971" s="1080"/>
      <c r="Y971" s="1080"/>
      <c r="Z971" s="1080"/>
      <c r="AA971" s="1079">
        <v>2600</v>
      </c>
      <c r="AB971" s="1079"/>
      <c r="AC971" s="1079"/>
      <c r="AD971" s="1079"/>
      <c r="AE971" s="1079"/>
      <c r="AF971" s="1080">
        <v>3600</v>
      </c>
      <c r="AG971" s="1080"/>
      <c r="AH971" s="1080"/>
      <c r="AI971" s="1080"/>
      <c r="AJ971" s="1079">
        <v>4000</v>
      </c>
      <c r="AK971" s="1079"/>
      <c r="AL971" s="1081"/>
      <c r="AM971" s="1082">
        <v>12</v>
      </c>
      <c r="AN971" s="1076"/>
      <c r="AO971" s="1076"/>
      <c r="AP971" s="1083">
        <v>12.5</v>
      </c>
      <c r="AQ971" s="1083"/>
      <c r="AR971" s="1084" t="s">
        <v>626</v>
      </c>
      <c r="AS971" s="1085"/>
    </row>
    <row r="972" spans="1:45" ht="9" customHeight="1">
      <c r="A972" s="1086" t="s">
        <v>721</v>
      </c>
      <c r="B972" s="1087"/>
      <c r="C972" s="1087"/>
      <c r="D972" s="1087"/>
      <c r="E972" s="1087"/>
      <c r="F972" s="1084" t="s">
        <v>634</v>
      </c>
      <c r="G972" s="1084"/>
      <c r="H972" s="1084"/>
      <c r="I972" s="1084"/>
      <c r="J972" s="1084"/>
      <c r="K972" s="1088"/>
      <c r="L972" s="1089">
        <v>900</v>
      </c>
      <c r="M972" s="1090"/>
      <c r="N972" s="1090"/>
      <c r="O972" s="1080">
        <v>1100</v>
      </c>
      <c r="P972" s="1080"/>
      <c r="Q972" s="1080"/>
      <c r="R972" s="1080"/>
      <c r="S972" s="1079">
        <v>1000</v>
      </c>
      <c r="T972" s="1079"/>
      <c r="U972" s="1079"/>
      <c r="V972" s="1079"/>
      <c r="W972" s="1080">
        <v>1250</v>
      </c>
      <c r="X972" s="1080"/>
      <c r="Y972" s="1080"/>
      <c r="Z972" s="1080"/>
      <c r="AA972" s="1079">
        <v>1700</v>
      </c>
      <c r="AB972" s="1079"/>
      <c r="AC972" s="1079"/>
      <c r="AD972" s="1079"/>
      <c r="AE972" s="1079"/>
      <c r="AF972" s="1080">
        <v>1400</v>
      </c>
      <c r="AG972" s="1080"/>
      <c r="AH972" s="1080"/>
      <c r="AI972" s="1080"/>
      <c r="AJ972" s="1079">
        <v>2000</v>
      </c>
      <c r="AK972" s="1079"/>
      <c r="AL972" s="1081"/>
      <c r="AM972" s="1095" t="s">
        <v>626</v>
      </c>
      <c r="AN972" s="1084"/>
      <c r="AO972" s="1084"/>
      <c r="AP972" s="1091" t="s">
        <v>626</v>
      </c>
      <c r="AQ972" s="1091"/>
      <c r="AR972" s="1084" t="s">
        <v>626</v>
      </c>
      <c r="AS972" s="1085"/>
    </row>
    <row r="973" spans="1:45" ht="9" customHeight="1">
      <c r="A973" s="1086" t="s">
        <v>722</v>
      </c>
      <c r="B973" s="1087"/>
      <c r="C973" s="1087"/>
      <c r="D973" s="1087"/>
      <c r="E973" s="1087"/>
      <c r="F973" s="1084" t="s">
        <v>629</v>
      </c>
      <c r="G973" s="1084"/>
      <c r="H973" s="1084"/>
      <c r="I973" s="1084"/>
      <c r="J973" s="1084"/>
      <c r="K973" s="1088"/>
      <c r="L973" s="1096" t="s">
        <v>626</v>
      </c>
      <c r="M973" s="1091"/>
      <c r="N973" s="1091"/>
      <c r="O973" s="1078">
        <v>950</v>
      </c>
      <c r="P973" s="1078"/>
      <c r="Q973" s="1078"/>
      <c r="R973" s="1078"/>
      <c r="S973" s="1091" t="s">
        <v>626</v>
      </c>
      <c r="T973" s="1091"/>
      <c r="U973" s="1091"/>
      <c r="V973" s="1091"/>
      <c r="W973" s="1080">
        <v>1300</v>
      </c>
      <c r="X973" s="1080"/>
      <c r="Y973" s="1080"/>
      <c r="Z973" s="1080"/>
      <c r="AA973" s="1079">
        <v>1900</v>
      </c>
      <c r="AB973" s="1079"/>
      <c r="AC973" s="1079"/>
      <c r="AD973" s="1079"/>
      <c r="AE973" s="1079"/>
      <c r="AF973" s="1080">
        <v>1600</v>
      </c>
      <c r="AG973" s="1080"/>
      <c r="AH973" s="1080"/>
      <c r="AI973" s="1080"/>
      <c r="AJ973" s="1079">
        <v>2150</v>
      </c>
      <c r="AK973" s="1079"/>
      <c r="AL973" s="1081"/>
      <c r="AM973" s="1095" t="s">
        <v>626</v>
      </c>
      <c r="AN973" s="1084"/>
      <c r="AO973" s="1084"/>
      <c r="AP973" s="1091" t="s">
        <v>626</v>
      </c>
      <c r="AQ973" s="1091"/>
      <c r="AR973" s="1084" t="s">
        <v>626</v>
      </c>
      <c r="AS973" s="1085"/>
    </row>
    <row r="974" spans="1:45" ht="9" customHeight="1">
      <c r="A974" s="1086" t="s">
        <v>723</v>
      </c>
      <c r="B974" s="1087"/>
      <c r="C974" s="1087"/>
      <c r="D974" s="1087"/>
      <c r="E974" s="1087"/>
      <c r="F974" s="1084" t="s">
        <v>632</v>
      </c>
      <c r="G974" s="1084"/>
      <c r="H974" s="1084"/>
      <c r="I974" s="1084"/>
      <c r="J974" s="1084"/>
      <c r="K974" s="1088"/>
      <c r="L974" s="1089">
        <v>700</v>
      </c>
      <c r="M974" s="1090"/>
      <c r="N974" s="1090"/>
      <c r="O974" s="1078">
        <v>900</v>
      </c>
      <c r="P974" s="1078"/>
      <c r="Q974" s="1078"/>
      <c r="R974" s="1078"/>
      <c r="S974" s="1079">
        <v>1050</v>
      </c>
      <c r="T974" s="1079"/>
      <c r="U974" s="1079"/>
      <c r="V974" s="1079"/>
      <c r="W974" s="1080">
        <v>1300</v>
      </c>
      <c r="X974" s="1080"/>
      <c r="Y974" s="1080"/>
      <c r="Z974" s="1080"/>
      <c r="AA974" s="1079">
        <v>1300</v>
      </c>
      <c r="AB974" s="1079"/>
      <c r="AC974" s="1079"/>
      <c r="AD974" s="1079"/>
      <c r="AE974" s="1079"/>
      <c r="AF974" s="1080">
        <v>1700</v>
      </c>
      <c r="AG974" s="1080"/>
      <c r="AH974" s="1080"/>
      <c r="AI974" s="1080"/>
      <c r="AJ974" s="1079">
        <v>1520</v>
      </c>
      <c r="AK974" s="1079"/>
      <c r="AL974" s="1081"/>
      <c r="AM974" s="1082">
        <v>9</v>
      </c>
      <c r="AN974" s="1076"/>
      <c r="AO974" s="1076"/>
      <c r="AP974" s="1083">
        <v>10</v>
      </c>
      <c r="AQ974" s="1083"/>
      <c r="AR974" s="1084" t="s">
        <v>626</v>
      </c>
      <c r="AS974" s="1085"/>
    </row>
    <row r="975" spans="1:45" ht="9" customHeight="1">
      <c r="A975" s="1086" t="s">
        <v>724</v>
      </c>
      <c r="B975" s="1087"/>
      <c r="C975" s="1087"/>
      <c r="D975" s="1087"/>
      <c r="E975" s="1087"/>
      <c r="F975" s="1084" t="s">
        <v>632</v>
      </c>
      <c r="G975" s="1084"/>
      <c r="H975" s="1084"/>
      <c r="I975" s="1084"/>
      <c r="J975" s="1084"/>
      <c r="K975" s="1088"/>
      <c r="L975" s="1089">
        <v>400</v>
      </c>
      <c r="M975" s="1090"/>
      <c r="N975" s="1090"/>
      <c r="O975" s="1078">
        <v>500</v>
      </c>
      <c r="P975" s="1078"/>
      <c r="Q975" s="1078"/>
      <c r="R975" s="1078"/>
      <c r="S975" s="1079">
        <v>1100</v>
      </c>
      <c r="T975" s="1079"/>
      <c r="U975" s="1079"/>
      <c r="V975" s="1079"/>
      <c r="W975" s="1078">
        <v>800</v>
      </c>
      <c r="X975" s="1078"/>
      <c r="Y975" s="1078"/>
      <c r="Z975" s="1078"/>
      <c r="AA975" s="1079">
        <v>1300</v>
      </c>
      <c r="AB975" s="1079"/>
      <c r="AC975" s="1079"/>
      <c r="AD975" s="1079"/>
      <c r="AE975" s="1079"/>
      <c r="AF975" s="1084" t="s">
        <v>626</v>
      </c>
      <c r="AG975" s="1084"/>
      <c r="AH975" s="1084"/>
      <c r="AI975" s="1084"/>
      <c r="AJ975" s="1091" t="s">
        <v>626</v>
      </c>
      <c r="AK975" s="1091"/>
      <c r="AL975" s="1092"/>
      <c r="AM975" s="1082">
        <v>9</v>
      </c>
      <c r="AN975" s="1076"/>
      <c r="AO975" s="1076"/>
      <c r="AP975" s="1083">
        <v>10</v>
      </c>
      <c r="AQ975" s="1083"/>
      <c r="AR975" s="1084" t="s">
        <v>626</v>
      </c>
      <c r="AS975" s="1085"/>
    </row>
    <row r="976" spans="1:45" ht="9" customHeight="1">
      <c r="A976" s="1086" t="s">
        <v>725</v>
      </c>
      <c r="B976" s="1087"/>
      <c r="C976" s="1087"/>
      <c r="D976" s="1087"/>
      <c r="E976" s="1087"/>
      <c r="F976" s="1084" t="s">
        <v>685</v>
      </c>
      <c r="G976" s="1084"/>
      <c r="H976" s="1084"/>
      <c r="I976" s="1084"/>
      <c r="J976" s="1084"/>
      <c r="K976" s="1088"/>
      <c r="L976" s="1089">
        <v>200</v>
      </c>
      <c r="M976" s="1090"/>
      <c r="N976" s="1090"/>
      <c r="O976" s="1078">
        <v>300</v>
      </c>
      <c r="P976" s="1078"/>
      <c r="Q976" s="1078"/>
      <c r="R976" s="1078"/>
      <c r="S976" s="1090">
        <v>400</v>
      </c>
      <c r="T976" s="1090"/>
      <c r="U976" s="1090"/>
      <c r="V976" s="1090"/>
      <c r="W976" s="1078">
        <v>400</v>
      </c>
      <c r="X976" s="1078"/>
      <c r="Y976" s="1078"/>
      <c r="Z976" s="1078"/>
      <c r="AA976" s="1090">
        <v>500</v>
      </c>
      <c r="AB976" s="1090"/>
      <c r="AC976" s="1090"/>
      <c r="AD976" s="1090"/>
      <c r="AE976" s="1090"/>
      <c r="AF976" s="1078">
        <v>500</v>
      </c>
      <c r="AG976" s="1078"/>
      <c r="AH976" s="1078"/>
      <c r="AI976" s="1078"/>
      <c r="AJ976" s="1090">
        <v>600</v>
      </c>
      <c r="AK976" s="1090"/>
      <c r="AL976" s="1093"/>
      <c r="AM976" s="1082">
        <v>6</v>
      </c>
      <c r="AN976" s="1076"/>
      <c r="AO976" s="1076"/>
      <c r="AP976" s="1083">
        <v>6</v>
      </c>
      <c r="AQ976" s="1083"/>
      <c r="AR976" s="1076">
        <v>8</v>
      </c>
      <c r="AS976" s="1077"/>
    </row>
    <row r="977" spans="1:45" ht="9" customHeight="1">
      <c r="A977" s="1086" t="s">
        <v>726</v>
      </c>
      <c r="B977" s="1087"/>
      <c r="C977" s="1087"/>
      <c r="D977" s="1087"/>
      <c r="E977" s="1087"/>
      <c r="F977" s="1084" t="s">
        <v>625</v>
      </c>
      <c r="G977" s="1084"/>
      <c r="H977" s="1084"/>
      <c r="I977" s="1084"/>
      <c r="J977" s="1084"/>
      <c r="K977" s="1088"/>
      <c r="L977" s="1089">
        <v>600</v>
      </c>
      <c r="M977" s="1090"/>
      <c r="N977" s="1090"/>
      <c r="O977" s="1078">
        <v>750</v>
      </c>
      <c r="P977" s="1078"/>
      <c r="Q977" s="1078"/>
      <c r="R977" s="1078"/>
      <c r="S977" s="1091" t="s">
        <v>626</v>
      </c>
      <c r="T977" s="1091"/>
      <c r="U977" s="1091"/>
      <c r="V977" s="1091"/>
      <c r="W977" s="1080">
        <v>1000</v>
      </c>
      <c r="X977" s="1080"/>
      <c r="Y977" s="1080"/>
      <c r="Z977" s="1080"/>
      <c r="AA977" s="1079">
        <v>1500</v>
      </c>
      <c r="AB977" s="1079"/>
      <c r="AC977" s="1079"/>
      <c r="AD977" s="1079"/>
      <c r="AE977" s="1079"/>
      <c r="AF977" s="1080">
        <v>1200</v>
      </c>
      <c r="AG977" s="1080"/>
      <c r="AH977" s="1080"/>
      <c r="AI977" s="1080"/>
      <c r="AJ977" s="1091" t="s">
        <v>626</v>
      </c>
      <c r="AK977" s="1091"/>
      <c r="AL977" s="1092"/>
      <c r="AM977" s="1082">
        <v>8</v>
      </c>
      <c r="AN977" s="1076"/>
      <c r="AO977" s="1076"/>
      <c r="AP977" s="1083">
        <v>10</v>
      </c>
      <c r="AQ977" s="1083"/>
      <c r="AR977" s="1084" t="s">
        <v>626</v>
      </c>
      <c r="AS977" s="1085"/>
    </row>
    <row r="978" spans="1:45" ht="9" customHeight="1">
      <c r="A978" s="1086" t="s">
        <v>727</v>
      </c>
      <c r="B978" s="1087"/>
      <c r="C978" s="1087"/>
      <c r="D978" s="1087"/>
      <c r="E978" s="1087"/>
      <c r="F978" s="1084" t="s">
        <v>625</v>
      </c>
      <c r="G978" s="1084"/>
      <c r="H978" s="1084"/>
      <c r="I978" s="1084"/>
      <c r="J978" s="1084"/>
      <c r="K978" s="1088"/>
      <c r="L978" s="1089">
        <v>550</v>
      </c>
      <c r="M978" s="1090"/>
      <c r="N978" s="1090"/>
      <c r="O978" s="1078">
        <v>720</v>
      </c>
      <c r="P978" s="1078"/>
      <c r="Q978" s="1078"/>
      <c r="R978" s="1078"/>
      <c r="S978" s="1079">
        <v>1020</v>
      </c>
      <c r="T978" s="1079"/>
      <c r="U978" s="1079"/>
      <c r="V978" s="1079"/>
      <c r="W978" s="1078">
        <v>870</v>
      </c>
      <c r="X978" s="1078"/>
      <c r="Y978" s="1078"/>
      <c r="Z978" s="1078"/>
      <c r="AA978" s="1079">
        <v>1210</v>
      </c>
      <c r="AB978" s="1079"/>
      <c r="AC978" s="1079"/>
      <c r="AD978" s="1079"/>
      <c r="AE978" s="1079"/>
      <c r="AF978" s="1080">
        <v>1010</v>
      </c>
      <c r="AG978" s="1080"/>
      <c r="AH978" s="1080"/>
      <c r="AI978" s="1080"/>
      <c r="AJ978" s="1079">
        <v>1300</v>
      </c>
      <c r="AK978" s="1079"/>
      <c r="AL978" s="1081"/>
      <c r="AM978" s="1082">
        <v>9</v>
      </c>
      <c r="AN978" s="1076"/>
      <c r="AO978" s="1076"/>
      <c r="AP978" s="1083">
        <v>10</v>
      </c>
      <c r="AQ978" s="1083"/>
      <c r="AR978" s="1084" t="s">
        <v>626</v>
      </c>
      <c r="AS978" s="1085"/>
    </row>
    <row r="979" spans="1:45" ht="9" customHeight="1">
      <c r="A979" s="1086" t="s">
        <v>728</v>
      </c>
      <c r="B979" s="1087"/>
      <c r="C979" s="1087"/>
      <c r="D979" s="1087"/>
      <c r="E979" s="1087"/>
      <c r="F979" s="1084" t="s">
        <v>634</v>
      </c>
      <c r="G979" s="1084"/>
      <c r="H979" s="1084"/>
      <c r="I979" s="1084"/>
      <c r="J979" s="1084"/>
      <c r="K979" s="1088"/>
      <c r="L979" s="1089">
        <v>870</v>
      </c>
      <c r="M979" s="1090"/>
      <c r="N979" s="1090"/>
      <c r="O979" s="1080">
        <v>1150</v>
      </c>
      <c r="P979" s="1080"/>
      <c r="Q979" s="1080"/>
      <c r="R979" s="1080"/>
      <c r="S979" s="1091" t="s">
        <v>626</v>
      </c>
      <c r="T979" s="1091"/>
      <c r="U979" s="1091"/>
      <c r="V979" s="1091"/>
      <c r="W979" s="1084" t="s">
        <v>626</v>
      </c>
      <c r="X979" s="1084"/>
      <c r="Y979" s="1084"/>
      <c r="Z979" s="1084"/>
      <c r="AA979" s="1091" t="s">
        <v>626</v>
      </c>
      <c r="AB979" s="1091"/>
      <c r="AC979" s="1091"/>
      <c r="AD979" s="1091"/>
      <c r="AE979" s="1091"/>
      <c r="AF979" s="1084" t="s">
        <v>626</v>
      </c>
      <c r="AG979" s="1084"/>
      <c r="AH979" s="1084"/>
      <c r="AI979" s="1084"/>
      <c r="AJ979" s="1091" t="s">
        <v>626</v>
      </c>
      <c r="AK979" s="1091"/>
      <c r="AL979" s="1092"/>
      <c r="AM979" s="1082">
        <v>10</v>
      </c>
      <c r="AN979" s="1076"/>
      <c r="AO979" s="1076"/>
      <c r="AP979" s="1091" t="s">
        <v>626</v>
      </c>
      <c r="AQ979" s="1091"/>
      <c r="AR979" s="1084" t="s">
        <v>626</v>
      </c>
      <c r="AS979" s="1085"/>
    </row>
    <row r="980" spans="1:45" ht="9" customHeight="1">
      <c r="A980" s="1086" t="s">
        <v>729</v>
      </c>
      <c r="B980" s="1087"/>
      <c r="C980" s="1087"/>
      <c r="D980" s="1087"/>
      <c r="E980" s="1087"/>
      <c r="F980" s="1084" t="s">
        <v>625</v>
      </c>
      <c r="G980" s="1084"/>
      <c r="H980" s="1084"/>
      <c r="I980" s="1084"/>
      <c r="J980" s="1084"/>
      <c r="K980" s="1088"/>
      <c r="L980" s="1089">
        <v>500</v>
      </c>
      <c r="M980" s="1090"/>
      <c r="N980" s="1090"/>
      <c r="O980" s="1078">
        <v>800</v>
      </c>
      <c r="P980" s="1078"/>
      <c r="Q980" s="1078"/>
      <c r="R980" s="1078"/>
      <c r="S980" s="1079">
        <v>1200</v>
      </c>
      <c r="T980" s="1079"/>
      <c r="U980" s="1079"/>
      <c r="V980" s="1079"/>
      <c r="W980" s="1080">
        <v>1000</v>
      </c>
      <c r="X980" s="1080"/>
      <c r="Y980" s="1080"/>
      <c r="Z980" s="1080"/>
      <c r="AA980" s="1079">
        <v>1400</v>
      </c>
      <c r="AB980" s="1079"/>
      <c r="AC980" s="1079"/>
      <c r="AD980" s="1079"/>
      <c r="AE980" s="1079"/>
      <c r="AF980" s="1080">
        <v>1800</v>
      </c>
      <c r="AG980" s="1080"/>
      <c r="AH980" s="1080"/>
      <c r="AI980" s="1080"/>
      <c r="AJ980" s="1079">
        <v>2500</v>
      </c>
      <c r="AK980" s="1079"/>
      <c r="AL980" s="1081"/>
      <c r="AM980" s="1082">
        <v>9</v>
      </c>
      <c r="AN980" s="1076"/>
      <c r="AO980" s="1076"/>
      <c r="AP980" s="1083">
        <v>11</v>
      </c>
      <c r="AQ980" s="1083"/>
      <c r="AR980" s="1084" t="s">
        <v>626</v>
      </c>
      <c r="AS980" s="1085"/>
    </row>
    <row r="981" spans="1:45" ht="9" customHeight="1">
      <c r="A981" s="1086" t="s">
        <v>730</v>
      </c>
      <c r="B981" s="1087"/>
      <c r="C981" s="1087"/>
      <c r="D981" s="1087"/>
      <c r="E981" s="1087"/>
      <c r="F981" s="1084" t="s">
        <v>625</v>
      </c>
      <c r="G981" s="1084"/>
      <c r="H981" s="1084"/>
      <c r="I981" s="1084"/>
      <c r="J981" s="1084"/>
      <c r="K981" s="1088"/>
      <c r="L981" s="1089">
        <v>900</v>
      </c>
      <c r="M981" s="1090"/>
      <c r="N981" s="1090"/>
      <c r="O981" s="1080">
        <v>1000</v>
      </c>
      <c r="P981" s="1080"/>
      <c r="Q981" s="1080"/>
      <c r="R981" s="1080"/>
      <c r="S981" s="1079">
        <v>1100</v>
      </c>
      <c r="T981" s="1079"/>
      <c r="U981" s="1079"/>
      <c r="V981" s="1079"/>
      <c r="W981" s="1080">
        <v>1250</v>
      </c>
      <c r="X981" s="1080"/>
      <c r="Y981" s="1080"/>
      <c r="Z981" s="1080"/>
      <c r="AA981" s="1079">
        <v>1350</v>
      </c>
      <c r="AB981" s="1079"/>
      <c r="AC981" s="1079"/>
      <c r="AD981" s="1079"/>
      <c r="AE981" s="1079"/>
      <c r="AF981" s="1080">
        <v>1600</v>
      </c>
      <c r="AG981" s="1080"/>
      <c r="AH981" s="1080"/>
      <c r="AI981" s="1080"/>
      <c r="AJ981" s="1079">
        <v>1700</v>
      </c>
      <c r="AK981" s="1079"/>
      <c r="AL981" s="1081"/>
      <c r="AM981" s="1082">
        <v>9</v>
      </c>
      <c r="AN981" s="1076"/>
      <c r="AO981" s="1076"/>
      <c r="AP981" s="1083">
        <v>11</v>
      </c>
      <c r="AQ981" s="1083"/>
      <c r="AR981" s="1084" t="s">
        <v>626</v>
      </c>
      <c r="AS981" s="1085"/>
    </row>
    <row r="982" spans="1:45" ht="9" customHeight="1">
      <c r="A982" s="1086" t="s">
        <v>731</v>
      </c>
      <c r="B982" s="1087"/>
      <c r="C982" s="1087"/>
      <c r="D982" s="1087"/>
      <c r="E982" s="1087"/>
      <c r="F982" s="1084" t="s">
        <v>625</v>
      </c>
      <c r="G982" s="1084"/>
      <c r="H982" s="1084"/>
      <c r="I982" s="1084"/>
      <c r="J982" s="1084"/>
      <c r="K982" s="1088"/>
      <c r="L982" s="1089">
        <v>600</v>
      </c>
      <c r="M982" s="1090"/>
      <c r="N982" s="1090"/>
      <c r="O982" s="1078">
        <v>800</v>
      </c>
      <c r="P982" s="1078"/>
      <c r="Q982" s="1078"/>
      <c r="R982" s="1078"/>
      <c r="S982" s="1079">
        <v>1500</v>
      </c>
      <c r="T982" s="1079"/>
      <c r="U982" s="1079"/>
      <c r="V982" s="1079"/>
      <c r="W982" s="1078">
        <v>950</v>
      </c>
      <c r="X982" s="1078"/>
      <c r="Y982" s="1078"/>
      <c r="Z982" s="1078"/>
      <c r="AA982" s="1079">
        <v>1700</v>
      </c>
      <c r="AB982" s="1079"/>
      <c r="AC982" s="1079"/>
      <c r="AD982" s="1079"/>
      <c r="AE982" s="1079"/>
      <c r="AF982" s="1080">
        <v>1200</v>
      </c>
      <c r="AG982" s="1080"/>
      <c r="AH982" s="1080"/>
      <c r="AI982" s="1080"/>
      <c r="AJ982" s="1079">
        <v>1900</v>
      </c>
      <c r="AK982" s="1079"/>
      <c r="AL982" s="1081"/>
      <c r="AM982" s="1082">
        <v>9</v>
      </c>
      <c r="AN982" s="1076"/>
      <c r="AO982" s="1076"/>
      <c r="AP982" s="1083">
        <v>11</v>
      </c>
      <c r="AQ982" s="1083"/>
      <c r="AR982" s="1084" t="s">
        <v>626</v>
      </c>
      <c r="AS982" s="1085"/>
    </row>
    <row r="983" spans="1:45" ht="9" customHeight="1">
      <c r="A983" s="1086" t="s">
        <v>732</v>
      </c>
      <c r="B983" s="1087"/>
      <c r="C983" s="1087"/>
      <c r="D983" s="1087"/>
      <c r="E983" s="1087"/>
      <c r="F983" s="1084" t="s">
        <v>632</v>
      </c>
      <c r="G983" s="1084"/>
      <c r="H983" s="1084"/>
      <c r="I983" s="1084"/>
      <c r="J983" s="1084"/>
      <c r="K983" s="1088"/>
      <c r="L983" s="1089">
        <v>400</v>
      </c>
      <c r="M983" s="1090"/>
      <c r="N983" s="1090"/>
      <c r="O983" s="1078">
        <v>600</v>
      </c>
      <c r="P983" s="1078"/>
      <c r="Q983" s="1078"/>
      <c r="R983" s="1078"/>
      <c r="S983" s="1090">
        <v>900</v>
      </c>
      <c r="T983" s="1090"/>
      <c r="U983" s="1090"/>
      <c r="V983" s="1090"/>
      <c r="W983" s="1080">
        <v>1000</v>
      </c>
      <c r="X983" s="1080"/>
      <c r="Y983" s="1080"/>
      <c r="Z983" s="1080"/>
      <c r="AA983" s="1079">
        <v>1200</v>
      </c>
      <c r="AB983" s="1079"/>
      <c r="AC983" s="1079"/>
      <c r="AD983" s="1079"/>
      <c r="AE983" s="1079"/>
      <c r="AF983" s="1080">
        <v>1800</v>
      </c>
      <c r="AG983" s="1080"/>
      <c r="AH983" s="1080"/>
      <c r="AI983" s="1080"/>
      <c r="AJ983" s="1079">
        <v>2000</v>
      </c>
      <c r="AK983" s="1079"/>
      <c r="AL983" s="1081"/>
      <c r="AM983" s="1082">
        <v>8</v>
      </c>
      <c r="AN983" s="1076"/>
      <c r="AO983" s="1076"/>
      <c r="AP983" s="1083">
        <v>12</v>
      </c>
      <c r="AQ983" s="1083"/>
      <c r="AR983" s="1076">
        <v>14</v>
      </c>
      <c r="AS983" s="1077"/>
    </row>
    <row r="984" spans="1:45" ht="9" customHeight="1">
      <c r="A984" s="1086" t="s">
        <v>733</v>
      </c>
      <c r="B984" s="1087"/>
      <c r="C984" s="1087"/>
      <c r="D984" s="1087"/>
      <c r="E984" s="1087"/>
      <c r="F984" s="1084" t="s">
        <v>625</v>
      </c>
      <c r="G984" s="1084"/>
      <c r="H984" s="1084"/>
      <c r="I984" s="1084"/>
      <c r="J984" s="1084"/>
      <c r="K984" s="1088"/>
      <c r="L984" s="1089">
        <v>800</v>
      </c>
      <c r="M984" s="1090"/>
      <c r="N984" s="1090"/>
      <c r="O984" s="1080">
        <v>1000</v>
      </c>
      <c r="P984" s="1080"/>
      <c r="Q984" s="1080"/>
      <c r="R984" s="1080"/>
      <c r="S984" s="1079">
        <v>1800</v>
      </c>
      <c r="T984" s="1079"/>
      <c r="U984" s="1079"/>
      <c r="V984" s="1079"/>
      <c r="W984" s="1080">
        <v>1400</v>
      </c>
      <c r="X984" s="1080"/>
      <c r="Y984" s="1080"/>
      <c r="Z984" s="1080"/>
      <c r="AA984" s="1079">
        <v>2000</v>
      </c>
      <c r="AB984" s="1079"/>
      <c r="AC984" s="1079"/>
      <c r="AD984" s="1079"/>
      <c r="AE984" s="1079"/>
      <c r="AF984" s="1080">
        <v>1800</v>
      </c>
      <c r="AG984" s="1080"/>
      <c r="AH984" s="1080"/>
      <c r="AI984" s="1080"/>
      <c r="AJ984" s="1079">
        <v>2100</v>
      </c>
      <c r="AK984" s="1079"/>
      <c r="AL984" s="1081"/>
      <c r="AM984" s="1082">
        <v>9</v>
      </c>
      <c r="AN984" s="1076"/>
      <c r="AO984" s="1076"/>
      <c r="AP984" s="1083">
        <v>11</v>
      </c>
      <c r="AQ984" s="1083"/>
      <c r="AR984" s="1084" t="s">
        <v>626</v>
      </c>
      <c r="AS984" s="1085"/>
    </row>
    <row r="985" spans="1:45" ht="9" customHeight="1">
      <c r="A985" s="1086" t="s">
        <v>734</v>
      </c>
      <c r="B985" s="1087"/>
      <c r="C985" s="1087"/>
      <c r="D985" s="1087"/>
      <c r="E985" s="1087"/>
      <c r="F985" s="1084" t="s">
        <v>640</v>
      </c>
      <c r="G985" s="1084"/>
      <c r="H985" s="1084"/>
      <c r="I985" s="1084"/>
      <c r="J985" s="1084"/>
      <c r="K985" s="1088"/>
      <c r="L985" s="1089">
        <v>818</v>
      </c>
      <c r="M985" s="1090"/>
      <c r="N985" s="1090"/>
      <c r="O985" s="1080">
        <v>1328</v>
      </c>
      <c r="P985" s="1080"/>
      <c r="Q985" s="1080"/>
      <c r="R985" s="1080"/>
      <c r="S985" s="1079">
        <v>2255</v>
      </c>
      <c r="T985" s="1079"/>
      <c r="U985" s="1079"/>
      <c r="V985" s="1079"/>
      <c r="W985" s="1080">
        <v>1776</v>
      </c>
      <c r="X985" s="1080"/>
      <c r="Y985" s="1080"/>
      <c r="Z985" s="1080"/>
      <c r="AA985" s="1091" t="s">
        <v>626</v>
      </c>
      <c r="AB985" s="1091"/>
      <c r="AC985" s="1091"/>
      <c r="AD985" s="1091"/>
      <c r="AE985" s="1091"/>
      <c r="AF985" s="1080">
        <v>2350</v>
      </c>
      <c r="AG985" s="1080"/>
      <c r="AH985" s="1080"/>
      <c r="AI985" s="1080"/>
      <c r="AJ985" s="1091" t="s">
        <v>626</v>
      </c>
      <c r="AK985" s="1091"/>
      <c r="AL985" s="1092"/>
      <c r="AM985" s="1082">
        <v>11.95</v>
      </c>
      <c r="AN985" s="1076"/>
      <c r="AO985" s="1076"/>
      <c r="AP985" s="1083">
        <v>14</v>
      </c>
      <c r="AQ985" s="1083"/>
      <c r="AR985" s="1084" t="s">
        <v>626</v>
      </c>
      <c r="AS985" s="1085"/>
    </row>
    <row r="986" spans="1:45" ht="9" customHeight="1">
      <c r="A986" s="1086" t="s">
        <v>735</v>
      </c>
      <c r="B986" s="1087"/>
      <c r="C986" s="1087"/>
      <c r="D986" s="1087"/>
      <c r="E986" s="1087"/>
      <c r="F986" s="1084" t="s">
        <v>625</v>
      </c>
      <c r="G986" s="1084"/>
      <c r="H986" s="1084"/>
      <c r="I986" s="1084"/>
      <c r="J986" s="1084"/>
      <c r="K986" s="1088"/>
      <c r="L986" s="1089">
        <v>380</v>
      </c>
      <c r="M986" s="1090"/>
      <c r="N986" s="1090"/>
      <c r="O986" s="1078">
        <v>700</v>
      </c>
      <c r="P986" s="1078"/>
      <c r="Q986" s="1078"/>
      <c r="R986" s="1078"/>
      <c r="S986" s="1090">
        <v>800</v>
      </c>
      <c r="T986" s="1090"/>
      <c r="U986" s="1090"/>
      <c r="V986" s="1090"/>
      <c r="W986" s="1078">
        <v>900</v>
      </c>
      <c r="X986" s="1078"/>
      <c r="Y986" s="1078"/>
      <c r="Z986" s="1078"/>
      <c r="AA986" s="1079">
        <v>1000</v>
      </c>
      <c r="AB986" s="1079"/>
      <c r="AC986" s="1079"/>
      <c r="AD986" s="1079"/>
      <c r="AE986" s="1079"/>
      <c r="AF986" s="1080">
        <v>1300</v>
      </c>
      <c r="AG986" s="1080"/>
      <c r="AH986" s="1080"/>
      <c r="AI986" s="1080"/>
      <c r="AJ986" s="1079">
        <v>1300</v>
      </c>
      <c r="AK986" s="1079"/>
      <c r="AL986" s="1081"/>
      <c r="AM986" s="1082">
        <v>10</v>
      </c>
      <c r="AN986" s="1076"/>
      <c r="AO986" s="1076"/>
      <c r="AP986" s="1083">
        <v>11</v>
      </c>
      <c r="AQ986" s="1083"/>
      <c r="AR986" s="1084" t="s">
        <v>626</v>
      </c>
      <c r="AS986" s="1085"/>
    </row>
    <row r="987" spans="1:45" ht="9" customHeight="1">
      <c r="A987" s="1086" t="s">
        <v>736</v>
      </c>
      <c r="B987" s="1087"/>
      <c r="C987" s="1087"/>
      <c r="D987" s="1087"/>
      <c r="E987" s="1087"/>
      <c r="F987" s="1084" t="s">
        <v>625</v>
      </c>
      <c r="G987" s="1084"/>
      <c r="H987" s="1084"/>
      <c r="I987" s="1084"/>
      <c r="J987" s="1084"/>
      <c r="K987" s="1088"/>
      <c r="L987" s="1089">
        <v>780</v>
      </c>
      <c r="M987" s="1090"/>
      <c r="N987" s="1090"/>
      <c r="O987" s="1080">
        <v>1100</v>
      </c>
      <c r="P987" s="1080"/>
      <c r="Q987" s="1080"/>
      <c r="R987" s="1080"/>
      <c r="S987" s="1079">
        <v>1650</v>
      </c>
      <c r="T987" s="1079"/>
      <c r="U987" s="1079"/>
      <c r="V987" s="1079"/>
      <c r="W987" s="1080">
        <v>1600</v>
      </c>
      <c r="X987" s="1080"/>
      <c r="Y987" s="1080"/>
      <c r="Z987" s="1080"/>
      <c r="AA987" s="1079">
        <v>2200</v>
      </c>
      <c r="AB987" s="1079"/>
      <c r="AC987" s="1079"/>
      <c r="AD987" s="1079"/>
      <c r="AE987" s="1079"/>
      <c r="AF987" s="1080">
        <v>2400</v>
      </c>
      <c r="AG987" s="1080"/>
      <c r="AH987" s="1080"/>
      <c r="AI987" s="1080"/>
      <c r="AJ987" s="1079">
        <v>2900</v>
      </c>
      <c r="AK987" s="1079"/>
      <c r="AL987" s="1081"/>
      <c r="AM987" s="1082">
        <v>8.5</v>
      </c>
      <c r="AN987" s="1076"/>
      <c r="AO987" s="1076"/>
      <c r="AP987" s="1083">
        <v>10</v>
      </c>
      <c r="AQ987" s="1083"/>
      <c r="AR987" s="1084" t="s">
        <v>626</v>
      </c>
      <c r="AS987" s="1085"/>
    </row>
    <row r="988" spans="1:45" ht="9" customHeight="1">
      <c r="A988" s="1086" t="s">
        <v>737</v>
      </c>
      <c r="B988" s="1087"/>
      <c r="C988" s="1087"/>
      <c r="D988" s="1087"/>
      <c r="E988" s="1087"/>
      <c r="F988" s="1084" t="s">
        <v>629</v>
      </c>
      <c r="G988" s="1084"/>
      <c r="H988" s="1084"/>
      <c r="I988" s="1084"/>
      <c r="J988" s="1084"/>
      <c r="K988" s="1088"/>
      <c r="L988" s="1089">
        <v>800</v>
      </c>
      <c r="M988" s="1090"/>
      <c r="N988" s="1090"/>
      <c r="O988" s="1080">
        <v>1400</v>
      </c>
      <c r="P988" s="1080"/>
      <c r="Q988" s="1080"/>
      <c r="R988" s="1080"/>
      <c r="S988" s="1079">
        <v>2200</v>
      </c>
      <c r="T988" s="1079"/>
      <c r="U988" s="1079"/>
      <c r="V988" s="1079"/>
      <c r="W988" s="1080">
        <v>1600</v>
      </c>
      <c r="X988" s="1080"/>
      <c r="Y988" s="1080"/>
      <c r="Z988" s="1080"/>
      <c r="AA988" s="1079">
        <v>2500</v>
      </c>
      <c r="AB988" s="1079"/>
      <c r="AC988" s="1079"/>
      <c r="AD988" s="1079"/>
      <c r="AE988" s="1079"/>
      <c r="AF988" s="1080">
        <v>2000</v>
      </c>
      <c r="AG988" s="1080"/>
      <c r="AH988" s="1080"/>
      <c r="AI988" s="1080"/>
      <c r="AJ988" s="1079">
        <v>2700</v>
      </c>
      <c r="AK988" s="1079"/>
      <c r="AL988" s="1081"/>
      <c r="AM988" s="1082">
        <v>20</v>
      </c>
      <c r="AN988" s="1076"/>
      <c r="AO988" s="1076"/>
      <c r="AP988" s="1083">
        <v>20</v>
      </c>
      <c r="AQ988" s="1083"/>
      <c r="AR988" s="1076">
        <v>20</v>
      </c>
      <c r="AS988" s="1077"/>
    </row>
    <row r="989" spans="1:45" ht="9" customHeight="1">
      <c r="A989" s="1086" t="s">
        <v>738</v>
      </c>
      <c r="B989" s="1087"/>
      <c r="C989" s="1087"/>
      <c r="D989" s="1087"/>
      <c r="E989" s="1087"/>
      <c r="F989" s="1084" t="s">
        <v>625</v>
      </c>
      <c r="G989" s="1084"/>
      <c r="H989" s="1084"/>
      <c r="I989" s="1084"/>
      <c r="J989" s="1084"/>
      <c r="K989" s="1088"/>
      <c r="L989" s="1089">
        <v>500</v>
      </c>
      <c r="M989" s="1090"/>
      <c r="N989" s="1090"/>
      <c r="O989" s="1078">
        <v>700</v>
      </c>
      <c r="P989" s="1078"/>
      <c r="Q989" s="1078"/>
      <c r="R989" s="1078"/>
      <c r="S989" s="1091" t="s">
        <v>626</v>
      </c>
      <c r="T989" s="1091"/>
      <c r="U989" s="1091"/>
      <c r="V989" s="1091"/>
      <c r="W989" s="1078">
        <v>900</v>
      </c>
      <c r="X989" s="1078"/>
      <c r="Y989" s="1078"/>
      <c r="Z989" s="1078"/>
      <c r="AA989" s="1079">
        <v>1600</v>
      </c>
      <c r="AB989" s="1079"/>
      <c r="AC989" s="1079"/>
      <c r="AD989" s="1079"/>
      <c r="AE989" s="1079"/>
      <c r="AF989" s="1080">
        <v>1100</v>
      </c>
      <c r="AG989" s="1080"/>
      <c r="AH989" s="1080"/>
      <c r="AI989" s="1080"/>
      <c r="AJ989" s="1079">
        <v>1750</v>
      </c>
      <c r="AK989" s="1079"/>
      <c r="AL989" s="1081"/>
      <c r="AM989" s="1082">
        <v>10</v>
      </c>
      <c r="AN989" s="1076"/>
      <c r="AO989" s="1076"/>
      <c r="AP989" s="1083">
        <v>12.5</v>
      </c>
      <c r="AQ989" s="1083"/>
      <c r="AR989" s="1084" t="s">
        <v>626</v>
      </c>
      <c r="AS989" s="1085"/>
    </row>
    <row r="990" spans="1:45" ht="9" customHeight="1">
      <c r="A990" s="1086" t="s">
        <v>739</v>
      </c>
      <c r="B990" s="1087"/>
      <c r="C990" s="1087"/>
      <c r="D990" s="1087"/>
      <c r="E990" s="1087"/>
      <c r="F990" s="1084" t="s">
        <v>740</v>
      </c>
      <c r="G990" s="1084"/>
      <c r="H990" s="1084"/>
      <c r="I990" s="1084"/>
      <c r="J990" s="1084"/>
      <c r="K990" s="1088"/>
      <c r="L990" s="1089">
        <v>400</v>
      </c>
      <c r="M990" s="1090"/>
      <c r="N990" s="1090"/>
      <c r="O990" s="1078">
        <v>650</v>
      </c>
      <c r="P990" s="1078"/>
      <c r="Q990" s="1078"/>
      <c r="R990" s="1078"/>
      <c r="S990" s="1090">
        <v>800</v>
      </c>
      <c r="T990" s="1090"/>
      <c r="U990" s="1090"/>
      <c r="V990" s="1090"/>
      <c r="W990" s="1080">
        <v>1000</v>
      </c>
      <c r="X990" s="1080"/>
      <c r="Y990" s="1080"/>
      <c r="Z990" s="1080"/>
      <c r="AA990" s="1079">
        <v>1400</v>
      </c>
      <c r="AB990" s="1079"/>
      <c r="AC990" s="1079"/>
      <c r="AD990" s="1079"/>
      <c r="AE990" s="1079"/>
      <c r="AF990" s="1080">
        <v>1900</v>
      </c>
      <c r="AG990" s="1080"/>
      <c r="AH990" s="1080"/>
      <c r="AI990" s="1080"/>
      <c r="AJ990" s="1079">
        <v>2800</v>
      </c>
      <c r="AK990" s="1079"/>
      <c r="AL990" s="1081"/>
      <c r="AM990" s="1082">
        <v>11</v>
      </c>
      <c r="AN990" s="1076"/>
      <c r="AO990" s="1076"/>
      <c r="AP990" s="1083">
        <v>12</v>
      </c>
      <c r="AQ990" s="1083"/>
      <c r="AR990" s="1076">
        <v>15</v>
      </c>
      <c r="AS990" s="1077"/>
    </row>
    <row r="991" spans="1:45" ht="9" customHeight="1">
      <c r="A991" s="1086" t="s">
        <v>741</v>
      </c>
      <c r="B991" s="1087"/>
      <c r="C991" s="1087"/>
      <c r="D991" s="1087"/>
      <c r="E991" s="1087"/>
      <c r="F991" s="1084" t="s">
        <v>634</v>
      </c>
      <c r="G991" s="1084"/>
      <c r="H991" s="1084"/>
      <c r="I991" s="1084"/>
      <c r="J991" s="1084"/>
      <c r="K991" s="1088"/>
      <c r="L991" s="1089">
        <v>580</v>
      </c>
      <c r="M991" s="1090"/>
      <c r="N991" s="1090"/>
      <c r="O991" s="1080">
        <v>1000</v>
      </c>
      <c r="P991" s="1080"/>
      <c r="Q991" s="1080"/>
      <c r="R991" s="1080"/>
      <c r="S991" s="1079">
        <v>1750</v>
      </c>
      <c r="T991" s="1079"/>
      <c r="U991" s="1079"/>
      <c r="V991" s="1079"/>
      <c r="W991" s="1080">
        <v>1200</v>
      </c>
      <c r="X991" s="1080"/>
      <c r="Y991" s="1080"/>
      <c r="Z991" s="1080"/>
      <c r="AA991" s="1079">
        <v>1850</v>
      </c>
      <c r="AB991" s="1079"/>
      <c r="AC991" s="1079"/>
      <c r="AD991" s="1079"/>
      <c r="AE991" s="1079"/>
      <c r="AF991" s="1080">
        <v>1500</v>
      </c>
      <c r="AG991" s="1080"/>
      <c r="AH991" s="1080"/>
      <c r="AI991" s="1080"/>
      <c r="AJ991" s="1079">
        <v>2000</v>
      </c>
      <c r="AK991" s="1079"/>
      <c r="AL991" s="1081"/>
      <c r="AM991" s="1082">
        <v>10</v>
      </c>
      <c r="AN991" s="1076"/>
      <c r="AO991" s="1076"/>
      <c r="AP991" s="1083">
        <v>12</v>
      </c>
      <c r="AQ991" s="1083"/>
      <c r="AR991" s="1084" t="s">
        <v>626</v>
      </c>
      <c r="AS991" s="1085"/>
    </row>
    <row r="992" spans="1:45" ht="9" customHeight="1">
      <c r="A992" s="1086" t="s">
        <v>742</v>
      </c>
      <c r="B992" s="1087"/>
      <c r="C992" s="1087"/>
      <c r="D992" s="1087"/>
      <c r="E992" s="1087"/>
      <c r="F992" s="1084" t="s">
        <v>652</v>
      </c>
      <c r="G992" s="1084"/>
      <c r="H992" s="1084"/>
      <c r="I992" s="1084"/>
      <c r="J992" s="1084"/>
      <c r="K992" s="1088"/>
      <c r="L992" s="1094">
        <v>1200</v>
      </c>
      <c r="M992" s="1079"/>
      <c r="N992" s="1079"/>
      <c r="O992" s="1080">
        <v>1600</v>
      </c>
      <c r="P992" s="1080"/>
      <c r="Q992" s="1080"/>
      <c r="R992" s="1080"/>
      <c r="S992" s="1091" t="s">
        <v>626</v>
      </c>
      <c r="T992" s="1091"/>
      <c r="U992" s="1091"/>
      <c r="V992" s="1091"/>
      <c r="W992" s="1080">
        <v>2200</v>
      </c>
      <c r="X992" s="1080"/>
      <c r="Y992" s="1080"/>
      <c r="Z992" s="1080"/>
      <c r="AA992" s="1091" t="s">
        <v>626</v>
      </c>
      <c r="AB992" s="1091"/>
      <c r="AC992" s="1091"/>
      <c r="AD992" s="1091"/>
      <c r="AE992" s="1091"/>
      <c r="AF992" s="1080">
        <v>3000</v>
      </c>
      <c r="AG992" s="1080"/>
      <c r="AH992" s="1080"/>
      <c r="AI992" s="1080"/>
      <c r="AJ992" s="1091" t="s">
        <v>626</v>
      </c>
      <c r="AK992" s="1091"/>
      <c r="AL992" s="1092"/>
      <c r="AM992" s="1082">
        <v>14</v>
      </c>
      <c r="AN992" s="1076"/>
      <c r="AO992" s="1076"/>
      <c r="AP992" s="1083">
        <v>14.5</v>
      </c>
      <c r="AQ992" s="1083"/>
      <c r="AR992" s="1084" t="s">
        <v>626</v>
      </c>
      <c r="AS992" s="1085"/>
    </row>
    <row r="993" spans="1:45" ht="9" customHeight="1">
      <c r="A993" s="1086" t="s">
        <v>743</v>
      </c>
      <c r="B993" s="1087"/>
      <c r="C993" s="1087"/>
      <c r="D993" s="1087"/>
      <c r="E993" s="1087"/>
      <c r="F993" s="1084" t="s">
        <v>706</v>
      </c>
      <c r="G993" s="1084"/>
      <c r="H993" s="1084"/>
      <c r="I993" s="1084"/>
      <c r="J993" s="1084"/>
      <c r="K993" s="1088"/>
      <c r="L993" s="1096" t="s">
        <v>626</v>
      </c>
      <c r="M993" s="1091"/>
      <c r="N993" s="1091"/>
      <c r="O993" s="1080">
        <v>1000</v>
      </c>
      <c r="P993" s="1080"/>
      <c r="Q993" s="1080"/>
      <c r="R993" s="1080"/>
      <c r="S993" s="1079">
        <v>1300</v>
      </c>
      <c r="T993" s="1079"/>
      <c r="U993" s="1079"/>
      <c r="V993" s="1079"/>
      <c r="W993" s="1080">
        <v>1200</v>
      </c>
      <c r="X993" s="1080"/>
      <c r="Y993" s="1080"/>
      <c r="Z993" s="1080"/>
      <c r="AA993" s="1079">
        <v>1400</v>
      </c>
      <c r="AB993" s="1079"/>
      <c r="AC993" s="1079"/>
      <c r="AD993" s="1079"/>
      <c r="AE993" s="1079"/>
      <c r="AF993" s="1080">
        <v>1300</v>
      </c>
      <c r="AG993" s="1080"/>
      <c r="AH993" s="1080"/>
      <c r="AI993" s="1080"/>
      <c r="AJ993" s="1079">
        <v>1600</v>
      </c>
      <c r="AK993" s="1079"/>
      <c r="AL993" s="1081"/>
      <c r="AM993" s="1095" t="s">
        <v>626</v>
      </c>
      <c r="AN993" s="1084"/>
      <c r="AO993" s="1084"/>
      <c r="AP993" s="1091" t="s">
        <v>626</v>
      </c>
      <c r="AQ993" s="1091"/>
      <c r="AR993" s="1084" t="s">
        <v>626</v>
      </c>
      <c r="AS993" s="1085"/>
    </row>
    <row r="994" spans="1:45" ht="9" customHeight="1">
      <c r="A994" s="1086" t="s">
        <v>744</v>
      </c>
      <c r="B994" s="1087"/>
      <c r="C994" s="1087"/>
      <c r="D994" s="1087"/>
      <c r="E994" s="1087"/>
      <c r="F994" s="1084" t="s">
        <v>625</v>
      </c>
      <c r="G994" s="1084"/>
      <c r="H994" s="1084"/>
      <c r="I994" s="1084"/>
      <c r="J994" s="1084"/>
      <c r="K994" s="1088"/>
      <c r="L994" s="1089">
        <v>850</v>
      </c>
      <c r="M994" s="1090"/>
      <c r="N994" s="1090"/>
      <c r="O994" s="1080">
        <v>1100</v>
      </c>
      <c r="P994" s="1080"/>
      <c r="Q994" s="1080"/>
      <c r="R994" s="1080"/>
      <c r="S994" s="1079">
        <v>1800</v>
      </c>
      <c r="T994" s="1079"/>
      <c r="U994" s="1079"/>
      <c r="V994" s="1079"/>
      <c r="W994" s="1080">
        <v>1650</v>
      </c>
      <c r="X994" s="1080"/>
      <c r="Y994" s="1080"/>
      <c r="Z994" s="1080"/>
      <c r="AA994" s="1079">
        <v>1900</v>
      </c>
      <c r="AB994" s="1079"/>
      <c r="AC994" s="1079"/>
      <c r="AD994" s="1079"/>
      <c r="AE994" s="1079"/>
      <c r="AF994" s="1080">
        <v>1750</v>
      </c>
      <c r="AG994" s="1080"/>
      <c r="AH994" s="1080"/>
      <c r="AI994" s="1080"/>
      <c r="AJ994" s="1079">
        <v>2100</v>
      </c>
      <c r="AK994" s="1079"/>
      <c r="AL994" s="1081"/>
      <c r="AM994" s="1082">
        <v>10</v>
      </c>
      <c r="AN994" s="1076"/>
      <c r="AO994" s="1076"/>
      <c r="AP994" s="1083">
        <v>12.5</v>
      </c>
      <c r="AQ994" s="1083"/>
      <c r="AR994" s="1084" t="s">
        <v>626</v>
      </c>
      <c r="AS994" s="1085"/>
    </row>
    <row r="995" spans="1:45" ht="9" customHeight="1">
      <c r="A995" s="1086" t="s">
        <v>745</v>
      </c>
      <c r="B995" s="1087"/>
      <c r="C995" s="1087"/>
      <c r="D995" s="1087"/>
      <c r="E995" s="1087"/>
      <c r="F995" s="1084" t="s">
        <v>629</v>
      </c>
      <c r="G995" s="1084"/>
      <c r="H995" s="1084"/>
      <c r="I995" s="1084"/>
      <c r="J995" s="1084"/>
      <c r="K995" s="1088"/>
      <c r="L995" s="1094">
        <v>1150</v>
      </c>
      <c r="M995" s="1079"/>
      <c r="N995" s="1079"/>
      <c r="O995" s="1080">
        <v>1450</v>
      </c>
      <c r="P995" s="1080"/>
      <c r="Q995" s="1080"/>
      <c r="R995" s="1080"/>
      <c r="S995" s="1079">
        <v>1800</v>
      </c>
      <c r="T995" s="1079"/>
      <c r="U995" s="1079"/>
      <c r="V995" s="1079"/>
      <c r="W995" s="1080">
        <v>1900</v>
      </c>
      <c r="X995" s="1080"/>
      <c r="Y995" s="1080"/>
      <c r="Z995" s="1080"/>
      <c r="AA995" s="1079">
        <v>2300</v>
      </c>
      <c r="AB995" s="1079"/>
      <c r="AC995" s="1079"/>
      <c r="AD995" s="1079"/>
      <c r="AE995" s="1079"/>
      <c r="AF995" s="1080">
        <v>2600</v>
      </c>
      <c r="AG995" s="1080"/>
      <c r="AH995" s="1080"/>
      <c r="AI995" s="1080"/>
      <c r="AJ995" s="1079">
        <v>3100</v>
      </c>
      <c r="AK995" s="1079"/>
      <c r="AL995" s="1081"/>
      <c r="AM995" s="1082">
        <v>13.5</v>
      </c>
      <c r="AN995" s="1076"/>
      <c r="AO995" s="1076"/>
      <c r="AP995" s="1083">
        <v>15.5</v>
      </c>
      <c r="AQ995" s="1083"/>
      <c r="AR995" s="1076">
        <v>20</v>
      </c>
      <c r="AS995" s="1077"/>
    </row>
    <row r="996" spans="1:45" ht="9" customHeight="1">
      <c r="A996" s="1086" t="s">
        <v>746</v>
      </c>
      <c r="B996" s="1087"/>
      <c r="C996" s="1087"/>
      <c r="D996" s="1087"/>
      <c r="E996" s="1087"/>
      <c r="F996" s="1084" t="s">
        <v>629</v>
      </c>
      <c r="G996" s="1084"/>
      <c r="H996" s="1084"/>
      <c r="I996" s="1084"/>
      <c r="J996" s="1084"/>
      <c r="K996" s="1088"/>
      <c r="L996" s="1094">
        <v>1200</v>
      </c>
      <c r="M996" s="1079"/>
      <c r="N996" s="1079"/>
      <c r="O996" s="1080">
        <v>1300</v>
      </c>
      <c r="P996" s="1080"/>
      <c r="Q996" s="1080"/>
      <c r="R996" s="1080"/>
      <c r="S996" s="1079">
        <v>2100</v>
      </c>
      <c r="T996" s="1079"/>
      <c r="U996" s="1079"/>
      <c r="V996" s="1079"/>
      <c r="W996" s="1080">
        <v>2200</v>
      </c>
      <c r="X996" s="1080"/>
      <c r="Y996" s="1080"/>
      <c r="Z996" s="1080"/>
      <c r="AA996" s="1079">
        <v>2500</v>
      </c>
      <c r="AB996" s="1079"/>
      <c r="AC996" s="1079"/>
      <c r="AD996" s="1079"/>
      <c r="AE996" s="1079"/>
      <c r="AF996" s="1080">
        <v>2500</v>
      </c>
      <c r="AG996" s="1080"/>
      <c r="AH996" s="1080"/>
      <c r="AI996" s="1080"/>
      <c r="AJ996" s="1079">
        <v>3100</v>
      </c>
      <c r="AK996" s="1079"/>
      <c r="AL996" s="1081"/>
      <c r="AM996" s="1095" t="s">
        <v>626</v>
      </c>
      <c r="AN996" s="1084"/>
      <c r="AO996" s="1084"/>
      <c r="AP996" s="1083">
        <v>11.5</v>
      </c>
      <c r="AQ996" s="1083"/>
      <c r="AR996" s="1084" t="s">
        <v>626</v>
      </c>
      <c r="AS996" s="1085"/>
    </row>
    <row r="997" spans="1:45" ht="9" customHeight="1">
      <c r="A997" s="1086" t="s">
        <v>747</v>
      </c>
      <c r="B997" s="1087"/>
      <c r="C997" s="1087"/>
      <c r="D997" s="1087"/>
      <c r="E997" s="1087"/>
      <c r="F997" s="1084" t="s">
        <v>625</v>
      </c>
      <c r="G997" s="1084"/>
      <c r="H997" s="1084"/>
      <c r="I997" s="1084"/>
      <c r="J997" s="1084"/>
      <c r="K997" s="1088"/>
      <c r="L997" s="1089">
        <v>400</v>
      </c>
      <c r="M997" s="1090"/>
      <c r="N997" s="1090"/>
      <c r="O997" s="1078">
        <v>575</v>
      </c>
      <c r="P997" s="1078"/>
      <c r="Q997" s="1078"/>
      <c r="R997" s="1078"/>
      <c r="S997" s="1079">
        <v>1200</v>
      </c>
      <c r="T997" s="1079"/>
      <c r="U997" s="1079"/>
      <c r="V997" s="1079"/>
      <c r="W997" s="1078">
        <v>675</v>
      </c>
      <c r="X997" s="1078"/>
      <c r="Y997" s="1078"/>
      <c r="Z997" s="1078"/>
      <c r="AA997" s="1079">
        <v>1400</v>
      </c>
      <c r="AB997" s="1079"/>
      <c r="AC997" s="1079"/>
      <c r="AD997" s="1079"/>
      <c r="AE997" s="1079"/>
      <c r="AF997" s="1078">
        <v>975</v>
      </c>
      <c r="AG997" s="1078"/>
      <c r="AH997" s="1078"/>
      <c r="AI997" s="1078"/>
      <c r="AJ997" s="1079">
        <v>1600</v>
      </c>
      <c r="AK997" s="1079"/>
      <c r="AL997" s="1081"/>
      <c r="AM997" s="1082">
        <v>7</v>
      </c>
      <c r="AN997" s="1076"/>
      <c r="AO997" s="1076"/>
      <c r="AP997" s="1083">
        <v>8.5</v>
      </c>
      <c r="AQ997" s="1083"/>
      <c r="AR997" s="1084" t="s">
        <v>626</v>
      </c>
      <c r="AS997" s="1085"/>
    </row>
    <row r="998" spans="1:45" ht="9" customHeight="1">
      <c r="A998" s="1086" t="s">
        <v>748</v>
      </c>
      <c r="B998" s="1087"/>
      <c r="C998" s="1087"/>
      <c r="D998" s="1087"/>
      <c r="E998" s="1087"/>
      <c r="F998" s="1084" t="s">
        <v>640</v>
      </c>
      <c r="G998" s="1084"/>
      <c r="H998" s="1084"/>
      <c r="I998" s="1084"/>
      <c r="J998" s="1084"/>
      <c r="K998" s="1088"/>
      <c r="L998" s="1089">
        <v>600</v>
      </c>
      <c r="M998" s="1090"/>
      <c r="N998" s="1090"/>
      <c r="O998" s="1078">
        <v>945</v>
      </c>
      <c r="P998" s="1078"/>
      <c r="Q998" s="1078"/>
      <c r="R998" s="1078"/>
      <c r="S998" s="1079">
        <v>2000</v>
      </c>
      <c r="T998" s="1079"/>
      <c r="U998" s="1079"/>
      <c r="V998" s="1079"/>
      <c r="W998" s="1080">
        <v>1345</v>
      </c>
      <c r="X998" s="1080"/>
      <c r="Y998" s="1080"/>
      <c r="Z998" s="1080"/>
      <c r="AA998" s="1091" t="s">
        <v>626</v>
      </c>
      <c r="AB998" s="1091"/>
      <c r="AC998" s="1091"/>
      <c r="AD998" s="1091"/>
      <c r="AE998" s="1091"/>
      <c r="AF998" s="1080">
        <v>1800</v>
      </c>
      <c r="AG998" s="1080"/>
      <c r="AH998" s="1080"/>
      <c r="AI998" s="1080"/>
      <c r="AJ998" s="1091" t="s">
        <v>626</v>
      </c>
      <c r="AK998" s="1091"/>
      <c r="AL998" s="1092"/>
      <c r="AM998" s="1082">
        <v>10.5</v>
      </c>
      <c r="AN998" s="1076"/>
      <c r="AO998" s="1076"/>
      <c r="AP998" s="1083">
        <v>13</v>
      </c>
      <c r="AQ998" s="1083"/>
      <c r="AR998" s="1084" t="s">
        <v>626</v>
      </c>
      <c r="AS998" s="1085"/>
    </row>
    <row r="999" spans="1:45" ht="9" customHeight="1">
      <c r="A999" s="1086" t="s">
        <v>749</v>
      </c>
      <c r="B999" s="1087"/>
      <c r="C999" s="1087"/>
      <c r="D999" s="1087"/>
      <c r="E999" s="1087"/>
      <c r="F999" s="1084" t="s">
        <v>646</v>
      </c>
      <c r="G999" s="1084"/>
      <c r="H999" s="1084"/>
      <c r="I999" s="1084"/>
      <c r="J999" s="1084"/>
      <c r="K999" s="1088"/>
      <c r="L999" s="1096" t="s">
        <v>626</v>
      </c>
      <c r="M999" s="1091"/>
      <c r="N999" s="1091"/>
      <c r="O999" s="1078">
        <v>700</v>
      </c>
      <c r="P999" s="1078"/>
      <c r="Q999" s="1078"/>
      <c r="R999" s="1078"/>
      <c r="S999" s="1091" t="s">
        <v>626</v>
      </c>
      <c r="T999" s="1091"/>
      <c r="U999" s="1091"/>
      <c r="V999" s="1091"/>
      <c r="W999" s="1078">
        <v>950</v>
      </c>
      <c r="X999" s="1078"/>
      <c r="Y999" s="1078"/>
      <c r="Z999" s="1078"/>
      <c r="AA999" s="1091" t="s">
        <v>626</v>
      </c>
      <c r="AB999" s="1091"/>
      <c r="AC999" s="1091"/>
      <c r="AD999" s="1091"/>
      <c r="AE999" s="1091"/>
      <c r="AF999" s="1080">
        <v>1450</v>
      </c>
      <c r="AG999" s="1080"/>
      <c r="AH999" s="1080"/>
      <c r="AI999" s="1080"/>
      <c r="AJ999" s="1091" t="s">
        <v>626</v>
      </c>
      <c r="AK999" s="1091"/>
      <c r="AL999" s="1092"/>
      <c r="AM999" s="1095" t="s">
        <v>626</v>
      </c>
      <c r="AN999" s="1084"/>
      <c r="AO999" s="1084"/>
      <c r="AP999" s="1091" t="s">
        <v>626</v>
      </c>
      <c r="AQ999" s="1091"/>
      <c r="AR999" s="1084" t="s">
        <v>626</v>
      </c>
      <c r="AS999" s="1085"/>
    </row>
    <row r="1000" spans="1:45" ht="9" customHeight="1">
      <c r="A1000" s="1086" t="s">
        <v>750</v>
      </c>
      <c r="B1000" s="1087"/>
      <c r="C1000" s="1087"/>
      <c r="D1000" s="1087"/>
      <c r="E1000" s="1087"/>
      <c r="F1000" s="1084" t="s">
        <v>740</v>
      </c>
      <c r="G1000" s="1084"/>
      <c r="H1000" s="1084"/>
      <c r="I1000" s="1084"/>
      <c r="J1000" s="1084"/>
      <c r="K1000" s="1088"/>
      <c r="L1000" s="1096" t="s">
        <v>626</v>
      </c>
      <c r="M1000" s="1091"/>
      <c r="N1000" s="1091"/>
      <c r="O1000" s="1080">
        <v>1000</v>
      </c>
      <c r="P1000" s="1080"/>
      <c r="Q1000" s="1080"/>
      <c r="R1000" s="1080"/>
      <c r="S1000" s="1091" t="s">
        <v>626</v>
      </c>
      <c r="T1000" s="1091"/>
      <c r="U1000" s="1091"/>
      <c r="V1000" s="1091"/>
      <c r="W1000" s="1080">
        <v>1100</v>
      </c>
      <c r="X1000" s="1080"/>
      <c r="Y1000" s="1080"/>
      <c r="Z1000" s="1080"/>
      <c r="AA1000" s="1091" t="s">
        <v>626</v>
      </c>
      <c r="AB1000" s="1091"/>
      <c r="AC1000" s="1091"/>
      <c r="AD1000" s="1091"/>
      <c r="AE1000" s="1091"/>
      <c r="AF1000" s="1080">
        <v>1400</v>
      </c>
      <c r="AG1000" s="1080"/>
      <c r="AH1000" s="1080"/>
      <c r="AI1000" s="1080"/>
      <c r="AJ1000" s="1079">
        <v>1800</v>
      </c>
      <c r="AK1000" s="1079"/>
      <c r="AL1000" s="1081"/>
      <c r="AM1000" s="1082">
        <v>9</v>
      </c>
      <c r="AN1000" s="1076"/>
      <c r="AO1000" s="1076"/>
      <c r="AP1000" s="1083">
        <v>10</v>
      </c>
      <c r="AQ1000" s="1083"/>
      <c r="AR1000" s="1076">
        <v>15</v>
      </c>
      <c r="AS1000" s="1077"/>
    </row>
    <row r="1001" spans="1:45" ht="9" customHeight="1">
      <c r="A1001" s="1086" t="s">
        <v>751</v>
      </c>
      <c r="B1001" s="1087"/>
      <c r="C1001" s="1087"/>
      <c r="D1001" s="1087"/>
      <c r="E1001" s="1087"/>
      <c r="F1001" s="1084" t="s">
        <v>625</v>
      </c>
      <c r="G1001" s="1084"/>
      <c r="H1001" s="1084"/>
      <c r="I1001" s="1084"/>
      <c r="J1001" s="1084"/>
      <c r="K1001" s="1088"/>
      <c r="L1001" s="1089">
        <v>750</v>
      </c>
      <c r="M1001" s="1090"/>
      <c r="N1001" s="1090"/>
      <c r="O1001" s="1080">
        <v>1050</v>
      </c>
      <c r="P1001" s="1080"/>
      <c r="Q1001" s="1080"/>
      <c r="R1001" s="1080"/>
      <c r="S1001" s="1079">
        <v>1250</v>
      </c>
      <c r="T1001" s="1079"/>
      <c r="U1001" s="1079"/>
      <c r="V1001" s="1079"/>
      <c r="W1001" s="1080">
        <v>1200</v>
      </c>
      <c r="X1001" s="1080"/>
      <c r="Y1001" s="1080"/>
      <c r="Z1001" s="1080"/>
      <c r="AA1001" s="1079">
        <v>1350</v>
      </c>
      <c r="AB1001" s="1079"/>
      <c r="AC1001" s="1079"/>
      <c r="AD1001" s="1079"/>
      <c r="AE1001" s="1079"/>
      <c r="AF1001" s="1080">
        <v>1350</v>
      </c>
      <c r="AG1001" s="1080"/>
      <c r="AH1001" s="1080"/>
      <c r="AI1001" s="1080"/>
      <c r="AJ1001" s="1079">
        <v>1500</v>
      </c>
      <c r="AK1001" s="1079"/>
      <c r="AL1001" s="1081"/>
      <c r="AM1001" s="1082">
        <v>9</v>
      </c>
      <c r="AN1001" s="1076"/>
      <c r="AO1001" s="1076"/>
      <c r="AP1001" s="1083">
        <v>10</v>
      </c>
      <c r="AQ1001" s="1083"/>
      <c r="AR1001" s="1084" t="s">
        <v>626</v>
      </c>
      <c r="AS1001" s="1085"/>
    </row>
    <row r="1002" spans="1:45" ht="9" customHeight="1">
      <c r="A1002" s="1086" t="s">
        <v>752</v>
      </c>
      <c r="B1002" s="1087"/>
      <c r="C1002" s="1087"/>
      <c r="D1002" s="1087"/>
      <c r="E1002" s="1087"/>
      <c r="F1002" s="1084" t="s">
        <v>625</v>
      </c>
      <c r="G1002" s="1084"/>
      <c r="H1002" s="1084"/>
      <c r="I1002" s="1084"/>
      <c r="J1002" s="1084"/>
      <c r="K1002" s="1088"/>
      <c r="L1002" s="1089">
        <v>700</v>
      </c>
      <c r="M1002" s="1090"/>
      <c r="N1002" s="1090"/>
      <c r="O1002" s="1078">
        <v>800</v>
      </c>
      <c r="P1002" s="1078"/>
      <c r="Q1002" s="1078"/>
      <c r="R1002" s="1078"/>
      <c r="S1002" s="1079">
        <v>1200</v>
      </c>
      <c r="T1002" s="1079"/>
      <c r="U1002" s="1079"/>
      <c r="V1002" s="1079"/>
      <c r="W1002" s="1080">
        <v>1400</v>
      </c>
      <c r="X1002" s="1080"/>
      <c r="Y1002" s="1080"/>
      <c r="Z1002" s="1080"/>
      <c r="AA1002" s="1079">
        <v>1600</v>
      </c>
      <c r="AB1002" s="1079"/>
      <c r="AC1002" s="1079"/>
      <c r="AD1002" s="1079"/>
      <c r="AE1002" s="1079"/>
      <c r="AF1002" s="1080">
        <v>1800</v>
      </c>
      <c r="AG1002" s="1080"/>
      <c r="AH1002" s="1080"/>
      <c r="AI1002" s="1080"/>
      <c r="AJ1002" s="1079">
        <v>2000</v>
      </c>
      <c r="AK1002" s="1079"/>
      <c r="AL1002" s="1081"/>
      <c r="AM1002" s="1082">
        <v>8</v>
      </c>
      <c r="AN1002" s="1076"/>
      <c r="AO1002" s="1076"/>
      <c r="AP1002" s="1083">
        <v>11</v>
      </c>
      <c r="AQ1002" s="1083"/>
      <c r="AR1002" s="1084" t="s">
        <v>626</v>
      </c>
      <c r="AS1002" s="1085"/>
    </row>
    <row r="1003" spans="1:45" ht="9" customHeight="1">
      <c r="A1003" s="1086" t="s">
        <v>753</v>
      </c>
      <c r="B1003" s="1087"/>
      <c r="C1003" s="1087"/>
      <c r="D1003" s="1087"/>
      <c r="E1003" s="1087"/>
      <c r="F1003" s="1084" t="s">
        <v>632</v>
      </c>
      <c r="G1003" s="1084"/>
      <c r="H1003" s="1084"/>
      <c r="I1003" s="1084"/>
      <c r="J1003" s="1084"/>
      <c r="K1003" s="1088"/>
      <c r="L1003" s="1089">
        <v>500</v>
      </c>
      <c r="M1003" s="1090"/>
      <c r="N1003" s="1090"/>
      <c r="O1003" s="1078">
        <v>700</v>
      </c>
      <c r="P1003" s="1078"/>
      <c r="Q1003" s="1078"/>
      <c r="R1003" s="1078"/>
      <c r="S1003" s="1079">
        <v>1400</v>
      </c>
      <c r="T1003" s="1079"/>
      <c r="U1003" s="1079"/>
      <c r="V1003" s="1079"/>
      <c r="W1003" s="1080">
        <v>1100</v>
      </c>
      <c r="X1003" s="1080"/>
      <c r="Y1003" s="1080"/>
      <c r="Z1003" s="1080"/>
      <c r="AA1003" s="1079">
        <v>1500</v>
      </c>
      <c r="AB1003" s="1079"/>
      <c r="AC1003" s="1079"/>
      <c r="AD1003" s="1079"/>
      <c r="AE1003" s="1079"/>
      <c r="AF1003" s="1080">
        <v>1400</v>
      </c>
      <c r="AG1003" s="1080"/>
      <c r="AH1003" s="1080"/>
      <c r="AI1003" s="1080"/>
      <c r="AJ1003" s="1079">
        <v>1650</v>
      </c>
      <c r="AK1003" s="1079"/>
      <c r="AL1003" s="1081"/>
      <c r="AM1003" s="1082">
        <v>9</v>
      </c>
      <c r="AN1003" s="1076"/>
      <c r="AO1003" s="1076"/>
      <c r="AP1003" s="1083">
        <v>12</v>
      </c>
      <c r="AQ1003" s="1083"/>
      <c r="AR1003" s="1076">
        <v>13</v>
      </c>
      <c r="AS1003" s="1077"/>
    </row>
    <row r="1004" spans="1:45" ht="9" customHeight="1">
      <c r="A1004" s="1086" t="s">
        <v>754</v>
      </c>
      <c r="B1004" s="1087"/>
      <c r="C1004" s="1087"/>
      <c r="D1004" s="1087"/>
      <c r="E1004" s="1087"/>
      <c r="F1004" s="1084" t="s">
        <v>634</v>
      </c>
      <c r="G1004" s="1084"/>
      <c r="H1004" s="1084"/>
      <c r="I1004" s="1084"/>
      <c r="J1004" s="1084"/>
      <c r="K1004" s="1088"/>
      <c r="L1004" s="1089">
        <v>800</v>
      </c>
      <c r="M1004" s="1090"/>
      <c r="N1004" s="1090"/>
      <c r="O1004" s="1080">
        <v>1000</v>
      </c>
      <c r="P1004" s="1080"/>
      <c r="Q1004" s="1080"/>
      <c r="R1004" s="1080"/>
      <c r="S1004" s="1079">
        <v>1350</v>
      </c>
      <c r="T1004" s="1079"/>
      <c r="U1004" s="1079"/>
      <c r="V1004" s="1079"/>
      <c r="W1004" s="1080">
        <v>1300</v>
      </c>
      <c r="X1004" s="1080"/>
      <c r="Y1004" s="1080"/>
      <c r="Z1004" s="1080"/>
      <c r="AA1004" s="1079">
        <v>1500</v>
      </c>
      <c r="AB1004" s="1079"/>
      <c r="AC1004" s="1079"/>
      <c r="AD1004" s="1079"/>
      <c r="AE1004" s="1079"/>
      <c r="AF1004" s="1080">
        <v>1400</v>
      </c>
      <c r="AG1004" s="1080"/>
      <c r="AH1004" s="1080"/>
      <c r="AI1004" s="1080"/>
      <c r="AJ1004" s="1079">
        <v>1500</v>
      </c>
      <c r="AK1004" s="1079"/>
      <c r="AL1004" s="1081"/>
      <c r="AM1004" s="1082">
        <v>14</v>
      </c>
      <c r="AN1004" s="1076"/>
      <c r="AO1004" s="1076"/>
      <c r="AP1004" s="1083">
        <v>15</v>
      </c>
      <c r="AQ1004" s="1083"/>
      <c r="AR1004" s="1084" t="s">
        <v>626</v>
      </c>
      <c r="AS1004" s="1085"/>
    </row>
    <row r="1005" spans="1:45" ht="9" customHeight="1">
      <c r="A1005" s="1086" t="s">
        <v>755</v>
      </c>
      <c r="B1005" s="1087"/>
      <c r="C1005" s="1087"/>
      <c r="D1005" s="1087"/>
      <c r="E1005" s="1087"/>
      <c r="F1005" s="1084" t="s">
        <v>652</v>
      </c>
      <c r="G1005" s="1084"/>
      <c r="H1005" s="1084"/>
      <c r="I1005" s="1084"/>
      <c r="J1005" s="1084"/>
      <c r="K1005" s="1088"/>
      <c r="L1005" s="1094">
        <v>1300</v>
      </c>
      <c r="M1005" s="1079"/>
      <c r="N1005" s="1079"/>
      <c r="O1005" s="1080">
        <v>1500</v>
      </c>
      <c r="P1005" s="1080"/>
      <c r="Q1005" s="1080"/>
      <c r="R1005" s="1080"/>
      <c r="S1005" s="1091" t="s">
        <v>626</v>
      </c>
      <c r="T1005" s="1091"/>
      <c r="U1005" s="1091"/>
      <c r="V1005" s="1091"/>
      <c r="W1005" s="1080">
        <v>1600</v>
      </c>
      <c r="X1005" s="1080"/>
      <c r="Y1005" s="1080"/>
      <c r="Z1005" s="1080"/>
      <c r="AA1005" s="1091" t="s">
        <v>626</v>
      </c>
      <c r="AB1005" s="1091"/>
      <c r="AC1005" s="1091"/>
      <c r="AD1005" s="1091"/>
      <c r="AE1005" s="1091"/>
      <c r="AF1005" s="1080">
        <v>2000</v>
      </c>
      <c r="AG1005" s="1080"/>
      <c r="AH1005" s="1080"/>
      <c r="AI1005" s="1080"/>
      <c r="AJ1005" s="1091" t="s">
        <v>626</v>
      </c>
      <c r="AK1005" s="1091"/>
      <c r="AL1005" s="1092"/>
      <c r="AM1005" s="1082">
        <v>12</v>
      </c>
      <c r="AN1005" s="1076"/>
      <c r="AO1005" s="1076"/>
      <c r="AP1005" s="1083">
        <v>14</v>
      </c>
      <c r="AQ1005" s="1083"/>
      <c r="AR1005" s="1084" t="s">
        <v>626</v>
      </c>
      <c r="AS1005" s="1085"/>
    </row>
    <row r="1006" spans="1:45" ht="9" customHeight="1">
      <c r="A1006" s="1086" t="s">
        <v>756</v>
      </c>
      <c r="B1006" s="1087"/>
      <c r="C1006" s="1087"/>
      <c r="D1006" s="1087"/>
      <c r="E1006" s="1087"/>
      <c r="F1006" s="1084" t="s">
        <v>646</v>
      </c>
      <c r="G1006" s="1084"/>
      <c r="H1006" s="1084"/>
      <c r="I1006" s="1084"/>
      <c r="J1006" s="1084"/>
      <c r="K1006" s="1088"/>
      <c r="L1006" s="1096" t="s">
        <v>626</v>
      </c>
      <c r="M1006" s="1091"/>
      <c r="N1006" s="1091"/>
      <c r="O1006" s="1078">
        <v>925</v>
      </c>
      <c r="P1006" s="1078"/>
      <c r="Q1006" s="1078"/>
      <c r="R1006" s="1078"/>
      <c r="S1006" s="1079">
        <v>1450</v>
      </c>
      <c r="T1006" s="1079"/>
      <c r="U1006" s="1079"/>
      <c r="V1006" s="1079"/>
      <c r="W1006" s="1080">
        <v>1200</v>
      </c>
      <c r="X1006" s="1080"/>
      <c r="Y1006" s="1080"/>
      <c r="Z1006" s="1080"/>
      <c r="AA1006" s="1079">
        <v>1550</v>
      </c>
      <c r="AB1006" s="1079"/>
      <c r="AC1006" s="1079"/>
      <c r="AD1006" s="1079"/>
      <c r="AE1006" s="1079"/>
      <c r="AF1006" s="1080">
        <v>1350</v>
      </c>
      <c r="AG1006" s="1080"/>
      <c r="AH1006" s="1080"/>
      <c r="AI1006" s="1080"/>
      <c r="AJ1006" s="1079">
        <v>1700</v>
      </c>
      <c r="AK1006" s="1079"/>
      <c r="AL1006" s="1081"/>
      <c r="AM1006" s="1082">
        <v>8</v>
      </c>
      <c r="AN1006" s="1076"/>
      <c r="AO1006" s="1076"/>
      <c r="AP1006" s="1083">
        <v>10</v>
      </c>
      <c r="AQ1006" s="1083"/>
      <c r="AR1006" s="1084" t="s">
        <v>626</v>
      </c>
      <c r="AS1006" s="1085"/>
    </row>
    <row r="1007" spans="1:45" ht="9" customHeight="1">
      <c r="A1007" s="1086" t="s">
        <v>757</v>
      </c>
      <c r="B1007" s="1087"/>
      <c r="C1007" s="1087"/>
      <c r="D1007" s="1087"/>
      <c r="E1007" s="1087"/>
      <c r="F1007" s="1084" t="s">
        <v>625</v>
      </c>
      <c r="G1007" s="1084"/>
      <c r="H1007" s="1084"/>
      <c r="I1007" s="1084"/>
      <c r="J1007" s="1084"/>
      <c r="K1007" s="1088"/>
      <c r="L1007" s="1089">
        <v>780</v>
      </c>
      <c r="M1007" s="1090"/>
      <c r="N1007" s="1090"/>
      <c r="O1007" s="1080">
        <v>1100</v>
      </c>
      <c r="P1007" s="1080"/>
      <c r="Q1007" s="1080"/>
      <c r="R1007" s="1080"/>
      <c r="S1007" s="1079">
        <v>1500</v>
      </c>
      <c r="T1007" s="1079"/>
      <c r="U1007" s="1079"/>
      <c r="V1007" s="1079"/>
      <c r="W1007" s="1080">
        <v>1240</v>
      </c>
      <c r="X1007" s="1080"/>
      <c r="Y1007" s="1080"/>
      <c r="Z1007" s="1080"/>
      <c r="AA1007" s="1079">
        <v>1620</v>
      </c>
      <c r="AB1007" s="1079"/>
      <c r="AC1007" s="1079"/>
      <c r="AD1007" s="1079"/>
      <c r="AE1007" s="1079"/>
      <c r="AF1007" s="1080">
        <v>1520</v>
      </c>
      <c r="AG1007" s="1080"/>
      <c r="AH1007" s="1080"/>
      <c r="AI1007" s="1080"/>
      <c r="AJ1007" s="1079">
        <v>1850</v>
      </c>
      <c r="AK1007" s="1079"/>
      <c r="AL1007" s="1081"/>
      <c r="AM1007" s="1082">
        <v>10.5</v>
      </c>
      <c r="AN1007" s="1076"/>
      <c r="AO1007" s="1076"/>
      <c r="AP1007" s="1083">
        <v>11.5</v>
      </c>
      <c r="AQ1007" s="1083"/>
      <c r="AR1007" s="1084" t="s">
        <v>626</v>
      </c>
      <c r="AS1007" s="1085"/>
    </row>
    <row r="1008" spans="1:45" ht="9" customHeight="1">
      <c r="A1008" s="1086" t="s">
        <v>758</v>
      </c>
      <c r="B1008" s="1087"/>
      <c r="C1008" s="1087"/>
      <c r="D1008" s="1087"/>
      <c r="E1008" s="1087"/>
      <c r="F1008" s="1084" t="s">
        <v>625</v>
      </c>
      <c r="G1008" s="1084"/>
      <c r="H1008" s="1084"/>
      <c r="I1008" s="1084"/>
      <c r="J1008" s="1084"/>
      <c r="K1008" s="1088"/>
      <c r="L1008" s="1130"/>
      <c r="M1008" s="1131"/>
      <c r="N1008" s="1131"/>
      <c r="O1008" s="1078">
        <v>720</v>
      </c>
      <c r="P1008" s="1078"/>
      <c r="Q1008" s="1078"/>
      <c r="R1008" s="1078"/>
      <c r="S1008" s="1091" t="s">
        <v>626</v>
      </c>
      <c r="T1008" s="1091"/>
      <c r="U1008" s="1091"/>
      <c r="V1008" s="1091"/>
      <c r="W1008" s="1078">
        <v>900</v>
      </c>
      <c r="X1008" s="1078"/>
      <c r="Y1008" s="1078"/>
      <c r="Z1008" s="1078"/>
      <c r="AA1008" s="1079">
        <v>1400</v>
      </c>
      <c r="AB1008" s="1079"/>
      <c r="AC1008" s="1079"/>
      <c r="AD1008" s="1079"/>
      <c r="AE1008" s="1079"/>
      <c r="AF1008" s="1080">
        <v>1400</v>
      </c>
      <c r="AG1008" s="1080"/>
      <c r="AH1008" s="1080"/>
      <c r="AI1008" s="1080"/>
      <c r="AJ1008" s="1079">
        <v>1700</v>
      </c>
      <c r="AK1008" s="1079"/>
      <c r="AL1008" s="1081"/>
      <c r="AM1008" s="1082">
        <v>9.5</v>
      </c>
      <c r="AN1008" s="1076"/>
      <c r="AO1008" s="1076"/>
      <c r="AP1008" s="1083">
        <v>11</v>
      </c>
      <c r="AQ1008" s="1083"/>
      <c r="AR1008" s="1084" t="s">
        <v>626</v>
      </c>
      <c r="AS1008" s="1085"/>
    </row>
    <row r="1009" spans="1:45" ht="9.9499999999999993" customHeight="1">
      <c r="A1009" s="1086" t="s">
        <v>759</v>
      </c>
      <c r="B1009" s="1087"/>
      <c r="C1009" s="1087"/>
      <c r="D1009" s="1087"/>
      <c r="E1009" s="1087"/>
      <c r="F1009" s="1084" t="s">
        <v>643</v>
      </c>
      <c r="G1009" s="1084"/>
      <c r="H1009" s="1084"/>
      <c r="I1009" s="1084"/>
      <c r="J1009" s="1084"/>
      <c r="K1009" s="1088"/>
      <c r="L1009" s="1089">
        <v>500</v>
      </c>
      <c r="M1009" s="1090"/>
      <c r="N1009" s="1090"/>
      <c r="O1009" s="1078">
        <v>600</v>
      </c>
      <c r="P1009" s="1078"/>
      <c r="Q1009" s="1078"/>
      <c r="R1009" s="1078"/>
      <c r="S1009" s="1079">
        <v>1000</v>
      </c>
      <c r="T1009" s="1079"/>
      <c r="U1009" s="1079"/>
      <c r="V1009" s="1079"/>
      <c r="W1009" s="1078">
        <v>800</v>
      </c>
      <c r="X1009" s="1078"/>
      <c r="Y1009" s="1078"/>
      <c r="Z1009" s="1078"/>
      <c r="AA1009" s="1079">
        <v>1300</v>
      </c>
      <c r="AB1009" s="1079"/>
      <c r="AC1009" s="1079"/>
      <c r="AD1009" s="1079"/>
      <c r="AE1009" s="1079"/>
      <c r="AF1009" s="1080">
        <v>1400</v>
      </c>
      <c r="AG1009" s="1080"/>
      <c r="AH1009" s="1080"/>
      <c r="AI1009" s="1080"/>
      <c r="AJ1009" s="1079">
        <v>1800</v>
      </c>
      <c r="AK1009" s="1079"/>
      <c r="AL1009" s="1081"/>
      <c r="AM1009" s="1082">
        <v>11</v>
      </c>
      <c r="AN1009" s="1076"/>
      <c r="AO1009" s="1076"/>
      <c r="AP1009" s="1083">
        <v>9</v>
      </c>
      <c r="AQ1009" s="1083"/>
      <c r="AR1009" s="1076">
        <v>14</v>
      </c>
      <c r="AS1009" s="1077"/>
    </row>
    <row r="1010" spans="1:45" ht="17.100000000000001" customHeight="1">
      <c r="A1010" s="502"/>
    </row>
    <row r="1011" spans="1:45" ht="14.1" customHeight="1">
      <c r="A1011" s="498" t="s">
        <v>1049</v>
      </c>
    </row>
    <row r="1012" spans="1:45" ht="42.95" customHeight="1">
      <c r="A1012" s="1107" t="s">
        <v>611</v>
      </c>
      <c r="B1012" s="1108"/>
      <c r="C1012" s="1108"/>
      <c r="D1012" s="1108"/>
      <c r="E1012" s="1108"/>
      <c r="F1012" s="1113" t="s">
        <v>612</v>
      </c>
      <c r="G1012" s="1113"/>
      <c r="H1012" s="1113"/>
      <c r="I1012" s="1113"/>
      <c r="J1012" s="1113"/>
      <c r="K1012" s="1114"/>
      <c r="L1012" s="1119" t="s">
        <v>1036</v>
      </c>
      <c r="M1012" s="1120"/>
      <c r="N1012" s="1120"/>
      <c r="O1012" s="1120"/>
      <c r="P1012" s="1120"/>
      <c r="Q1012" s="1120"/>
      <c r="R1012" s="1120"/>
      <c r="S1012" s="1120"/>
      <c r="T1012" s="1120"/>
      <c r="U1012" s="1120"/>
      <c r="V1012" s="1120"/>
      <c r="W1012" s="1120"/>
      <c r="X1012" s="1120"/>
      <c r="Y1012" s="1120"/>
      <c r="Z1012" s="1120"/>
      <c r="AA1012" s="1120"/>
      <c r="AB1012" s="1120"/>
      <c r="AC1012" s="1120"/>
      <c r="AD1012" s="1120"/>
      <c r="AE1012" s="1120"/>
      <c r="AF1012" s="1120"/>
      <c r="AG1012" s="1120"/>
      <c r="AH1012" s="1120"/>
      <c r="AI1012" s="1120"/>
      <c r="AJ1012" s="1120"/>
      <c r="AK1012" s="1120"/>
      <c r="AL1012" s="1121"/>
      <c r="AM1012" s="1122" t="s">
        <v>1037</v>
      </c>
      <c r="AN1012" s="1123"/>
      <c r="AO1012" s="1123"/>
      <c r="AP1012" s="1123"/>
      <c r="AQ1012" s="1123"/>
      <c r="AR1012" s="1123"/>
      <c r="AS1012" s="1124"/>
    </row>
    <row r="1013" spans="1:45" ht="9.9499999999999993" customHeight="1">
      <c r="A1013" s="1109"/>
      <c r="B1013" s="1110"/>
      <c r="C1013" s="1110"/>
      <c r="D1013" s="1110"/>
      <c r="E1013" s="1110"/>
      <c r="F1013" s="1115"/>
      <c r="G1013" s="1115"/>
      <c r="H1013" s="1115"/>
      <c r="I1013" s="1115"/>
      <c r="J1013" s="1115"/>
      <c r="K1013" s="1116"/>
      <c r="L1013" s="1128" t="s">
        <v>1038</v>
      </c>
      <c r="M1013" s="1103"/>
      <c r="N1013" s="1103"/>
      <c r="O1013" s="1101" t="s">
        <v>1039</v>
      </c>
      <c r="P1013" s="1101"/>
      <c r="Q1013" s="1101"/>
      <c r="R1013" s="1101"/>
      <c r="S1013" s="1103" t="s">
        <v>1040</v>
      </c>
      <c r="T1013" s="1103"/>
      <c r="U1013" s="1103"/>
      <c r="V1013" s="1103"/>
      <c r="W1013" s="1101" t="s">
        <v>1041</v>
      </c>
      <c r="X1013" s="1101"/>
      <c r="Y1013" s="1101"/>
      <c r="Z1013" s="1101"/>
      <c r="AA1013" s="1103" t="s">
        <v>1042</v>
      </c>
      <c r="AB1013" s="1103"/>
      <c r="AC1013" s="1103"/>
      <c r="AD1013" s="1103"/>
      <c r="AE1013" s="1103"/>
      <c r="AF1013" s="1101" t="s">
        <v>1043</v>
      </c>
      <c r="AG1013" s="1101"/>
      <c r="AH1013" s="1101"/>
      <c r="AI1013" s="1101"/>
      <c r="AJ1013" s="1103" t="s">
        <v>1044</v>
      </c>
      <c r="AK1013" s="1103"/>
      <c r="AL1013" s="1105"/>
      <c r="AM1013" s="1125"/>
      <c r="AN1013" s="1126"/>
      <c r="AO1013" s="1126"/>
      <c r="AP1013" s="1126"/>
      <c r="AQ1013" s="1126"/>
      <c r="AR1013" s="1126"/>
      <c r="AS1013" s="1127"/>
    </row>
    <row r="1014" spans="1:45" ht="23.1" customHeight="1">
      <c r="A1014" s="1111"/>
      <c r="B1014" s="1112"/>
      <c r="C1014" s="1112"/>
      <c r="D1014" s="1112"/>
      <c r="E1014" s="1112"/>
      <c r="F1014" s="1117"/>
      <c r="G1014" s="1117"/>
      <c r="H1014" s="1117"/>
      <c r="I1014" s="1117"/>
      <c r="J1014" s="1117"/>
      <c r="K1014" s="1118"/>
      <c r="L1014" s="1129"/>
      <c r="M1014" s="1104"/>
      <c r="N1014" s="1104"/>
      <c r="O1014" s="1102"/>
      <c r="P1014" s="1102"/>
      <c r="Q1014" s="1102"/>
      <c r="R1014" s="1102"/>
      <c r="S1014" s="1104"/>
      <c r="T1014" s="1104"/>
      <c r="U1014" s="1104"/>
      <c r="V1014" s="1104"/>
      <c r="W1014" s="1102"/>
      <c r="X1014" s="1102"/>
      <c r="Y1014" s="1102"/>
      <c r="Z1014" s="1102"/>
      <c r="AA1014" s="1104"/>
      <c r="AB1014" s="1104"/>
      <c r="AC1014" s="1104"/>
      <c r="AD1014" s="1104"/>
      <c r="AE1014" s="1104"/>
      <c r="AF1014" s="1102"/>
      <c r="AG1014" s="1102"/>
      <c r="AH1014" s="1102"/>
      <c r="AI1014" s="1102"/>
      <c r="AJ1014" s="1104"/>
      <c r="AK1014" s="1104"/>
      <c r="AL1014" s="1106"/>
      <c r="AM1014" s="1097" t="s">
        <v>1045</v>
      </c>
      <c r="AN1014" s="1098"/>
      <c r="AO1014" s="1098"/>
      <c r="AP1014" s="1099" t="s">
        <v>1046</v>
      </c>
      <c r="AQ1014" s="1099"/>
      <c r="AR1014" s="1098" t="s">
        <v>1047</v>
      </c>
      <c r="AS1014" s="1100"/>
    </row>
    <row r="1015" spans="1:45" ht="9.9499999999999993" customHeight="1">
      <c r="A1015" s="1086" t="s">
        <v>760</v>
      </c>
      <c r="B1015" s="1087"/>
      <c r="C1015" s="1087"/>
      <c r="D1015" s="1087"/>
      <c r="E1015" s="1087"/>
      <c r="F1015" s="1084" t="s">
        <v>646</v>
      </c>
      <c r="G1015" s="1084"/>
      <c r="H1015" s="1084"/>
      <c r="I1015" s="1084"/>
      <c r="J1015" s="1084"/>
      <c r="K1015" s="1088"/>
      <c r="L1015" s="1089">
        <v>400</v>
      </c>
      <c r="M1015" s="1090"/>
      <c r="N1015" s="1090"/>
      <c r="O1015" s="1078">
        <v>750</v>
      </c>
      <c r="P1015" s="1078"/>
      <c r="Q1015" s="1078"/>
      <c r="R1015" s="1078"/>
      <c r="S1015" s="1091" t="s">
        <v>626</v>
      </c>
      <c r="T1015" s="1091"/>
      <c r="U1015" s="1091"/>
      <c r="V1015" s="1091"/>
      <c r="W1015" s="1080">
        <v>1000</v>
      </c>
      <c r="X1015" s="1080"/>
      <c r="Y1015" s="1080"/>
      <c r="Z1015" s="1080"/>
      <c r="AA1015" s="1079">
        <v>1650</v>
      </c>
      <c r="AB1015" s="1079"/>
      <c r="AC1015" s="1079"/>
      <c r="AD1015" s="1079"/>
      <c r="AE1015" s="1079"/>
      <c r="AF1015" s="1080">
        <v>1350</v>
      </c>
      <c r="AG1015" s="1080"/>
      <c r="AH1015" s="1080"/>
      <c r="AI1015" s="1080"/>
      <c r="AJ1015" s="1079">
        <v>2000</v>
      </c>
      <c r="AK1015" s="1079"/>
      <c r="AL1015" s="1081"/>
      <c r="AM1015" s="1082">
        <v>6.5</v>
      </c>
      <c r="AN1015" s="1076"/>
      <c r="AO1015" s="1076"/>
      <c r="AP1015" s="1083">
        <v>8.5</v>
      </c>
      <c r="AQ1015" s="1083"/>
      <c r="AR1015" s="1084" t="s">
        <v>626</v>
      </c>
      <c r="AS1015" s="1085"/>
    </row>
    <row r="1016" spans="1:45" ht="9" customHeight="1">
      <c r="A1016" s="1086" t="s">
        <v>761</v>
      </c>
      <c r="B1016" s="1087"/>
      <c r="C1016" s="1087"/>
      <c r="D1016" s="1087"/>
      <c r="E1016" s="1087"/>
      <c r="F1016" s="1084" t="s">
        <v>632</v>
      </c>
      <c r="G1016" s="1084"/>
      <c r="H1016" s="1084"/>
      <c r="I1016" s="1084"/>
      <c r="J1016" s="1084"/>
      <c r="K1016" s="1088"/>
      <c r="L1016" s="1089">
        <v>500</v>
      </c>
      <c r="M1016" s="1090"/>
      <c r="N1016" s="1090"/>
      <c r="O1016" s="1078">
        <v>750</v>
      </c>
      <c r="P1016" s="1078"/>
      <c r="Q1016" s="1078"/>
      <c r="R1016" s="1078"/>
      <c r="S1016" s="1090">
        <v>950</v>
      </c>
      <c r="T1016" s="1090"/>
      <c r="U1016" s="1090"/>
      <c r="V1016" s="1090"/>
      <c r="W1016" s="1078">
        <v>900</v>
      </c>
      <c r="X1016" s="1078"/>
      <c r="Y1016" s="1078"/>
      <c r="Z1016" s="1078"/>
      <c r="AA1016" s="1079">
        <v>1200</v>
      </c>
      <c r="AB1016" s="1079"/>
      <c r="AC1016" s="1079"/>
      <c r="AD1016" s="1079"/>
      <c r="AE1016" s="1079"/>
      <c r="AF1016" s="1080">
        <v>1000</v>
      </c>
      <c r="AG1016" s="1080"/>
      <c r="AH1016" s="1080"/>
      <c r="AI1016" s="1080"/>
      <c r="AJ1016" s="1079">
        <v>1400</v>
      </c>
      <c r="AK1016" s="1079"/>
      <c r="AL1016" s="1081"/>
      <c r="AM1016" s="1082">
        <v>8</v>
      </c>
      <c r="AN1016" s="1076"/>
      <c r="AO1016" s="1076"/>
      <c r="AP1016" s="1083">
        <v>11</v>
      </c>
      <c r="AQ1016" s="1083"/>
      <c r="AR1016" s="1076">
        <v>12</v>
      </c>
      <c r="AS1016" s="1077"/>
    </row>
    <row r="1017" spans="1:45" ht="9" customHeight="1">
      <c r="A1017" s="1086" t="s">
        <v>762</v>
      </c>
      <c r="B1017" s="1087"/>
      <c r="C1017" s="1087"/>
      <c r="D1017" s="1087"/>
      <c r="E1017" s="1087"/>
      <c r="F1017" s="1084" t="s">
        <v>632</v>
      </c>
      <c r="G1017" s="1084"/>
      <c r="H1017" s="1084"/>
      <c r="I1017" s="1084"/>
      <c r="J1017" s="1084"/>
      <c r="K1017" s="1088"/>
      <c r="L1017" s="1089">
        <v>400</v>
      </c>
      <c r="M1017" s="1090"/>
      <c r="N1017" s="1090"/>
      <c r="O1017" s="1078">
        <v>700</v>
      </c>
      <c r="P1017" s="1078"/>
      <c r="Q1017" s="1078"/>
      <c r="R1017" s="1078"/>
      <c r="S1017" s="1090">
        <v>850</v>
      </c>
      <c r="T1017" s="1090"/>
      <c r="U1017" s="1090"/>
      <c r="V1017" s="1090"/>
      <c r="W1017" s="1078">
        <v>950</v>
      </c>
      <c r="X1017" s="1078"/>
      <c r="Y1017" s="1078"/>
      <c r="Z1017" s="1078"/>
      <c r="AA1017" s="1079">
        <v>1000</v>
      </c>
      <c r="AB1017" s="1079"/>
      <c r="AC1017" s="1079"/>
      <c r="AD1017" s="1079"/>
      <c r="AE1017" s="1079"/>
      <c r="AF1017" s="1080">
        <v>1200</v>
      </c>
      <c r="AG1017" s="1080"/>
      <c r="AH1017" s="1080"/>
      <c r="AI1017" s="1080"/>
      <c r="AJ1017" s="1079">
        <v>1400</v>
      </c>
      <c r="AK1017" s="1079"/>
      <c r="AL1017" s="1081"/>
      <c r="AM1017" s="1082">
        <v>8</v>
      </c>
      <c r="AN1017" s="1076"/>
      <c r="AO1017" s="1076"/>
      <c r="AP1017" s="1083">
        <v>9.5</v>
      </c>
      <c r="AQ1017" s="1083"/>
      <c r="AR1017" s="1076">
        <v>10.5</v>
      </c>
      <c r="AS1017" s="1077"/>
    </row>
    <row r="1018" spans="1:45" ht="9" customHeight="1">
      <c r="A1018" s="1086" t="s">
        <v>763</v>
      </c>
      <c r="B1018" s="1087"/>
      <c r="C1018" s="1087"/>
      <c r="D1018" s="1087"/>
      <c r="E1018" s="1087"/>
      <c r="F1018" s="1084" t="s">
        <v>652</v>
      </c>
      <c r="G1018" s="1084"/>
      <c r="H1018" s="1084"/>
      <c r="I1018" s="1084"/>
      <c r="J1018" s="1084"/>
      <c r="K1018" s="1088"/>
      <c r="L1018" s="1089">
        <v>900</v>
      </c>
      <c r="M1018" s="1090"/>
      <c r="N1018" s="1090"/>
      <c r="O1018" s="1080">
        <v>1200</v>
      </c>
      <c r="P1018" s="1080"/>
      <c r="Q1018" s="1080"/>
      <c r="R1018" s="1080"/>
      <c r="S1018" s="1091" t="s">
        <v>626</v>
      </c>
      <c r="T1018" s="1091"/>
      <c r="U1018" s="1091"/>
      <c r="V1018" s="1091"/>
      <c r="W1018" s="1080">
        <v>1500</v>
      </c>
      <c r="X1018" s="1080"/>
      <c r="Y1018" s="1080"/>
      <c r="Z1018" s="1080"/>
      <c r="AA1018" s="1091" t="s">
        <v>626</v>
      </c>
      <c r="AB1018" s="1091"/>
      <c r="AC1018" s="1091"/>
      <c r="AD1018" s="1091"/>
      <c r="AE1018" s="1091"/>
      <c r="AF1018" s="1080">
        <v>1900</v>
      </c>
      <c r="AG1018" s="1080"/>
      <c r="AH1018" s="1080"/>
      <c r="AI1018" s="1080"/>
      <c r="AJ1018" s="1091" t="s">
        <v>626</v>
      </c>
      <c r="AK1018" s="1091"/>
      <c r="AL1018" s="1092"/>
      <c r="AM1018" s="1082">
        <v>10</v>
      </c>
      <c r="AN1018" s="1076"/>
      <c r="AO1018" s="1076"/>
      <c r="AP1018" s="1083">
        <v>12</v>
      </c>
      <c r="AQ1018" s="1083"/>
      <c r="AR1018" s="1084" t="s">
        <v>626</v>
      </c>
      <c r="AS1018" s="1085"/>
    </row>
    <row r="1019" spans="1:45" ht="9" customHeight="1">
      <c r="A1019" s="1086" t="s">
        <v>764</v>
      </c>
      <c r="B1019" s="1087"/>
      <c r="C1019" s="1087"/>
      <c r="D1019" s="1087"/>
      <c r="E1019" s="1087"/>
      <c r="F1019" s="1084" t="s">
        <v>643</v>
      </c>
      <c r="G1019" s="1084"/>
      <c r="H1019" s="1084"/>
      <c r="I1019" s="1084"/>
      <c r="J1019" s="1084"/>
      <c r="K1019" s="1088"/>
      <c r="L1019" s="1089">
        <v>450</v>
      </c>
      <c r="M1019" s="1090"/>
      <c r="N1019" s="1090"/>
      <c r="O1019" s="1078">
        <v>550</v>
      </c>
      <c r="P1019" s="1078"/>
      <c r="Q1019" s="1078"/>
      <c r="R1019" s="1078"/>
      <c r="S1019" s="1090">
        <v>650</v>
      </c>
      <c r="T1019" s="1090"/>
      <c r="U1019" s="1090"/>
      <c r="V1019" s="1090"/>
      <c r="W1019" s="1078">
        <v>700</v>
      </c>
      <c r="X1019" s="1078"/>
      <c r="Y1019" s="1078"/>
      <c r="Z1019" s="1078"/>
      <c r="AA1019" s="1090">
        <v>750</v>
      </c>
      <c r="AB1019" s="1090"/>
      <c r="AC1019" s="1090"/>
      <c r="AD1019" s="1090"/>
      <c r="AE1019" s="1090"/>
      <c r="AF1019" s="1078">
        <v>750</v>
      </c>
      <c r="AG1019" s="1078"/>
      <c r="AH1019" s="1078"/>
      <c r="AI1019" s="1078"/>
      <c r="AJ1019" s="1090">
        <v>850</v>
      </c>
      <c r="AK1019" s="1090"/>
      <c r="AL1019" s="1093"/>
      <c r="AM1019" s="1082">
        <v>5</v>
      </c>
      <c r="AN1019" s="1076"/>
      <c r="AO1019" s="1076"/>
      <c r="AP1019" s="1083">
        <v>6</v>
      </c>
      <c r="AQ1019" s="1083"/>
      <c r="AR1019" s="1076">
        <v>8</v>
      </c>
      <c r="AS1019" s="1077"/>
    </row>
    <row r="1020" spans="1:45" ht="9" customHeight="1">
      <c r="A1020" s="1086" t="s">
        <v>765</v>
      </c>
      <c r="B1020" s="1087"/>
      <c r="C1020" s="1087"/>
      <c r="D1020" s="1087"/>
      <c r="E1020" s="1087"/>
      <c r="F1020" s="1084" t="s">
        <v>646</v>
      </c>
      <c r="G1020" s="1084"/>
      <c r="H1020" s="1084"/>
      <c r="I1020" s="1084"/>
      <c r="J1020" s="1084"/>
      <c r="K1020" s="1088"/>
      <c r="L1020" s="1096" t="s">
        <v>626</v>
      </c>
      <c r="M1020" s="1091"/>
      <c r="N1020" s="1091"/>
      <c r="O1020" s="1084" t="s">
        <v>626</v>
      </c>
      <c r="P1020" s="1084"/>
      <c r="Q1020" s="1084"/>
      <c r="R1020" s="1084"/>
      <c r="S1020" s="1091" t="s">
        <v>626</v>
      </c>
      <c r="T1020" s="1091"/>
      <c r="U1020" s="1091"/>
      <c r="V1020" s="1091"/>
      <c r="W1020" s="1084" t="s">
        <v>626</v>
      </c>
      <c r="X1020" s="1084"/>
      <c r="Y1020" s="1084"/>
      <c r="Z1020" s="1084"/>
      <c r="AA1020" s="1091" t="s">
        <v>626</v>
      </c>
      <c r="AB1020" s="1091"/>
      <c r="AC1020" s="1091"/>
      <c r="AD1020" s="1091"/>
      <c r="AE1020" s="1091"/>
      <c r="AF1020" s="1084" t="s">
        <v>626</v>
      </c>
      <c r="AG1020" s="1084"/>
      <c r="AH1020" s="1084"/>
      <c r="AI1020" s="1084"/>
      <c r="AJ1020" s="1091" t="s">
        <v>626</v>
      </c>
      <c r="AK1020" s="1091"/>
      <c r="AL1020" s="1092"/>
      <c r="AM1020" s="1095" t="s">
        <v>626</v>
      </c>
      <c r="AN1020" s="1084"/>
      <c r="AO1020" s="1084"/>
      <c r="AP1020" s="1091" t="s">
        <v>626</v>
      </c>
      <c r="AQ1020" s="1091"/>
      <c r="AR1020" s="1084" t="s">
        <v>626</v>
      </c>
      <c r="AS1020" s="1085"/>
    </row>
    <row r="1021" spans="1:45" ht="9" customHeight="1">
      <c r="A1021" s="1086" t="s">
        <v>766</v>
      </c>
      <c r="B1021" s="1087"/>
      <c r="C1021" s="1087"/>
      <c r="D1021" s="1087"/>
      <c r="E1021" s="1087"/>
      <c r="F1021" s="1084" t="s">
        <v>634</v>
      </c>
      <c r="G1021" s="1084"/>
      <c r="H1021" s="1084"/>
      <c r="I1021" s="1084"/>
      <c r="J1021" s="1084"/>
      <c r="K1021" s="1088"/>
      <c r="L1021" s="1089">
        <v>650</v>
      </c>
      <c r="M1021" s="1090"/>
      <c r="N1021" s="1090"/>
      <c r="O1021" s="1080">
        <v>1100</v>
      </c>
      <c r="P1021" s="1080"/>
      <c r="Q1021" s="1080"/>
      <c r="R1021" s="1080"/>
      <c r="S1021" s="1079">
        <v>1600</v>
      </c>
      <c r="T1021" s="1079"/>
      <c r="U1021" s="1079"/>
      <c r="V1021" s="1079"/>
      <c r="W1021" s="1080">
        <v>1300</v>
      </c>
      <c r="X1021" s="1080"/>
      <c r="Y1021" s="1080"/>
      <c r="Z1021" s="1080"/>
      <c r="AA1021" s="1079">
        <v>1700</v>
      </c>
      <c r="AB1021" s="1079"/>
      <c r="AC1021" s="1079"/>
      <c r="AD1021" s="1079"/>
      <c r="AE1021" s="1079"/>
      <c r="AF1021" s="1080">
        <v>1500</v>
      </c>
      <c r="AG1021" s="1080"/>
      <c r="AH1021" s="1080"/>
      <c r="AI1021" s="1080"/>
      <c r="AJ1021" s="1079">
        <v>1900</v>
      </c>
      <c r="AK1021" s="1079"/>
      <c r="AL1021" s="1081"/>
      <c r="AM1021" s="1082">
        <v>12</v>
      </c>
      <c r="AN1021" s="1076"/>
      <c r="AO1021" s="1076"/>
      <c r="AP1021" s="1083">
        <v>13</v>
      </c>
      <c r="AQ1021" s="1083"/>
      <c r="AR1021" s="1084" t="s">
        <v>626</v>
      </c>
      <c r="AS1021" s="1085"/>
    </row>
    <row r="1022" spans="1:45" ht="9" customHeight="1">
      <c r="A1022" s="1086" t="s">
        <v>767</v>
      </c>
      <c r="B1022" s="1087"/>
      <c r="C1022" s="1087"/>
      <c r="D1022" s="1087"/>
      <c r="E1022" s="1087"/>
      <c r="F1022" s="1084" t="s">
        <v>625</v>
      </c>
      <c r="G1022" s="1084"/>
      <c r="H1022" s="1084"/>
      <c r="I1022" s="1084"/>
      <c r="J1022" s="1084"/>
      <c r="K1022" s="1088"/>
      <c r="L1022" s="1089">
        <v>500</v>
      </c>
      <c r="M1022" s="1090"/>
      <c r="N1022" s="1090"/>
      <c r="O1022" s="1078">
        <v>750</v>
      </c>
      <c r="P1022" s="1078"/>
      <c r="Q1022" s="1078"/>
      <c r="R1022" s="1078"/>
      <c r="S1022" s="1079">
        <v>1000</v>
      </c>
      <c r="T1022" s="1079"/>
      <c r="U1022" s="1079"/>
      <c r="V1022" s="1079"/>
      <c r="W1022" s="1080">
        <v>1000</v>
      </c>
      <c r="X1022" s="1080"/>
      <c r="Y1022" s="1080"/>
      <c r="Z1022" s="1080"/>
      <c r="AA1022" s="1079">
        <v>1400</v>
      </c>
      <c r="AB1022" s="1079"/>
      <c r="AC1022" s="1079"/>
      <c r="AD1022" s="1079"/>
      <c r="AE1022" s="1079"/>
      <c r="AF1022" s="1080">
        <v>1500</v>
      </c>
      <c r="AG1022" s="1080"/>
      <c r="AH1022" s="1080"/>
      <c r="AI1022" s="1080"/>
      <c r="AJ1022" s="1079">
        <v>1800</v>
      </c>
      <c r="AK1022" s="1079"/>
      <c r="AL1022" s="1081"/>
      <c r="AM1022" s="1082">
        <v>9</v>
      </c>
      <c r="AN1022" s="1076"/>
      <c r="AO1022" s="1076"/>
      <c r="AP1022" s="1083">
        <v>10</v>
      </c>
      <c r="AQ1022" s="1083"/>
      <c r="AR1022" s="1084" t="s">
        <v>626</v>
      </c>
      <c r="AS1022" s="1085"/>
    </row>
    <row r="1023" spans="1:45" ht="9" customHeight="1">
      <c r="A1023" s="1086" t="s">
        <v>768</v>
      </c>
      <c r="B1023" s="1087"/>
      <c r="C1023" s="1087"/>
      <c r="D1023" s="1087"/>
      <c r="E1023" s="1087"/>
      <c r="F1023" s="1084" t="s">
        <v>625</v>
      </c>
      <c r="G1023" s="1084"/>
      <c r="H1023" s="1084"/>
      <c r="I1023" s="1084"/>
      <c r="J1023" s="1084"/>
      <c r="K1023" s="1088"/>
      <c r="L1023" s="1089">
        <v>600</v>
      </c>
      <c r="M1023" s="1090"/>
      <c r="N1023" s="1090"/>
      <c r="O1023" s="1078">
        <v>850</v>
      </c>
      <c r="P1023" s="1078"/>
      <c r="Q1023" s="1078"/>
      <c r="R1023" s="1078"/>
      <c r="S1023" s="1079">
        <v>1450</v>
      </c>
      <c r="T1023" s="1079"/>
      <c r="U1023" s="1079"/>
      <c r="V1023" s="1079"/>
      <c r="W1023" s="1080">
        <v>1200</v>
      </c>
      <c r="X1023" s="1080"/>
      <c r="Y1023" s="1080"/>
      <c r="Z1023" s="1080"/>
      <c r="AA1023" s="1079">
        <v>1600</v>
      </c>
      <c r="AB1023" s="1079"/>
      <c r="AC1023" s="1079"/>
      <c r="AD1023" s="1079"/>
      <c r="AE1023" s="1079"/>
      <c r="AF1023" s="1080">
        <v>1550</v>
      </c>
      <c r="AG1023" s="1080"/>
      <c r="AH1023" s="1080"/>
      <c r="AI1023" s="1080"/>
      <c r="AJ1023" s="1079">
        <v>1750</v>
      </c>
      <c r="AK1023" s="1079"/>
      <c r="AL1023" s="1081"/>
      <c r="AM1023" s="1082">
        <v>9</v>
      </c>
      <c r="AN1023" s="1076"/>
      <c r="AO1023" s="1076"/>
      <c r="AP1023" s="1083">
        <v>11.5</v>
      </c>
      <c r="AQ1023" s="1083"/>
      <c r="AR1023" s="1084" t="s">
        <v>626</v>
      </c>
      <c r="AS1023" s="1085"/>
    </row>
    <row r="1024" spans="1:45" ht="9" customHeight="1">
      <c r="A1024" s="1086" t="s">
        <v>769</v>
      </c>
      <c r="B1024" s="1087"/>
      <c r="C1024" s="1087"/>
      <c r="D1024" s="1087"/>
      <c r="E1024" s="1087"/>
      <c r="F1024" s="1084" t="s">
        <v>625</v>
      </c>
      <c r="G1024" s="1084"/>
      <c r="H1024" s="1084"/>
      <c r="I1024" s="1084"/>
      <c r="J1024" s="1084"/>
      <c r="K1024" s="1088"/>
      <c r="L1024" s="1089">
        <v>800</v>
      </c>
      <c r="M1024" s="1090"/>
      <c r="N1024" s="1090"/>
      <c r="O1024" s="1080">
        <v>1000</v>
      </c>
      <c r="P1024" s="1080"/>
      <c r="Q1024" s="1080"/>
      <c r="R1024" s="1080"/>
      <c r="S1024" s="1079">
        <v>1500</v>
      </c>
      <c r="T1024" s="1079"/>
      <c r="U1024" s="1079"/>
      <c r="V1024" s="1079"/>
      <c r="W1024" s="1080">
        <v>1200</v>
      </c>
      <c r="X1024" s="1080"/>
      <c r="Y1024" s="1080"/>
      <c r="Z1024" s="1080"/>
      <c r="AA1024" s="1079">
        <v>1700</v>
      </c>
      <c r="AB1024" s="1079"/>
      <c r="AC1024" s="1079"/>
      <c r="AD1024" s="1079"/>
      <c r="AE1024" s="1079"/>
      <c r="AF1024" s="1080">
        <v>1600</v>
      </c>
      <c r="AG1024" s="1080"/>
      <c r="AH1024" s="1080"/>
      <c r="AI1024" s="1080"/>
      <c r="AJ1024" s="1079">
        <v>1900</v>
      </c>
      <c r="AK1024" s="1079"/>
      <c r="AL1024" s="1081"/>
      <c r="AM1024" s="1082">
        <v>10.5</v>
      </c>
      <c r="AN1024" s="1076"/>
      <c r="AO1024" s="1076"/>
      <c r="AP1024" s="1083">
        <v>12</v>
      </c>
      <c r="AQ1024" s="1083"/>
      <c r="AR1024" s="1084" t="s">
        <v>626</v>
      </c>
      <c r="AS1024" s="1085"/>
    </row>
    <row r="1025" spans="1:45" ht="9" customHeight="1">
      <c r="A1025" s="1086" t="s">
        <v>770</v>
      </c>
      <c r="B1025" s="1087"/>
      <c r="C1025" s="1087"/>
      <c r="D1025" s="1087"/>
      <c r="E1025" s="1087"/>
      <c r="F1025" s="1084" t="s">
        <v>685</v>
      </c>
      <c r="G1025" s="1084"/>
      <c r="H1025" s="1084"/>
      <c r="I1025" s="1084"/>
      <c r="J1025" s="1084"/>
      <c r="K1025" s="1088"/>
      <c r="L1025" s="1089">
        <v>400</v>
      </c>
      <c r="M1025" s="1090"/>
      <c r="N1025" s="1090"/>
      <c r="O1025" s="1078">
        <v>600</v>
      </c>
      <c r="P1025" s="1078"/>
      <c r="Q1025" s="1078"/>
      <c r="R1025" s="1078"/>
      <c r="S1025" s="1090">
        <v>900</v>
      </c>
      <c r="T1025" s="1090"/>
      <c r="U1025" s="1090"/>
      <c r="V1025" s="1090"/>
      <c r="W1025" s="1080">
        <v>1100</v>
      </c>
      <c r="X1025" s="1080"/>
      <c r="Y1025" s="1080"/>
      <c r="Z1025" s="1080"/>
      <c r="AA1025" s="1079">
        <v>1400</v>
      </c>
      <c r="AB1025" s="1079"/>
      <c r="AC1025" s="1079"/>
      <c r="AD1025" s="1079"/>
      <c r="AE1025" s="1079"/>
      <c r="AF1025" s="1080">
        <v>1300</v>
      </c>
      <c r="AG1025" s="1080"/>
      <c r="AH1025" s="1080"/>
      <c r="AI1025" s="1080"/>
      <c r="AJ1025" s="1079">
        <v>1600</v>
      </c>
      <c r="AK1025" s="1079"/>
      <c r="AL1025" s="1081"/>
      <c r="AM1025" s="1082">
        <v>8</v>
      </c>
      <c r="AN1025" s="1076"/>
      <c r="AO1025" s="1076"/>
      <c r="AP1025" s="1083">
        <v>10</v>
      </c>
      <c r="AQ1025" s="1083"/>
      <c r="AR1025" s="1076">
        <v>12</v>
      </c>
      <c r="AS1025" s="1077"/>
    </row>
    <row r="1026" spans="1:45" ht="9" customHeight="1">
      <c r="A1026" s="1086" t="s">
        <v>597</v>
      </c>
      <c r="B1026" s="1087"/>
      <c r="C1026" s="1087"/>
      <c r="D1026" s="1087"/>
      <c r="E1026" s="1087"/>
      <c r="F1026" s="1084" t="s">
        <v>597</v>
      </c>
      <c r="G1026" s="1084"/>
      <c r="H1026" s="1084"/>
      <c r="I1026" s="1084"/>
      <c r="J1026" s="1084"/>
      <c r="K1026" s="1088"/>
      <c r="L1026" s="1094">
        <v>1000</v>
      </c>
      <c r="M1026" s="1079"/>
      <c r="N1026" s="1079"/>
      <c r="O1026" s="1080">
        <v>1500</v>
      </c>
      <c r="P1026" s="1080"/>
      <c r="Q1026" s="1080"/>
      <c r="R1026" s="1080"/>
      <c r="S1026" s="1079">
        <v>1850</v>
      </c>
      <c r="T1026" s="1079"/>
      <c r="U1026" s="1079"/>
      <c r="V1026" s="1079"/>
      <c r="W1026" s="1080">
        <v>1900</v>
      </c>
      <c r="X1026" s="1080"/>
      <c r="Y1026" s="1080"/>
      <c r="Z1026" s="1080"/>
      <c r="AA1026" s="1079">
        <v>2400</v>
      </c>
      <c r="AB1026" s="1079"/>
      <c r="AC1026" s="1079"/>
      <c r="AD1026" s="1079"/>
      <c r="AE1026" s="1079"/>
      <c r="AF1026" s="1080">
        <v>2700</v>
      </c>
      <c r="AG1026" s="1080"/>
      <c r="AH1026" s="1080"/>
      <c r="AI1026" s="1080"/>
      <c r="AJ1026" s="1079">
        <v>3300</v>
      </c>
      <c r="AK1026" s="1079"/>
      <c r="AL1026" s="1081"/>
      <c r="AM1026" s="1082">
        <v>13.5</v>
      </c>
      <c r="AN1026" s="1076"/>
      <c r="AO1026" s="1076"/>
      <c r="AP1026" s="1083">
        <v>14.5</v>
      </c>
      <c r="AQ1026" s="1083"/>
      <c r="AR1026" s="1076">
        <v>19.5</v>
      </c>
      <c r="AS1026" s="1077"/>
    </row>
    <row r="1027" spans="1:45" ht="9" customHeight="1">
      <c r="A1027" s="1086" t="s">
        <v>771</v>
      </c>
      <c r="B1027" s="1087"/>
      <c r="C1027" s="1087"/>
      <c r="D1027" s="1087"/>
      <c r="E1027" s="1087"/>
      <c r="F1027" s="1084" t="s">
        <v>646</v>
      </c>
      <c r="G1027" s="1084"/>
      <c r="H1027" s="1084"/>
      <c r="I1027" s="1084"/>
      <c r="J1027" s="1084"/>
      <c r="K1027" s="1088"/>
      <c r="L1027" s="1089">
        <v>600</v>
      </c>
      <c r="M1027" s="1090"/>
      <c r="N1027" s="1090"/>
      <c r="O1027" s="1078">
        <v>750</v>
      </c>
      <c r="P1027" s="1078"/>
      <c r="Q1027" s="1078"/>
      <c r="R1027" s="1078"/>
      <c r="S1027" s="1091" t="s">
        <v>626</v>
      </c>
      <c r="T1027" s="1091"/>
      <c r="U1027" s="1091"/>
      <c r="V1027" s="1091"/>
      <c r="W1027" s="1080">
        <v>1000</v>
      </c>
      <c r="X1027" s="1080"/>
      <c r="Y1027" s="1080"/>
      <c r="Z1027" s="1080"/>
      <c r="AA1027" s="1091" t="s">
        <v>626</v>
      </c>
      <c r="AB1027" s="1091"/>
      <c r="AC1027" s="1091"/>
      <c r="AD1027" s="1091"/>
      <c r="AE1027" s="1091"/>
      <c r="AF1027" s="1080">
        <v>1300</v>
      </c>
      <c r="AG1027" s="1080"/>
      <c r="AH1027" s="1080"/>
      <c r="AI1027" s="1080"/>
      <c r="AJ1027" s="1091" t="s">
        <v>626</v>
      </c>
      <c r="AK1027" s="1091"/>
      <c r="AL1027" s="1092"/>
      <c r="AM1027" s="1082">
        <v>9</v>
      </c>
      <c r="AN1027" s="1076"/>
      <c r="AO1027" s="1076"/>
      <c r="AP1027" s="1083">
        <v>9</v>
      </c>
      <c r="AQ1027" s="1083"/>
      <c r="AR1027" s="1084" t="s">
        <v>626</v>
      </c>
      <c r="AS1027" s="1085"/>
    </row>
    <row r="1028" spans="1:45" ht="9" customHeight="1">
      <c r="A1028" s="1086" t="s">
        <v>772</v>
      </c>
      <c r="B1028" s="1087"/>
      <c r="C1028" s="1087"/>
      <c r="D1028" s="1087"/>
      <c r="E1028" s="1087"/>
      <c r="F1028" s="1084" t="s">
        <v>625</v>
      </c>
      <c r="G1028" s="1084"/>
      <c r="H1028" s="1084"/>
      <c r="I1028" s="1084"/>
      <c r="J1028" s="1084"/>
      <c r="K1028" s="1088"/>
      <c r="L1028" s="1089">
        <v>500</v>
      </c>
      <c r="M1028" s="1090"/>
      <c r="N1028" s="1090"/>
      <c r="O1028" s="1078">
        <v>750</v>
      </c>
      <c r="P1028" s="1078"/>
      <c r="Q1028" s="1078"/>
      <c r="R1028" s="1078"/>
      <c r="S1028" s="1079">
        <v>1100</v>
      </c>
      <c r="T1028" s="1079"/>
      <c r="U1028" s="1079"/>
      <c r="V1028" s="1079"/>
      <c r="W1028" s="1080">
        <v>1100</v>
      </c>
      <c r="X1028" s="1080"/>
      <c r="Y1028" s="1080"/>
      <c r="Z1028" s="1080"/>
      <c r="AA1028" s="1079">
        <v>1300</v>
      </c>
      <c r="AB1028" s="1079"/>
      <c r="AC1028" s="1079"/>
      <c r="AD1028" s="1079"/>
      <c r="AE1028" s="1079"/>
      <c r="AF1028" s="1080">
        <v>1500</v>
      </c>
      <c r="AG1028" s="1080"/>
      <c r="AH1028" s="1080"/>
      <c r="AI1028" s="1080"/>
      <c r="AJ1028" s="1079">
        <v>2000</v>
      </c>
      <c r="AK1028" s="1079"/>
      <c r="AL1028" s="1081"/>
      <c r="AM1028" s="1082">
        <v>9</v>
      </c>
      <c r="AN1028" s="1076"/>
      <c r="AO1028" s="1076"/>
      <c r="AP1028" s="1083">
        <v>10</v>
      </c>
      <c r="AQ1028" s="1083"/>
      <c r="AR1028" s="1084" t="s">
        <v>626</v>
      </c>
      <c r="AS1028" s="1085"/>
    </row>
    <row r="1029" spans="1:45" ht="9" customHeight="1">
      <c r="A1029" s="1086" t="s">
        <v>773</v>
      </c>
      <c r="B1029" s="1087"/>
      <c r="C1029" s="1087"/>
      <c r="D1029" s="1087"/>
      <c r="E1029" s="1087"/>
      <c r="F1029" s="1084" t="s">
        <v>652</v>
      </c>
      <c r="G1029" s="1084"/>
      <c r="H1029" s="1084"/>
      <c r="I1029" s="1084"/>
      <c r="J1029" s="1084"/>
      <c r="K1029" s="1088"/>
      <c r="L1029" s="1089">
        <v>650</v>
      </c>
      <c r="M1029" s="1090"/>
      <c r="N1029" s="1090"/>
      <c r="O1029" s="1078">
        <v>800</v>
      </c>
      <c r="P1029" s="1078"/>
      <c r="Q1029" s="1078"/>
      <c r="R1029" s="1078"/>
      <c r="S1029" s="1091" t="s">
        <v>626</v>
      </c>
      <c r="T1029" s="1091"/>
      <c r="U1029" s="1091"/>
      <c r="V1029" s="1091"/>
      <c r="W1029" s="1080">
        <v>1100</v>
      </c>
      <c r="X1029" s="1080"/>
      <c r="Y1029" s="1080"/>
      <c r="Z1029" s="1080"/>
      <c r="AA1029" s="1091" t="s">
        <v>626</v>
      </c>
      <c r="AB1029" s="1091"/>
      <c r="AC1029" s="1091"/>
      <c r="AD1029" s="1091"/>
      <c r="AE1029" s="1091"/>
      <c r="AF1029" s="1080">
        <v>1600</v>
      </c>
      <c r="AG1029" s="1080"/>
      <c r="AH1029" s="1080"/>
      <c r="AI1029" s="1080"/>
      <c r="AJ1029" s="1091" t="s">
        <v>626</v>
      </c>
      <c r="AK1029" s="1091"/>
      <c r="AL1029" s="1092"/>
      <c r="AM1029" s="1082">
        <v>9</v>
      </c>
      <c r="AN1029" s="1076"/>
      <c r="AO1029" s="1076"/>
      <c r="AP1029" s="1083">
        <v>12</v>
      </c>
      <c r="AQ1029" s="1083"/>
      <c r="AR1029" s="1084" t="s">
        <v>626</v>
      </c>
      <c r="AS1029" s="1085"/>
    </row>
    <row r="1030" spans="1:45" ht="9" customHeight="1">
      <c r="A1030" s="1086" t="s">
        <v>774</v>
      </c>
      <c r="B1030" s="1087"/>
      <c r="C1030" s="1087"/>
      <c r="D1030" s="1087"/>
      <c r="E1030" s="1087"/>
      <c r="F1030" s="1084" t="s">
        <v>646</v>
      </c>
      <c r="G1030" s="1084"/>
      <c r="H1030" s="1084"/>
      <c r="I1030" s="1084"/>
      <c r="J1030" s="1084"/>
      <c r="K1030" s="1088"/>
      <c r="L1030" s="1089">
        <v>405</v>
      </c>
      <c r="M1030" s="1090"/>
      <c r="N1030" s="1090"/>
      <c r="O1030" s="1078">
        <v>820</v>
      </c>
      <c r="P1030" s="1078"/>
      <c r="Q1030" s="1078"/>
      <c r="R1030" s="1078"/>
      <c r="S1030" s="1091" t="s">
        <v>626</v>
      </c>
      <c r="T1030" s="1091"/>
      <c r="U1030" s="1091"/>
      <c r="V1030" s="1091"/>
      <c r="W1030" s="1080">
        <v>1100</v>
      </c>
      <c r="X1030" s="1080"/>
      <c r="Y1030" s="1080"/>
      <c r="Z1030" s="1080"/>
      <c r="AA1030" s="1079">
        <v>1600</v>
      </c>
      <c r="AB1030" s="1079"/>
      <c r="AC1030" s="1079"/>
      <c r="AD1030" s="1079"/>
      <c r="AE1030" s="1079"/>
      <c r="AF1030" s="1080">
        <v>1775</v>
      </c>
      <c r="AG1030" s="1080"/>
      <c r="AH1030" s="1080"/>
      <c r="AI1030" s="1080"/>
      <c r="AJ1030" s="1079">
        <v>2100</v>
      </c>
      <c r="AK1030" s="1079"/>
      <c r="AL1030" s="1081"/>
      <c r="AM1030" s="1082">
        <v>9</v>
      </c>
      <c r="AN1030" s="1076"/>
      <c r="AO1030" s="1076"/>
      <c r="AP1030" s="1083">
        <v>9.5</v>
      </c>
      <c r="AQ1030" s="1083"/>
      <c r="AR1030" s="1084" t="s">
        <v>626</v>
      </c>
      <c r="AS1030" s="1085"/>
    </row>
    <row r="1031" spans="1:45" ht="9" customHeight="1">
      <c r="A1031" s="1086" t="s">
        <v>775</v>
      </c>
      <c r="B1031" s="1087"/>
      <c r="C1031" s="1087"/>
      <c r="D1031" s="1087"/>
      <c r="E1031" s="1087"/>
      <c r="F1031" s="1084" t="s">
        <v>634</v>
      </c>
      <c r="G1031" s="1084"/>
      <c r="H1031" s="1084"/>
      <c r="I1031" s="1084"/>
      <c r="J1031" s="1084"/>
      <c r="K1031" s="1088"/>
      <c r="L1031" s="1089">
        <v>900</v>
      </c>
      <c r="M1031" s="1090"/>
      <c r="N1031" s="1090"/>
      <c r="O1031" s="1080">
        <v>1200</v>
      </c>
      <c r="P1031" s="1080"/>
      <c r="Q1031" s="1080"/>
      <c r="R1031" s="1080"/>
      <c r="S1031" s="1079">
        <v>1600</v>
      </c>
      <c r="T1031" s="1079"/>
      <c r="U1031" s="1079"/>
      <c r="V1031" s="1079"/>
      <c r="W1031" s="1080">
        <v>1400</v>
      </c>
      <c r="X1031" s="1080"/>
      <c r="Y1031" s="1080"/>
      <c r="Z1031" s="1080"/>
      <c r="AA1031" s="1079">
        <v>1900</v>
      </c>
      <c r="AB1031" s="1079"/>
      <c r="AC1031" s="1079"/>
      <c r="AD1031" s="1079"/>
      <c r="AE1031" s="1079"/>
      <c r="AF1031" s="1080">
        <v>1700</v>
      </c>
      <c r="AG1031" s="1080"/>
      <c r="AH1031" s="1080"/>
      <c r="AI1031" s="1080"/>
      <c r="AJ1031" s="1079">
        <v>2100</v>
      </c>
      <c r="AK1031" s="1079"/>
      <c r="AL1031" s="1081"/>
      <c r="AM1031" s="1082">
        <v>11</v>
      </c>
      <c r="AN1031" s="1076"/>
      <c r="AO1031" s="1076"/>
      <c r="AP1031" s="1083">
        <v>13</v>
      </c>
      <c r="AQ1031" s="1083"/>
      <c r="AR1031" s="1084" t="s">
        <v>626</v>
      </c>
      <c r="AS1031" s="1085"/>
    </row>
    <row r="1032" spans="1:45" ht="9" customHeight="1">
      <c r="A1032" s="1086" t="s">
        <v>776</v>
      </c>
      <c r="B1032" s="1087"/>
      <c r="C1032" s="1087"/>
      <c r="D1032" s="1087"/>
      <c r="E1032" s="1087"/>
      <c r="F1032" s="1084" t="s">
        <v>625</v>
      </c>
      <c r="G1032" s="1084"/>
      <c r="H1032" s="1084"/>
      <c r="I1032" s="1084"/>
      <c r="J1032" s="1084"/>
      <c r="K1032" s="1088"/>
      <c r="L1032" s="1089">
        <v>800</v>
      </c>
      <c r="M1032" s="1090"/>
      <c r="N1032" s="1090"/>
      <c r="O1032" s="1080">
        <v>1250</v>
      </c>
      <c r="P1032" s="1080"/>
      <c r="Q1032" s="1080"/>
      <c r="R1032" s="1080"/>
      <c r="S1032" s="1091" t="s">
        <v>626</v>
      </c>
      <c r="T1032" s="1091"/>
      <c r="U1032" s="1091"/>
      <c r="V1032" s="1091"/>
      <c r="W1032" s="1080">
        <v>1500</v>
      </c>
      <c r="X1032" s="1080"/>
      <c r="Y1032" s="1080"/>
      <c r="Z1032" s="1080"/>
      <c r="AA1032" s="1091" t="s">
        <v>626</v>
      </c>
      <c r="AB1032" s="1091"/>
      <c r="AC1032" s="1091"/>
      <c r="AD1032" s="1091"/>
      <c r="AE1032" s="1091"/>
      <c r="AF1032" s="1080">
        <v>2000</v>
      </c>
      <c r="AG1032" s="1080"/>
      <c r="AH1032" s="1080"/>
      <c r="AI1032" s="1080"/>
      <c r="AJ1032" s="1079">
        <v>2200</v>
      </c>
      <c r="AK1032" s="1079"/>
      <c r="AL1032" s="1081"/>
      <c r="AM1032" s="1082">
        <v>10</v>
      </c>
      <c r="AN1032" s="1076"/>
      <c r="AO1032" s="1076"/>
      <c r="AP1032" s="1083">
        <v>11</v>
      </c>
      <c r="AQ1032" s="1083"/>
      <c r="AR1032" s="1084" t="s">
        <v>626</v>
      </c>
      <c r="AS1032" s="1085"/>
    </row>
    <row r="1033" spans="1:45" ht="9" customHeight="1">
      <c r="A1033" s="1086" t="s">
        <v>777</v>
      </c>
      <c r="B1033" s="1087"/>
      <c r="C1033" s="1087"/>
      <c r="D1033" s="1087"/>
      <c r="E1033" s="1087"/>
      <c r="F1033" s="1084" t="s">
        <v>629</v>
      </c>
      <c r="G1033" s="1084"/>
      <c r="H1033" s="1084"/>
      <c r="I1033" s="1084"/>
      <c r="J1033" s="1084"/>
      <c r="K1033" s="1088"/>
      <c r="L1033" s="1089">
        <v>900</v>
      </c>
      <c r="M1033" s="1090"/>
      <c r="N1033" s="1090"/>
      <c r="O1033" s="1080">
        <v>1400</v>
      </c>
      <c r="P1033" s="1080"/>
      <c r="Q1033" s="1080"/>
      <c r="R1033" s="1080"/>
      <c r="S1033" s="1079">
        <v>2400</v>
      </c>
      <c r="T1033" s="1079"/>
      <c r="U1033" s="1079"/>
      <c r="V1033" s="1079"/>
      <c r="W1033" s="1080">
        <v>2100</v>
      </c>
      <c r="X1033" s="1080"/>
      <c r="Y1033" s="1080"/>
      <c r="Z1033" s="1080"/>
      <c r="AA1033" s="1079">
        <v>2800</v>
      </c>
      <c r="AB1033" s="1079"/>
      <c r="AC1033" s="1079"/>
      <c r="AD1033" s="1079"/>
      <c r="AE1033" s="1079"/>
      <c r="AF1033" s="1080">
        <v>2950</v>
      </c>
      <c r="AG1033" s="1080"/>
      <c r="AH1033" s="1080"/>
      <c r="AI1033" s="1080"/>
      <c r="AJ1033" s="1079">
        <v>3700</v>
      </c>
      <c r="AK1033" s="1079"/>
      <c r="AL1033" s="1081"/>
      <c r="AM1033" s="1082">
        <v>14</v>
      </c>
      <c r="AN1033" s="1076"/>
      <c r="AO1033" s="1076"/>
      <c r="AP1033" s="1083">
        <v>16</v>
      </c>
      <c r="AQ1033" s="1083"/>
      <c r="AR1033" s="1076">
        <v>17</v>
      </c>
      <c r="AS1033" s="1077"/>
    </row>
    <row r="1034" spans="1:45" ht="9" customHeight="1">
      <c r="A1034" s="1086" t="s">
        <v>778</v>
      </c>
      <c r="B1034" s="1087"/>
      <c r="C1034" s="1087"/>
      <c r="D1034" s="1087"/>
      <c r="E1034" s="1087"/>
      <c r="F1034" s="1084" t="s">
        <v>629</v>
      </c>
      <c r="G1034" s="1084"/>
      <c r="H1034" s="1084"/>
      <c r="I1034" s="1084"/>
      <c r="J1034" s="1084"/>
      <c r="K1034" s="1088"/>
      <c r="L1034" s="1089">
        <v>700</v>
      </c>
      <c r="M1034" s="1090"/>
      <c r="N1034" s="1090"/>
      <c r="O1034" s="1078">
        <v>900</v>
      </c>
      <c r="P1034" s="1078"/>
      <c r="Q1034" s="1078"/>
      <c r="R1034" s="1078"/>
      <c r="S1034" s="1079">
        <v>1800</v>
      </c>
      <c r="T1034" s="1079"/>
      <c r="U1034" s="1079"/>
      <c r="V1034" s="1079"/>
      <c r="W1034" s="1080">
        <v>1300</v>
      </c>
      <c r="X1034" s="1080"/>
      <c r="Y1034" s="1080"/>
      <c r="Z1034" s="1080"/>
      <c r="AA1034" s="1079">
        <v>2100</v>
      </c>
      <c r="AB1034" s="1079"/>
      <c r="AC1034" s="1079"/>
      <c r="AD1034" s="1079"/>
      <c r="AE1034" s="1079"/>
      <c r="AF1034" s="1080">
        <v>2000</v>
      </c>
      <c r="AG1034" s="1080"/>
      <c r="AH1034" s="1080"/>
      <c r="AI1034" s="1080"/>
      <c r="AJ1034" s="1079">
        <v>2900</v>
      </c>
      <c r="AK1034" s="1079"/>
      <c r="AL1034" s="1081"/>
      <c r="AM1034" s="1082">
        <v>12</v>
      </c>
      <c r="AN1034" s="1076"/>
      <c r="AO1034" s="1076"/>
      <c r="AP1034" s="1083">
        <v>15</v>
      </c>
      <c r="AQ1034" s="1083"/>
      <c r="AR1034" s="1076">
        <v>18</v>
      </c>
      <c r="AS1034" s="1077"/>
    </row>
    <row r="1035" spans="1:45" ht="9" customHeight="1">
      <c r="A1035" s="1086" t="s">
        <v>779</v>
      </c>
      <c r="B1035" s="1087"/>
      <c r="C1035" s="1087"/>
      <c r="D1035" s="1087"/>
      <c r="E1035" s="1087"/>
      <c r="F1035" s="1084" t="s">
        <v>632</v>
      </c>
      <c r="G1035" s="1084"/>
      <c r="H1035" s="1084"/>
      <c r="I1035" s="1084"/>
      <c r="J1035" s="1084"/>
      <c r="K1035" s="1088"/>
      <c r="L1035" s="1089">
        <v>450</v>
      </c>
      <c r="M1035" s="1090"/>
      <c r="N1035" s="1090"/>
      <c r="O1035" s="1078">
        <v>580</v>
      </c>
      <c r="P1035" s="1078"/>
      <c r="Q1035" s="1078"/>
      <c r="R1035" s="1078"/>
      <c r="S1035" s="1090">
        <v>900</v>
      </c>
      <c r="T1035" s="1090"/>
      <c r="U1035" s="1090"/>
      <c r="V1035" s="1090"/>
      <c r="W1035" s="1078">
        <v>750</v>
      </c>
      <c r="X1035" s="1078"/>
      <c r="Y1035" s="1078"/>
      <c r="Z1035" s="1078"/>
      <c r="AA1035" s="1079">
        <v>1100</v>
      </c>
      <c r="AB1035" s="1079"/>
      <c r="AC1035" s="1079"/>
      <c r="AD1035" s="1079"/>
      <c r="AE1035" s="1079"/>
      <c r="AF1035" s="1080">
        <v>1000</v>
      </c>
      <c r="AG1035" s="1080"/>
      <c r="AH1035" s="1080"/>
      <c r="AI1035" s="1080"/>
      <c r="AJ1035" s="1079">
        <v>1300</v>
      </c>
      <c r="AK1035" s="1079"/>
      <c r="AL1035" s="1081"/>
      <c r="AM1035" s="1082">
        <v>8</v>
      </c>
      <c r="AN1035" s="1076"/>
      <c r="AO1035" s="1076"/>
      <c r="AP1035" s="1083">
        <v>10</v>
      </c>
      <c r="AQ1035" s="1083"/>
      <c r="AR1035" s="1076">
        <v>12</v>
      </c>
      <c r="AS1035" s="1077"/>
    </row>
    <row r="1036" spans="1:45" ht="9" customHeight="1">
      <c r="A1036" s="1086" t="s">
        <v>780</v>
      </c>
      <c r="B1036" s="1087"/>
      <c r="C1036" s="1087"/>
      <c r="D1036" s="1087"/>
      <c r="E1036" s="1087"/>
      <c r="F1036" s="1084" t="s">
        <v>646</v>
      </c>
      <c r="G1036" s="1084"/>
      <c r="H1036" s="1084"/>
      <c r="I1036" s="1084"/>
      <c r="J1036" s="1084"/>
      <c r="K1036" s="1088"/>
      <c r="L1036" s="1089">
        <v>600</v>
      </c>
      <c r="M1036" s="1090"/>
      <c r="N1036" s="1090"/>
      <c r="O1036" s="1078">
        <v>675</v>
      </c>
      <c r="P1036" s="1078"/>
      <c r="Q1036" s="1078"/>
      <c r="R1036" s="1078"/>
      <c r="S1036" s="1091" t="s">
        <v>626</v>
      </c>
      <c r="T1036" s="1091"/>
      <c r="U1036" s="1091"/>
      <c r="V1036" s="1091"/>
      <c r="W1036" s="1078">
        <v>875</v>
      </c>
      <c r="X1036" s="1078"/>
      <c r="Y1036" s="1078"/>
      <c r="Z1036" s="1078"/>
      <c r="AA1036" s="1091" t="s">
        <v>626</v>
      </c>
      <c r="AB1036" s="1091"/>
      <c r="AC1036" s="1091"/>
      <c r="AD1036" s="1091"/>
      <c r="AE1036" s="1091"/>
      <c r="AF1036" s="1084" t="s">
        <v>626</v>
      </c>
      <c r="AG1036" s="1084"/>
      <c r="AH1036" s="1084"/>
      <c r="AI1036" s="1084"/>
      <c r="AJ1036" s="1091" t="s">
        <v>626</v>
      </c>
      <c r="AK1036" s="1091"/>
      <c r="AL1036" s="1092"/>
      <c r="AM1036" s="1082">
        <v>6</v>
      </c>
      <c r="AN1036" s="1076"/>
      <c r="AO1036" s="1076"/>
      <c r="AP1036" s="1083">
        <v>8</v>
      </c>
      <c r="AQ1036" s="1083"/>
      <c r="AR1036" s="1084" t="s">
        <v>626</v>
      </c>
      <c r="AS1036" s="1085"/>
    </row>
    <row r="1037" spans="1:45" ht="9" customHeight="1">
      <c r="A1037" s="1086" t="s">
        <v>781</v>
      </c>
      <c r="B1037" s="1087"/>
      <c r="C1037" s="1087"/>
      <c r="D1037" s="1087"/>
      <c r="E1037" s="1087"/>
      <c r="F1037" s="1084" t="s">
        <v>625</v>
      </c>
      <c r="G1037" s="1084"/>
      <c r="H1037" s="1084"/>
      <c r="I1037" s="1084"/>
      <c r="J1037" s="1084"/>
      <c r="K1037" s="1088"/>
      <c r="L1037" s="1089">
        <v>600</v>
      </c>
      <c r="M1037" s="1090"/>
      <c r="N1037" s="1090"/>
      <c r="O1037" s="1078">
        <v>700</v>
      </c>
      <c r="P1037" s="1078"/>
      <c r="Q1037" s="1078"/>
      <c r="R1037" s="1078"/>
      <c r="S1037" s="1079">
        <v>1500</v>
      </c>
      <c r="T1037" s="1079"/>
      <c r="U1037" s="1079"/>
      <c r="V1037" s="1079"/>
      <c r="W1037" s="1080">
        <v>1100</v>
      </c>
      <c r="X1037" s="1080"/>
      <c r="Y1037" s="1080"/>
      <c r="Z1037" s="1080"/>
      <c r="AA1037" s="1079">
        <v>1700</v>
      </c>
      <c r="AB1037" s="1079"/>
      <c r="AC1037" s="1079"/>
      <c r="AD1037" s="1079"/>
      <c r="AE1037" s="1079"/>
      <c r="AF1037" s="1080">
        <v>1500</v>
      </c>
      <c r="AG1037" s="1080"/>
      <c r="AH1037" s="1080"/>
      <c r="AI1037" s="1080"/>
      <c r="AJ1037" s="1079">
        <v>1800</v>
      </c>
      <c r="AK1037" s="1079"/>
      <c r="AL1037" s="1081"/>
      <c r="AM1037" s="1082">
        <v>9</v>
      </c>
      <c r="AN1037" s="1076"/>
      <c r="AO1037" s="1076"/>
      <c r="AP1037" s="1083">
        <v>11</v>
      </c>
      <c r="AQ1037" s="1083"/>
      <c r="AR1037" s="1084" t="s">
        <v>626</v>
      </c>
      <c r="AS1037" s="1085"/>
    </row>
    <row r="1038" spans="1:45" ht="9" customHeight="1">
      <c r="A1038" s="1086" t="s">
        <v>782</v>
      </c>
      <c r="B1038" s="1087"/>
      <c r="C1038" s="1087"/>
      <c r="D1038" s="1087"/>
      <c r="E1038" s="1087"/>
      <c r="F1038" s="1084" t="s">
        <v>625</v>
      </c>
      <c r="G1038" s="1084"/>
      <c r="H1038" s="1084"/>
      <c r="I1038" s="1084"/>
      <c r="J1038" s="1084"/>
      <c r="K1038" s="1088"/>
      <c r="L1038" s="1089">
        <v>728</v>
      </c>
      <c r="M1038" s="1090"/>
      <c r="N1038" s="1090"/>
      <c r="O1038" s="1080">
        <v>1000</v>
      </c>
      <c r="P1038" s="1080"/>
      <c r="Q1038" s="1080"/>
      <c r="R1038" s="1080"/>
      <c r="S1038" s="1079">
        <v>1785</v>
      </c>
      <c r="T1038" s="1079"/>
      <c r="U1038" s="1079"/>
      <c r="V1038" s="1079"/>
      <c r="W1038" s="1080">
        <v>1400</v>
      </c>
      <c r="X1038" s="1080"/>
      <c r="Y1038" s="1080"/>
      <c r="Z1038" s="1080"/>
      <c r="AA1038" s="1079">
        <v>1950</v>
      </c>
      <c r="AB1038" s="1079"/>
      <c r="AC1038" s="1079"/>
      <c r="AD1038" s="1079"/>
      <c r="AE1038" s="1079"/>
      <c r="AF1038" s="1080">
        <v>1600</v>
      </c>
      <c r="AG1038" s="1080"/>
      <c r="AH1038" s="1080"/>
      <c r="AI1038" s="1080"/>
      <c r="AJ1038" s="1079">
        <v>2200</v>
      </c>
      <c r="AK1038" s="1079"/>
      <c r="AL1038" s="1081"/>
      <c r="AM1038" s="1082">
        <v>8.5</v>
      </c>
      <c r="AN1038" s="1076"/>
      <c r="AO1038" s="1076"/>
      <c r="AP1038" s="1083">
        <v>9.5</v>
      </c>
      <c r="AQ1038" s="1083"/>
      <c r="AR1038" s="1084" t="s">
        <v>626</v>
      </c>
      <c r="AS1038" s="1085"/>
    </row>
    <row r="1039" spans="1:45" ht="9" customHeight="1">
      <c r="A1039" s="1086" t="s">
        <v>783</v>
      </c>
      <c r="B1039" s="1087"/>
      <c r="C1039" s="1087"/>
      <c r="D1039" s="1087"/>
      <c r="E1039" s="1087"/>
      <c r="F1039" s="1084" t="s">
        <v>632</v>
      </c>
      <c r="G1039" s="1084"/>
      <c r="H1039" s="1084"/>
      <c r="I1039" s="1084"/>
      <c r="J1039" s="1084"/>
      <c r="K1039" s="1088"/>
      <c r="L1039" s="1089">
        <v>450</v>
      </c>
      <c r="M1039" s="1090"/>
      <c r="N1039" s="1090"/>
      <c r="O1039" s="1078">
        <v>550</v>
      </c>
      <c r="P1039" s="1078"/>
      <c r="Q1039" s="1078"/>
      <c r="R1039" s="1078"/>
      <c r="S1039" s="1090">
        <v>900</v>
      </c>
      <c r="T1039" s="1090"/>
      <c r="U1039" s="1090"/>
      <c r="V1039" s="1090"/>
      <c r="W1039" s="1078">
        <v>900</v>
      </c>
      <c r="X1039" s="1078"/>
      <c r="Y1039" s="1078"/>
      <c r="Z1039" s="1078"/>
      <c r="AA1039" s="1079">
        <v>1000</v>
      </c>
      <c r="AB1039" s="1079"/>
      <c r="AC1039" s="1079"/>
      <c r="AD1039" s="1079"/>
      <c r="AE1039" s="1079"/>
      <c r="AF1039" s="1080">
        <v>1100</v>
      </c>
      <c r="AG1039" s="1080"/>
      <c r="AH1039" s="1080"/>
      <c r="AI1039" s="1080"/>
      <c r="AJ1039" s="1079">
        <v>1200</v>
      </c>
      <c r="AK1039" s="1079"/>
      <c r="AL1039" s="1081"/>
      <c r="AM1039" s="1082">
        <v>9</v>
      </c>
      <c r="AN1039" s="1076"/>
      <c r="AO1039" s="1076"/>
      <c r="AP1039" s="1083">
        <v>10</v>
      </c>
      <c r="AQ1039" s="1083"/>
      <c r="AR1039" s="1084" t="s">
        <v>626</v>
      </c>
      <c r="AS1039" s="1085"/>
    </row>
    <row r="1040" spans="1:45" ht="9" customHeight="1">
      <c r="A1040" s="1086" t="s">
        <v>784</v>
      </c>
      <c r="B1040" s="1087"/>
      <c r="C1040" s="1087"/>
      <c r="D1040" s="1087"/>
      <c r="E1040" s="1087"/>
      <c r="F1040" s="1084" t="s">
        <v>646</v>
      </c>
      <c r="G1040" s="1084"/>
      <c r="H1040" s="1084"/>
      <c r="I1040" s="1084"/>
      <c r="J1040" s="1084"/>
      <c r="K1040" s="1088"/>
      <c r="L1040" s="1089">
        <v>650</v>
      </c>
      <c r="M1040" s="1090"/>
      <c r="N1040" s="1090"/>
      <c r="O1040" s="1078">
        <v>950</v>
      </c>
      <c r="P1040" s="1078"/>
      <c r="Q1040" s="1078"/>
      <c r="R1040" s="1078"/>
      <c r="S1040" s="1091" t="s">
        <v>626</v>
      </c>
      <c r="T1040" s="1091"/>
      <c r="U1040" s="1091"/>
      <c r="V1040" s="1091"/>
      <c r="W1040" s="1080">
        <v>1100</v>
      </c>
      <c r="X1040" s="1080"/>
      <c r="Y1040" s="1080"/>
      <c r="Z1040" s="1080"/>
      <c r="AA1040" s="1091" t="s">
        <v>626</v>
      </c>
      <c r="AB1040" s="1091"/>
      <c r="AC1040" s="1091"/>
      <c r="AD1040" s="1091"/>
      <c r="AE1040" s="1091"/>
      <c r="AF1040" s="1080">
        <v>1300</v>
      </c>
      <c r="AG1040" s="1080"/>
      <c r="AH1040" s="1080"/>
      <c r="AI1040" s="1080"/>
      <c r="AJ1040" s="1091" t="s">
        <v>626</v>
      </c>
      <c r="AK1040" s="1091"/>
      <c r="AL1040" s="1092"/>
      <c r="AM1040" s="1082">
        <v>10</v>
      </c>
      <c r="AN1040" s="1076"/>
      <c r="AO1040" s="1076"/>
      <c r="AP1040" s="1083">
        <v>10</v>
      </c>
      <c r="AQ1040" s="1083"/>
      <c r="AR1040" s="1084" t="s">
        <v>626</v>
      </c>
      <c r="AS1040" s="1085"/>
    </row>
    <row r="1041" spans="1:45" ht="9" customHeight="1">
      <c r="A1041" s="1086" t="s">
        <v>785</v>
      </c>
      <c r="B1041" s="1087"/>
      <c r="C1041" s="1087"/>
      <c r="D1041" s="1087"/>
      <c r="E1041" s="1087"/>
      <c r="F1041" s="1084" t="s">
        <v>640</v>
      </c>
      <c r="G1041" s="1084"/>
      <c r="H1041" s="1084"/>
      <c r="I1041" s="1084"/>
      <c r="J1041" s="1084"/>
      <c r="K1041" s="1088"/>
      <c r="L1041" s="1089">
        <v>400</v>
      </c>
      <c r="M1041" s="1090"/>
      <c r="N1041" s="1090"/>
      <c r="O1041" s="1078">
        <v>600</v>
      </c>
      <c r="P1041" s="1078"/>
      <c r="Q1041" s="1078"/>
      <c r="R1041" s="1078"/>
      <c r="S1041" s="1091" t="s">
        <v>626</v>
      </c>
      <c r="T1041" s="1091"/>
      <c r="U1041" s="1091"/>
      <c r="V1041" s="1091"/>
      <c r="W1041" s="1078">
        <v>700</v>
      </c>
      <c r="X1041" s="1078"/>
      <c r="Y1041" s="1078"/>
      <c r="Z1041" s="1078"/>
      <c r="AA1041" s="1091" t="s">
        <v>626</v>
      </c>
      <c r="AB1041" s="1091"/>
      <c r="AC1041" s="1091"/>
      <c r="AD1041" s="1091"/>
      <c r="AE1041" s="1091"/>
      <c r="AF1041" s="1080">
        <v>1100</v>
      </c>
      <c r="AG1041" s="1080"/>
      <c r="AH1041" s="1080"/>
      <c r="AI1041" s="1080"/>
      <c r="AJ1041" s="1091" t="s">
        <v>626</v>
      </c>
      <c r="AK1041" s="1091"/>
      <c r="AL1041" s="1092"/>
      <c r="AM1041" s="1082">
        <v>8</v>
      </c>
      <c r="AN1041" s="1076"/>
      <c r="AO1041" s="1076"/>
      <c r="AP1041" s="1083">
        <v>9</v>
      </c>
      <c r="AQ1041" s="1083"/>
      <c r="AR1041" s="1084" t="s">
        <v>626</v>
      </c>
      <c r="AS1041" s="1085"/>
    </row>
    <row r="1042" spans="1:45" ht="9" customHeight="1">
      <c r="A1042" s="1086" t="s">
        <v>786</v>
      </c>
      <c r="B1042" s="1087"/>
      <c r="C1042" s="1087"/>
      <c r="D1042" s="1087"/>
      <c r="E1042" s="1087"/>
      <c r="F1042" s="1084" t="s">
        <v>634</v>
      </c>
      <c r="G1042" s="1084"/>
      <c r="H1042" s="1084"/>
      <c r="I1042" s="1084"/>
      <c r="J1042" s="1084"/>
      <c r="K1042" s="1088"/>
      <c r="L1042" s="1096" t="s">
        <v>626</v>
      </c>
      <c r="M1042" s="1091"/>
      <c r="N1042" s="1091"/>
      <c r="O1042" s="1084" t="s">
        <v>626</v>
      </c>
      <c r="P1042" s="1084"/>
      <c r="Q1042" s="1084"/>
      <c r="R1042" s="1084"/>
      <c r="S1042" s="1091" t="s">
        <v>626</v>
      </c>
      <c r="T1042" s="1091"/>
      <c r="U1042" s="1091"/>
      <c r="V1042" s="1091"/>
      <c r="W1042" s="1084" t="s">
        <v>626</v>
      </c>
      <c r="X1042" s="1084"/>
      <c r="Y1042" s="1084"/>
      <c r="Z1042" s="1084"/>
      <c r="AA1042" s="1091" t="s">
        <v>626</v>
      </c>
      <c r="AB1042" s="1091"/>
      <c r="AC1042" s="1091"/>
      <c r="AD1042" s="1091"/>
      <c r="AE1042" s="1091"/>
      <c r="AF1042" s="1084" t="s">
        <v>626</v>
      </c>
      <c r="AG1042" s="1084"/>
      <c r="AH1042" s="1084"/>
      <c r="AI1042" s="1084"/>
      <c r="AJ1042" s="1091" t="s">
        <v>626</v>
      </c>
      <c r="AK1042" s="1091"/>
      <c r="AL1042" s="1092"/>
      <c r="AM1042" s="1082">
        <v>10</v>
      </c>
      <c r="AN1042" s="1076"/>
      <c r="AO1042" s="1076"/>
      <c r="AP1042" s="1083">
        <v>11</v>
      </c>
      <c r="AQ1042" s="1083"/>
      <c r="AR1042" s="1084" t="s">
        <v>626</v>
      </c>
      <c r="AS1042" s="1085"/>
    </row>
    <row r="1043" spans="1:45" ht="9" customHeight="1">
      <c r="A1043" s="1086" t="s">
        <v>787</v>
      </c>
      <c r="B1043" s="1087"/>
      <c r="C1043" s="1087"/>
      <c r="D1043" s="1087"/>
      <c r="E1043" s="1087"/>
      <c r="F1043" s="1084" t="s">
        <v>646</v>
      </c>
      <c r="G1043" s="1084"/>
      <c r="H1043" s="1084"/>
      <c r="I1043" s="1084"/>
      <c r="J1043" s="1084"/>
      <c r="K1043" s="1088"/>
      <c r="L1043" s="1089">
        <v>650</v>
      </c>
      <c r="M1043" s="1090"/>
      <c r="N1043" s="1090"/>
      <c r="O1043" s="1078">
        <v>800</v>
      </c>
      <c r="P1043" s="1078"/>
      <c r="Q1043" s="1078"/>
      <c r="R1043" s="1078"/>
      <c r="S1043" s="1079">
        <v>1100</v>
      </c>
      <c r="T1043" s="1079"/>
      <c r="U1043" s="1079"/>
      <c r="V1043" s="1079"/>
      <c r="W1043" s="1078">
        <v>950</v>
      </c>
      <c r="X1043" s="1078"/>
      <c r="Y1043" s="1078"/>
      <c r="Z1043" s="1078"/>
      <c r="AA1043" s="1079">
        <v>1200</v>
      </c>
      <c r="AB1043" s="1079"/>
      <c r="AC1043" s="1079"/>
      <c r="AD1043" s="1079"/>
      <c r="AE1043" s="1079"/>
      <c r="AF1043" s="1080">
        <v>1300</v>
      </c>
      <c r="AG1043" s="1080"/>
      <c r="AH1043" s="1080"/>
      <c r="AI1043" s="1080"/>
      <c r="AJ1043" s="1079">
        <v>1500</v>
      </c>
      <c r="AK1043" s="1079"/>
      <c r="AL1043" s="1081"/>
      <c r="AM1043" s="1082">
        <v>9.5</v>
      </c>
      <c r="AN1043" s="1076"/>
      <c r="AO1043" s="1076"/>
      <c r="AP1043" s="1083">
        <v>10.5</v>
      </c>
      <c r="AQ1043" s="1083"/>
      <c r="AR1043" s="1084" t="s">
        <v>626</v>
      </c>
      <c r="AS1043" s="1085"/>
    </row>
    <row r="1044" spans="1:45" ht="9" customHeight="1">
      <c r="A1044" s="1086" t="s">
        <v>788</v>
      </c>
      <c r="B1044" s="1087"/>
      <c r="C1044" s="1087"/>
      <c r="D1044" s="1087"/>
      <c r="E1044" s="1087"/>
      <c r="F1044" s="1084" t="s">
        <v>625</v>
      </c>
      <c r="G1044" s="1084"/>
      <c r="H1044" s="1084"/>
      <c r="I1044" s="1084"/>
      <c r="J1044" s="1084"/>
      <c r="K1044" s="1088"/>
      <c r="L1044" s="1089">
        <v>600</v>
      </c>
      <c r="M1044" s="1090"/>
      <c r="N1044" s="1090"/>
      <c r="O1044" s="1078">
        <v>900</v>
      </c>
      <c r="P1044" s="1078"/>
      <c r="Q1044" s="1078"/>
      <c r="R1044" s="1078"/>
      <c r="S1044" s="1079">
        <v>1400</v>
      </c>
      <c r="T1044" s="1079"/>
      <c r="U1044" s="1079"/>
      <c r="V1044" s="1079"/>
      <c r="W1044" s="1080">
        <v>1150</v>
      </c>
      <c r="X1044" s="1080"/>
      <c r="Y1044" s="1080"/>
      <c r="Z1044" s="1080"/>
      <c r="AA1044" s="1079">
        <v>1600</v>
      </c>
      <c r="AB1044" s="1079"/>
      <c r="AC1044" s="1079"/>
      <c r="AD1044" s="1079"/>
      <c r="AE1044" s="1079"/>
      <c r="AF1044" s="1080">
        <v>1600</v>
      </c>
      <c r="AG1044" s="1080"/>
      <c r="AH1044" s="1080"/>
      <c r="AI1044" s="1080"/>
      <c r="AJ1044" s="1079">
        <v>1950</v>
      </c>
      <c r="AK1044" s="1079"/>
      <c r="AL1044" s="1081"/>
      <c r="AM1044" s="1082">
        <v>8</v>
      </c>
      <c r="AN1044" s="1076"/>
      <c r="AO1044" s="1076"/>
      <c r="AP1044" s="1083">
        <v>9.5</v>
      </c>
      <c r="AQ1044" s="1083"/>
      <c r="AR1044" s="1084" t="s">
        <v>626</v>
      </c>
      <c r="AS1044" s="1085"/>
    </row>
    <row r="1045" spans="1:45" ht="9" customHeight="1">
      <c r="A1045" s="1086" t="s">
        <v>789</v>
      </c>
      <c r="B1045" s="1087"/>
      <c r="C1045" s="1087"/>
      <c r="D1045" s="1087"/>
      <c r="E1045" s="1087"/>
      <c r="F1045" s="1084" t="s">
        <v>713</v>
      </c>
      <c r="G1045" s="1084"/>
      <c r="H1045" s="1084"/>
      <c r="I1045" s="1084"/>
      <c r="J1045" s="1084"/>
      <c r="K1045" s="1088"/>
      <c r="L1045" s="1089">
        <v>650</v>
      </c>
      <c r="M1045" s="1090"/>
      <c r="N1045" s="1090"/>
      <c r="O1045" s="1078">
        <v>925</v>
      </c>
      <c r="P1045" s="1078"/>
      <c r="Q1045" s="1078"/>
      <c r="R1045" s="1078"/>
      <c r="S1045" s="1091" t="s">
        <v>626</v>
      </c>
      <c r="T1045" s="1091"/>
      <c r="U1045" s="1091"/>
      <c r="V1045" s="1091"/>
      <c r="W1045" s="1080">
        <v>1300</v>
      </c>
      <c r="X1045" s="1080"/>
      <c r="Y1045" s="1080"/>
      <c r="Z1045" s="1080"/>
      <c r="AA1045" s="1091" t="s">
        <v>626</v>
      </c>
      <c r="AB1045" s="1091"/>
      <c r="AC1045" s="1091"/>
      <c r="AD1045" s="1091"/>
      <c r="AE1045" s="1091"/>
      <c r="AF1045" s="1084" t="s">
        <v>626</v>
      </c>
      <c r="AG1045" s="1084"/>
      <c r="AH1045" s="1084"/>
      <c r="AI1045" s="1084"/>
      <c r="AJ1045" s="1091" t="s">
        <v>626</v>
      </c>
      <c r="AK1045" s="1091"/>
      <c r="AL1045" s="1092"/>
      <c r="AM1045" s="1082">
        <v>9.5</v>
      </c>
      <c r="AN1045" s="1076"/>
      <c r="AO1045" s="1076"/>
      <c r="AP1045" s="1083">
        <v>11.5</v>
      </c>
      <c r="AQ1045" s="1083"/>
      <c r="AR1045" s="1084" t="s">
        <v>626</v>
      </c>
      <c r="AS1045" s="1085"/>
    </row>
    <row r="1046" spans="1:45" ht="9" customHeight="1">
      <c r="A1046" s="1086" t="s">
        <v>790</v>
      </c>
      <c r="B1046" s="1087"/>
      <c r="C1046" s="1087"/>
      <c r="D1046" s="1087"/>
      <c r="E1046" s="1087"/>
      <c r="F1046" s="1084" t="s">
        <v>625</v>
      </c>
      <c r="G1046" s="1084"/>
      <c r="H1046" s="1084"/>
      <c r="I1046" s="1084"/>
      <c r="J1046" s="1084"/>
      <c r="K1046" s="1088"/>
      <c r="L1046" s="1089">
        <v>800</v>
      </c>
      <c r="M1046" s="1090"/>
      <c r="N1046" s="1090"/>
      <c r="O1046" s="1080">
        <v>1100</v>
      </c>
      <c r="P1046" s="1080"/>
      <c r="Q1046" s="1080"/>
      <c r="R1046" s="1080"/>
      <c r="S1046" s="1079">
        <v>1750</v>
      </c>
      <c r="T1046" s="1079"/>
      <c r="U1046" s="1079"/>
      <c r="V1046" s="1079"/>
      <c r="W1046" s="1080">
        <v>1400</v>
      </c>
      <c r="X1046" s="1080"/>
      <c r="Y1046" s="1080"/>
      <c r="Z1046" s="1080"/>
      <c r="AA1046" s="1079">
        <v>1800</v>
      </c>
      <c r="AB1046" s="1079"/>
      <c r="AC1046" s="1079"/>
      <c r="AD1046" s="1079"/>
      <c r="AE1046" s="1079"/>
      <c r="AF1046" s="1080">
        <v>1550</v>
      </c>
      <c r="AG1046" s="1080"/>
      <c r="AH1046" s="1080"/>
      <c r="AI1046" s="1080"/>
      <c r="AJ1046" s="1079">
        <v>2000</v>
      </c>
      <c r="AK1046" s="1079"/>
      <c r="AL1046" s="1081"/>
      <c r="AM1046" s="1082">
        <v>11</v>
      </c>
      <c r="AN1046" s="1076"/>
      <c r="AO1046" s="1076"/>
      <c r="AP1046" s="1083">
        <v>12.5</v>
      </c>
      <c r="AQ1046" s="1083"/>
      <c r="AR1046" s="1084" t="s">
        <v>626</v>
      </c>
      <c r="AS1046" s="1085"/>
    </row>
    <row r="1047" spans="1:45" ht="9" customHeight="1">
      <c r="A1047" s="1086" t="s">
        <v>791</v>
      </c>
      <c r="B1047" s="1087"/>
      <c r="C1047" s="1087"/>
      <c r="D1047" s="1087"/>
      <c r="E1047" s="1087"/>
      <c r="F1047" s="1084" t="s">
        <v>634</v>
      </c>
      <c r="G1047" s="1084"/>
      <c r="H1047" s="1084"/>
      <c r="I1047" s="1084"/>
      <c r="J1047" s="1084"/>
      <c r="K1047" s="1088"/>
      <c r="L1047" s="1096" t="s">
        <v>626</v>
      </c>
      <c r="M1047" s="1091"/>
      <c r="N1047" s="1091"/>
      <c r="O1047" s="1078">
        <v>700</v>
      </c>
      <c r="P1047" s="1078"/>
      <c r="Q1047" s="1078"/>
      <c r="R1047" s="1078"/>
      <c r="S1047" s="1091" t="s">
        <v>626</v>
      </c>
      <c r="T1047" s="1091"/>
      <c r="U1047" s="1091"/>
      <c r="V1047" s="1091"/>
      <c r="W1047" s="1078">
        <v>900</v>
      </c>
      <c r="X1047" s="1078"/>
      <c r="Y1047" s="1078"/>
      <c r="Z1047" s="1078"/>
      <c r="AA1047" s="1091" t="s">
        <v>626</v>
      </c>
      <c r="AB1047" s="1091"/>
      <c r="AC1047" s="1091"/>
      <c r="AD1047" s="1091"/>
      <c r="AE1047" s="1091"/>
      <c r="AF1047" s="1080">
        <v>1100</v>
      </c>
      <c r="AG1047" s="1080"/>
      <c r="AH1047" s="1080"/>
      <c r="AI1047" s="1080"/>
      <c r="AJ1047" s="1091" t="s">
        <v>626</v>
      </c>
      <c r="AK1047" s="1091"/>
      <c r="AL1047" s="1092"/>
      <c r="AM1047" s="1082">
        <v>9</v>
      </c>
      <c r="AN1047" s="1076"/>
      <c r="AO1047" s="1076"/>
      <c r="AP1047" s="1083">
        <v>11.5</v>
      </c>
      <c r="AQ1047" s="1083"/>
      <c r="AR1047" s="1084" t="s">
        <v>626</v>
      </c>
      <c r="AS1047" s="1085"/>
    </row>
    <row r="1048" spans="1:45" ht="9" customHeight="1">
      <c r="A1048" s="1086" t="s">
        <v>792</v>
      </c>
      <c r="B1048" s="1087"/>
      <c r="C1048" s="1087"/>
      <c r="D1048" s="1087"/>
      <c r="E1048" s="1087"/>
      <c r="F1048" s="1084" t="s">
        <v>632</v>
      </c>
      <c r="G1048" s="1084"/>
      <c r="H1048" s="1084"/>
      <c r="I1048" s="1084"/>
      <c r="J1048" s="1084"/>
      <c r="K1048" s="1088"/>
      <c r="L1048" s="1089">
        <v>800</v>
      </c>
      <c r="M1048" s="1090"/>
      <c r="N1048" s="1090"/>
      <c r="O1048" s="1078">
        <v>900</v>
      </c>
      <c r="P1048" s="1078"/>
      <c r="Q1048" s="1078"/>
      <c r="R1048" s="1078"/>
      <c r="S1048" s="1091" t="s">
        <v>626</v>
      </c>
      <c r="T1048" s="1091"/>
      <c r="U1048" s="1091"/>
      <c r="V1048" s="1091"/>
      <c r="W1048" s="1080">
        <v>1000</v>
      </c>
      <c r="X1048" s="1080"/>
      <c r="Y1048" s="1080"/>
      <c r="Z1048" s="1080"/>
      <c r="AA1048" s="1079">
        <v>1350</v>
      </c>
      <c r="AB1048" s="1079"/>
      <c r="AC1048" s="1079"/>
      <c r="AD1048" s="1079"/>
      <c r="AE1048" s="1079"/>
      <c r="AF1048" s="1080">
        <v>1200</v>
      </c>
      <c r="AG1048" s="1080"/>
      <c r="AH1048" s="1080"/>
      <c r="AI1048" s="1080"/>
      <c r="AJ1048" s="1079">
        <v>1500</v>
      </c>
      <c r="AK1048" s="1079"/>
      <c r="AL1048" s="1081"/>
      <c r="AM1048" s="1082">
        <v>8</v>
      </c>
      <c r="AN1048" s="1076"/>
      <c r="AO1048" s="1076"/>
      <c r="AP1048" s="1083">
        <v>9</v>
      </c>
      <c r="AQ1048" s="1083"/>
      <c r="AR1048" s="1076">
        <v>13</v>
      </c>
      <c r="AS1048" s="1077"/>
    </row>
    <row r="1049" spans="1:45" ht="9" customHeight="1">
      <c r="A1049" s="1086" t="s">
        <v>793</v>
      </c>
      <c r="B1049" s="1087"/>
      <c r="C1049" s="1087"/>
      <c r="D1049" s="1087"/>
      <c r="E1049" s="1087"/>
      <c r="F1049" s="1084" t="s">
        <v>634</v>
      </c>
      <c r="G1049" s="1084"/>
      <c r="H1049" s="1084"/>
      <c r="I1049" s="1084"/>
      <c r="J1049" s="1084"/>
      <c r="K1049" s="1088"/>
      <c r="L1049" s="1089">
        <v>700</v>
      </c>
      <c r="M1049" s="1090"/>
      <c r="N1049" s="1090"/>
      <c r="O1049" s="1080">
        <v>1100</v>
      </c>
      <c r="P1049" s="1080"/>
      <c r="Q1049" s="1080"/>
      <c r="R1049" s="1080"/>
      <c r="S1049" s="1079">
        <v>1650</v>
      </c>
      <c r="T1049" s="1079"/>
      <c r="U1049" s="1079"/>
      <c r="V1049" s="1079"/>
      <c r="W1049" s="1080">
        <v>1350</v>
      </c>
      <c r="X1049" s="1080"/>
      <c r="Y1049" s="1080"/>
      <c r="Z1049" s="1080"/>
      <c r="AA1049" s="1079">
        <v>1800</v>
      </c>
      <c r="AB1049" s="1079"/>
      <c r="AC1049" s="1079"/>
      <c r="AD1049" s="1079"/>
      <c r="AE1049" s="1079"/>
      <c r="AF1049" s="1080">
        <v>1600</v>
      </c>
      <c r="AG1049" s="1080"/>
      <c r="AH1049" s="1080"/>
      <c r="AI1049" s="1080"/>
      <c r="AJ1049" s="1079">
        <v>1950</v>
      </c>
      <c r="AK1049" s="1079"/>
      <c r="AL1049" s="1081"/>
      <c r="AM1049" s="1082">
        <v>10</v>
      </c>
      <c r="AN1049" s="1076"/>
      <c r="AO1049" s="1076"/>
      <c r="AP1049" s="1083">
        <v>11.5</v>
      </c>
      <c r="AQ1049" s="1083"/>
      <c r="AR1049" s="1084" t="s">
        <v>626</v>
      </c>
      <c r="AS1049" s="1085"/>
    </row>
    <row r="1050" spans="1:45" ht="9" customHeight="1">
      <c r="A1050" s="1086" t="s">
        <v>794</v>
      </c>
      <c r="B1050" s="1087"/>
      <c r="C1050" s="1087"/>
      <c r="D1050" s="1087"/>
      <c r="E1050" s="1087"/>
      <c r="F1050" s="1084" t="s">
        <v>640</v>
      </c>
      <c r="G1050" s="1084"/>
      <c r="H1050" s="1084"/>
      <c r="I1050" s="1084"/>
      <c r="J1050" s="1084"/>
      <c r="K1050" s="1088"/>
      <c r="L1050" s="1089">
        <v>850</v>
      </c>
      <c r="M1050" s="1090"/>
      <c r="N1050" s="1090"/>
      <c r="O1050" s="1080">
        <v>1200</v>
      </c>
      <c r="P1050" s="1080"/>
      <c r="Q1050" s="1080"/>
      <c r="R1050" s="1080"/>
      <c r="S1050" s="1079">
        <v>1975</v>
      </c>
      <c r="T1050" s="1079"/>
      <c r="U1050" s="1079"/>
      <c r="V1050" s="1079"/>
      <c r="W1050" s="1080">
        <v>1750</v>
      </c>
      <c r="X1050" s="1080"/>
      <c r="Y1050" s="1080"/>
      <c r="Z1050" s="1080"/>
      <c r="AA1050" s="1091" t="s">
        <v>626</v>
      </c>
      <c r="AB1050" s="1091"/>
      <c r="AC1050" s="1091"/>
      <c r="AD1050" s="1091"/>
      <c r="AE1050" s="1091"/>
      <c r="AF1050" s="1080">
        <v>1975</v>
      </c>
      <c r="AG1050" s="1080"/>
      <c r="AH1050" s="1080"/>
      <c r="AI1050" s="1080"/>
      <c r="AJ1050" s="1091" t="s">
        <v>626</v>
      </c>
      <c r="AK1050" s="1091"/>
      <c r="AL1050" s="1092"/>
      <c r="AM1050" s="1082">
        <v>11.5</v>
      </c>
      <c r="AN1050" s="1076"/>
      <c r="AO1050" s="1076"/>
      <c r="AP1050" s="1083">
        <v>13.5</v>
      </c>
      <c r="AQ1050" s="1083"/>
      <c r="AR1050" s="1084" t="s">
        <v>626</v>
      </c>
      <c r="AS1050" s="1085"/>
    </row>
    <row r="1051" spans="1:45" ht="9" customHeight="1">
      <c r="A1051" s="1086" t="s">
        <v>795</v>
      </c>
      <c r="B1051" s="1087"/>
      <c r="C1051" s="1087"/>
      <c r="D1051" s="1087"/>
      <c r="E1051" s="1087"/>
      <c r="F1051" s="1084" t="s">
        <v>625</v>
      </c>
      <c r="G1051" s="1084"/>
      <c r="H1051" s="1084"/>
      <c r="I1051" s="1084"/>
      <c r="J1051" s="1084"/>
      <c r="K1051" s="1088"/>
      <c r="L1051" s="1089">
        <v>600</v>
      </c>
      <c r="M1051" s="1090"/>
      <c r="N1051" s="1090"/>
      <c r="O1051" s="1078">
        <v>850</v>
      </c>
      <c r="P1051" s="1078"/>
      <c r="Q1051" s="1078"/>
      <c r="R1051" s="1078"/>
      <c r="S1051" s="1079">
        <v>1500</v>
      </c>
      <c r="T1051" s="1079"/>
      <c r="U1051" s="1079"/>
      <c r="V1051" s="1079"/>
      <c r="W1051" s="1080">
        <v>1050</v>
      </c>
      <c r="X1051" s="1080"/>
      <c r="Y1051" s="1080"/>
      <c r="Z1051" s="1080"/>
      <c r="AA1051" s="1079">
        <v>1700</v>
      </c>
      <c r="AB1051" s="1079"/>
      <c r="AC1051" s="1079"/>
      <c r="AD1051" s="1079"/>
      <c r="AE1051" s="1079"/>
      <c r="AF1051" s="1080">
        <v>1150</v>
      </c>
      <c r="AG1051" s="1080"/>
      <c r="AH1051" s="1080"/>
      <c r="AI1051" s="1080"/>
      <c r="AJ1051" s="1079">
        <v>1750</v>
      </c>
      <c r="AK1051" s="1079"/>
      <c r="AL1051" s="1081"/>
      <c r="AM1051" s="1082">
        <v>7</v>
      </c>
      <c r="AN1051" s="1076"/>
      <c r="AO1051" s="1076"/>
      <c r="AP1051" s="1083">
        <v>9</v>
      </c>
      <c r="AQ1051" s="1083"/>
      <c r="AR1051" s="1084" t="s">
        <v>626</v>
      </c>
      <c r="AS1051" s="1085"/>
    </row>
    <row r="1052" spans="1:45" ht="9" customHeight="1">
      <c r="A1052" s="1086" t="s">
        <v>796</v>
      </c>
      <c r="B1052" s="1087"/>
      <c r="C1052" s="1087"/>
      <c r="D1052" s="1087"/>
      <c r="E1052" s="1087"/>
      <c r="F1052" s="1084" t="s">
        <v>740</v>
      </c>
      <c r="G1052" s="1084"/>
      <c r="H1052" s="1084"/>
      <c r="I1052" s="1084"/>
      <c r="J1052" s="1084"/>
      <c r="K1052" s="1088"/>
      <c r="L1052" s="1089">
        <v>500</v>
      </c>
      <c r="M1052" s="1090"/>
      <c r="N1052" s="1090"/>
      <c r="O1052" s="1078">
        <v>800</v>
      </c>
      <c r="P1052" s="1078"/>
      <c r="Q1052" s="1078"/>
      <c r="R1052" s="1078"/>
      <c r="S1052" s="1091" t="s">
        <v>626</v>
      </c>
      <c r="T1052" s="1091"/>
      <c r="U1052" s="1091"/>
      <c r="V1052" s="1091"/>
      <c r="W1052" s="1078">
        <v>900</v>
      </c>
      <c r="X1052" s="1078"/>
      <c r="Y1052" s="1078"/>
      <c r="Z1052" s="1078"/>
      <c r="AA1052" s="1079">
        <v>1200</v>
      </c>
      <c r="AB1052" s="1079"/>
      <c r="AC1052" s="1079"/>
      <c r="AD1052" s="1079"/>
      <c r="AE1052" s="1079"/>
      <c r="AF1052" s="1080">
        <v>1400</v>
      </c>
      <c r="AG1052" s="1080"/>
      <c r="AH1052" s="1080"/>
      <c r="AI1052" s="1080"/>
      <c r="AJ1052" s="1079">
        <v>1500</v>
      </c>
      <c r="AK1052" s="1079"/>
      <c r="AL1052" s="1081"/>
      <c r="AM1052" s="1095" t="s">
        <v>626</v>
      </c>
      <c r="AN1052" s="1084"/>
      <c r="AO1052" s="1084"/>
      <c r="AP1052" s="1091" t="s">
        <v>626</v>
      </c>
      <c r="AQ1052" s="1091"/>
      <c r="AR1052" s="1084" t="s">
        <v>626</v>
      </c>
      <c r="AS1052" s="1085"/>
    </row>
    <row r="1053" spans="1:45" ht="9" customHeight="1">
      <c r="A1053" s="1086" t="s">
        <v>797</v>
      </c>
      <c r="B1053" s="1087"/>
      <c r="C1053" s="1087"/>
      <c r="D1053" s="1087"/>
      <c r="E1053" s="1087"/>
      <c r="F1053" s="1084" t="s">
        <v>632</v>
      </c>
      <c r="G1053" s="1084"/>
      <c r="H1053" s="1084"/>
      <c r="I1053" s="1084"/>
      <c r="J1053" s="1084"/>
      <c r="K1053" s="1088"/>
      <c r="L1053" s="1089">
        <v>800</v>
      </c>
      <c r="M1053" s="1090"/>
      <c r="N1053" s="1090"/>
      <c r="O1053" s="1080">
        <v>1100</v>
      </c>
      <c r="P1053" s="1080"/>
      <c r="Q1053" s="1080"/>
      <c r="R1053" s="1080"/>
      <c r="S1053" s="1079">
        <v>1400</v>
      </c>
      <c r="T1053" s="1079"/>
      <c r="U1053" s="1079"/>
      <c r="V1053" s="1079"/>
      <c r="W1053" s="1080">
        <v>1550</v>
      </c>
      <c r="X1053" s="1080"/>
      <c r="Y1053" s="1080"/>
      <c r="Z1053" s="1080"/>
      <c r="AA1053" s="1079">
        <v>1750</v>
      </c>
      <c r="AB1053" s="1079"/>
      <c r="AC1053" s="1079"/>
      <c r="AD1053" s="1079"/>
      <c r="AE1053" s="1079"/>
      <c r="AF1053" s="1080">
        <v>1850</v>
      </c>
      <c r="AG1053" s="1080"/>
      <c r="AH1053" s="1080"/>
      <c r="AI1053" s="1080"/>
      <c r="AJ1053" s="1079">
        <v>2100</v>
      </c>
      <c r="AK1053" s="1079"/>
      <c r="AL1053" s="1081"/>
      <c r="AM1053" s="1082">
        <v>11</v>
      </c>
      <c r="AN1053" s="1076"/>
      <c r="AO1053" s="1076"/>
      <c r="AP1053" s="1083">
        <v>12</v>
      </c>
      <c r="AQ1053" s="1083"/>
      <c r="AR1053" s="1076">
        <v>13</v>
      </c>
      <c r="AS1053" s="1077"/>
    </row>
    <row r="1054" spans="1:45" ht="9" customHeight="1">
      <c r="A1054" s="1086" t="s">
        <v>798</v>
      </c>
      <c r="B1054" s="1087"/>
      <c r="C1054" s="1087"/>
      <c r="D1054" s="1087"/>
      <c r="E1054" s="1087"/>
      <c r="F1054" s="1084" t="s">
        <v>646</v>
      </c>
      <c r="G1054" s="1084"/>
      <c r="H1054" s="1084"/>
      <c r="I1054" s="1084"/>
      <c r="J1054" s="1084"/>
      <c r="K1054" s="1088"/>
      <c r="L1054" s="1096" t="s">
        <v>626</v>
      </c>
      <c r="M1054" s="1091"/>
      <c r="N1054" s="1091"/>
      <c r="O1054" s="1078">
        <v>950</v>
      </c>
      <c r="P1054" s="1078"/>
      <c r="Q1054" s="1078"/>
      <c r="R1054" s="1078"/>
      <c r="S1054" s="1091" t="s">
        <v>626</v>
      </c>
      <c r="T1054" s="1091"/>
      <c r="U1054" s="1091"/>
      <c r="V1054" s="1091"/>
      <c r="W1054" s="1080">
        <v>1050</v>
      </c>
      <c r="X1054" s="1080"/>
      <c r="Y1054" s="1080"/>
      <c r="Z1054" s="1080"/>
      <c r="AA1054" s="1091" t="s">
        <v>626</v>
      </c>
      <c r="AB1054" s="1091"/>
      <c r="AC1054" s="1091"/>
      <c r="AD1054" s="1091"/>
      <c r="AE1054" s="1091"/>
      <c r="AF1054" s="1080">
        <v>1300</v>
      </c>
      <c r="AG1054" s="1080"/>
      <c r="AH1054" s="1080"/>
      <c r="AI1054" s="1080"/>
      <c r="AJ1054" s="1079">
        <v>1450</v>
      </c>
      <c r="AK1054" s="1079"/>
      <c r="AL1054" s="1081"/>
      <c r="AM1054" s="1082">
        <v>10.5</v>
      </c>
      <c r="AN1054" s="1076"/>
      <c r="AO1054" s="1076"/>
      <c r="AP1054" s="1083">
        <v>10.5</v>
      </c>
      <c r="AQ1054" s="1083"/>
      <c r="AR1054" s="1084" t="s">
        <v>626</v>
      </c>
      <c r="AS1054" s="1085"/>
    </row>
    <row r="1055" spans="1:45" ht="9" customHeight="1">
      <c r="A1055" s="1086" t="s">
        <v>799</v>
      </c>
      <c r="B1055" s="1087"/>
      <c r="C1055" s="1087"/>
      <c r="D1055" s="1087"/>
      <c r="E1055" s="1087"/>
      <c r="F1055" s="1084" t="s">
        <v>625</v>
      </c>
      <c r="G1055" s="1084"/>
      <c r="H1055" s="1084"/>
      <c r="I1055" s="1084"/>
      <c r="J1055" s="1084"/>
      <c r="K1055" s="1088"/>
      <c r="L1055" s="1094">
        <v>1000</v>
      </c>
      <c r="M1055" s="1079"/>
      <c r="N1055" s="1079"/>
      <c r="O1055" s="1080">
        <v>1300</v>
      </c>
      <c r="P1055" s="1080"/>
      <c r="Q1055" s="1080"/>
      <c r="R1055" s="1080"/>
      <c r="S1055" s="1079">
        <v>1700</v>
      </c>
      <c r="T1055" s="1079"/>
      <c r="U1055" s="1079"/>
      <c r="V1055" s="1079"/>
      <c r="W1055" s="1080">
        <v>1700</v>
      </c>
      <c r="X1055" s="1080"/>
      <c r="Y1055" s="1080"/>
      <c r="Z1055" s="1080"/>
      <c r="AA1055" s="1079">
        <v>1900</v>
      </c>
      <c r="AB1055" s="1079"/>
      <c r="AC1055" s="1079"/>
      <c r="AD1055" s="1079"/>
      <c r="AE1055" s="1079"/>
      <c r="AF1055" s="1080">
        <v>1950</v>
      </c>
      <c r="AG1055" s="1080"/>
      <c r="AH1055" s="1080"/>
      <c r="AI1055" s="1080"/>
      <c r="AJ1055" s="1079">
        <v>2100</v>
      </c>
      <c r="AK1055" s="1079"/>
      <c r="AL1055" s="1081"/>
      <c r="AM1055" s="1082">
        <v>9</v>
      </c>
      <c r="AN1055" s="1076"/>
      <c r="AO1055" s="1076"/>
      <c r="AP1055" s="1083">
        <v>11</v>
      </c>
      <c r="AQ1055" s="1083"/>
      <c r="AR1055" s="1084" t="s">
        <v>626</v>
      </c>
      <c r="AS1055" s="1085"/>
    </row>
    <row r="1056" spans="1:45" ht="9" customHeight="1">
      <c r="A1056" s="1086" t="s">
        <v>800</v>
      </c>
      <c r="B1056" s="1087"/>
      <c r="C1056" s="1087"/>
      <c r="D1056" s="1087"/>
      <c r="E1056" s="1087"/>
      <c r="F1056" s="1084" t="s">
        <v>625</v>
      </c>
      <c r="G1056" s="1084"/>
      <c r="H1056" s="1084"/>
      <c r="I1056" s="1084"/>
      <c r="J1056" s="1084"/>
      <c r="K1056" s="1088"/>
      <c r="L1056" s="1089">
        <v>700</v>
      </c>
      <c r="M1056" s="1090"/>
      <c r="N1056" s="1090"/>
      <c r="O1056" s="1080">
        <v>1100</v>
      </c>
      <c r="P1056" s="1080"/>
      <c r="Q1056" s="1080"/>
      <c r="R1056" s="1080"/>
      <c r="S1056" s="1079">
        <v>1600</v>
      </c>
      <c r="T1056" s="1079"/>
      <c r="U1056" s="1079"/>
      <c r="V1056" s="1079"/>
      <c r="W1056" s="1080">
        <v>1400</v>
      </c>
      <c r="X1056" s="1080"/>
      <c r="Y1056" s="1080"/>
      <c r="Z1056" s="1080"/>
      <c r="AA1056" s="1079">
        <v>1700</v>
      </c>
      <c r="AB1056" s="1079"/>
      <c r="AC1056" s="1079"/>
      <c r="AD1056" s="1079"/>
      <c r="AE1056" s="1079"/>
      <c r="AF1056" s="1080">
        <v>1700</v>
      </c>
      <c r="AG1056" s="1080"/>
      <c r="AH1056" s="1080"/>
      <c r="AI1056" s="1080"/>
      <c r="AJ1056" s="1079">
        <v>1900</v>
      </c>
      <c r="AK1056" s="1079"/>
      <c r="AL1056" s="1081"/>
      <c r="AM1056" s="1082">
        <v>10</v>
      </c>
      <c r="AN1056" s="1076"/>
      <c r="AO1056" s="1076"/>
      <c r="AP1056" s="1083">
        <v>12</v>
      </c>
      <c r="AQ1056" s="1083"/>
      <c r="AR1056" s="1084" t="s">
        <v>626</v>
      </c>
      <c r="AS1056" s="1085"/>
    </row>
    <row r="1057" spans="1:45" ht="9" customHeight="1">
      <c r="A1057" s="1086" t="s">
        <v>801</v>
      </c>
      <c r="B1057" s="1087"/>
      <c r="C1057" s="1087"/>
      <c r="D1057" s="1087"/>
      <c r="E1057" s="1087"/>
      <c r="F1057" s="1084" t="s">
        <v>634</v>
      </c>
      <c r="G1057" s="1084"/>
      <c r="H1057" s="1084"/>
      <c r="I1057" s="1084"/>
      <c r="J1057" s="1084"/>
      <c r="K1057" s="1088"/>
      <c r="L1057" s="1096" t="s">
        <v>626</v>
      </c>
      <c r="M1057" s="1091"/>
      <c r="N1057" s="1091"/>
      <c r="O1057" s="1084" t="s">
        <v>626</v>
      </c>
      <c r="P1057" s="1084"/>
      <c r="Q1057" s="1084"/>
      <c r="R1057" s="1084"/>
      <c r="S1057" s="1091" t="s">
        <v>626</v>
      </c>
      <c r="T1057" s="1091"/>
      <c r="U1057" s="1091"/>
      <c r="V1057" s="1091"/>
      <c r="W1057" s="1084" t="s">
        <v>626</v>
      </c>
      <c r="X1057" s="1084"/>
      <c r="Y1057" s="1084"/>
      <c r="Z1057" s="1084"/>
      <c r="AA1057" s="1091" t="s">
        <v>626</v>
      </c>
      <c r="AB1057" s="1091"/>
      <c r="AC1057" s="1091"/>
      <c r="AD1057" s="1091"/>
      <c r="AE1057" s="1091"/>
      <c r="AF1057" s="1084" t="s">
        <v>626</v>
      </c>
      <c r="AG1057" s="1084"/>
      <c r="AH1057" s="1084"/>
      <c r="AI1057" s="1084"/>
      <c r="AJ1057" s="1091" t="s">
        <v>626</v>
      </c>
      <c r="AK1057" s="1091"/>
      <c r="AL1057" s="1092"/>
      <c r="AM1057" s="1095" t="s">
        <v>626</v>
      </c>
      <c r="AN1057" s="1084"/>
      <c r="AO1057" s="1084"/>
      <c r="AP1057" s="1091" t="s">
        <v>626</v>
      </c>
      <c r="AQ1057" s="1091"/>
      <c r="AR1057" s="1084" t="s">
        <v>626</v>
      </c>
      <c r="AS1057" s="1085"/>
    </row>
    <row r="1058" spans="1:45" ht="9" customHeight="1">
      <c r="A1058" s="1086" t="s">
        <v>802</v>
      </c>
      <c r="B1058" s="1087"/>
      <c r="C1058" s="1087"/>
      <c r="D1058" s="1087"/>
      <c r="E1058" s="1087"/>
      <c r="F1058" s="1084" t="s">
        <v>634</v>
      </c>
      <c r="G1058" s="1084"/>
      <c r="H1058" s="1084"/>
      <c r="I1058" s="1084"/>
      <c r="J1058" s="1084"/>
      <c r="K1058" s="1088"/>
      <c r="L1058" s="1089">
        <v>700</v>
      </c>
      <c r="M1058" s="1090"/>
      <c r="N1058" s="1090"/>
      <c r="O1058" s="1078">
        <v>900</v>
      </c>
      <c r="P1058" s="1078"/>
      <c r="Q1058" s="1078"/>
      <c r="R1058" s="1078"/>
      <c r="S1058" s="1079">
        <v>1400</v>
      </c>
      <c r="T1058" s="1079"/>
      <c r="U1058" s="1079"/>
      <c r="V1058" s="1079"/>
      <c r="W1058" s="1080">
        <v>1000</v>
      </c>
      <c r="X1058" s="1080"/>
      <c r="Y1058" s="1080"/>
      <c r="Z1058" s="1080"/>
      <c r="AA1058" s="1079">
        <v>1550</v>
      </c>
      <c r="AB1058" s="1079"/>
      <c r="AC1058" s="1079"/>
      <c r="AD1058" s="1079"/>
      <c r="AE1058" s="1079"/>
      <c r="AF1058" s="1080">
        <v>1300</v>
      </c>
      <c r="AG1058" s="1080"/>
      <c r="AH1058" s="1080"/>
      <c r="AI1058" s="1080"/>
      <c r="AJ1058" s="1079">
        <v>1800</v>
      </c>
      <c r="AK1058" s="1079"/>
      <c r="AL1058" s="1081"/>
      <c r="AM1058" s="1082">
        <v>10</v>
      </c>
      <c r="AN1058" s="1076"/>
      <c r="AO1058" s="1076"/>
      <c r="AP1058" s="1083">
        <v>10.5</v>
      </c>
      <c r="AQ1058" s="1083"/>
      <c r="AR1058" s="1084" t="s">
        <v>626</v>
      </c>
      <c r="AS1058" s="1085"/>
    </row>
    <row r="1059" spans="1:45" ht="9" customHeight="1">
      <c r="A1059" s="1086" t="s">
        <v>803</v>
      </c>
      <c r="B1059" s="1087"/>
      <c r="C1059" s="1087"/>
      <c r="D1059" s="1087"/>
      <c r="E1059" s="1087"/>
      <c r="F1059" s="1084" t="s">
        <v>629</v>
      </c>
      <c r="G1059" s="1084"/>
      <c r="H1059" s="1084"/>
      <c r="I1059" s="1084"/>
      <c r="J1059" s="1084"/>
      <c r="K1059" s="1088"/>
      <c r="L1059" s="1089">
        <v>900</v>
      </c>
      <c r="M1059" s="1090"/>
      <c r="N1059" s="1090"/>
      <c r="O1059" s="1080">
        <v>1300</v>
      </c>
      <c r="P1059" s="1080"/>
      <c r="Q1059" s="1080"/>
      <c r="R1059" s="1080"/>
      <c r="S1059" s="1079">
        <v>1800</v>
      </c>
      <c r="T1059" s="1079"/>
      <c r="U1059" s="1079"/>
      <c r="V1059" s="1079"/>
      <c r="W1059" s="1080">
        <v>1700</v>
      </c>
      <c r="X1059" s="1080"/>
      <c r="Y1059" s="1080"/>
      <c r="Z1059" s="1080"/>
      <c r="AA1059" s="1079">
        <v>2000</v>
      </c>
      <c r="AB1059" s="1079"/>
      <c r="AC1059" s="1079"/>
      <c r="AD1059" s="1079"/>
      <c r="AE1059" s="1079"/>
      <c r="AF1059" s="1080">
        <v>1900</v>
      </c>
      <c r="AG1059" s="1080"/>
      <c r="AH1059" s="1080"/>
      <c r="AI1059" s="1080"/>
      <c r="AJ1059" s="1079">
        <v>2500</v>
      </c>
      <c r="AK1059" s="1079"/>
      <c r="AL1059" s="1081"/>
      <c r="AM1059" s="1082">
        <v>15</v>
      </c>
      <c r="AN1059" s="1076"/>
      <c r="AO1059" s="1076"/>
      <c r="AP1059" s="1083">
        <v>16</v>
      </c>
      <c r="AQ1059" s="1083"/>
      <c r="AR1059" s="1076">
        <v>18</v>
      </c>
      <c r="AS1059" s="1077"/>
    </row>
    <row r="1060" spans="1:45" ht="9" customHeight="1">
      <c r="A1060" s="1086" t="s">
        <v>804</v>
      </c>
      <c r="B1060" s="1087"/>
      <c r="C1060" s="1087"/>
      <c r="D1060" s="1087"/>
      <c r="E1060" s="1087"/>
      <c r="F1060" s="1084" t="s">
        <v>652</v>
      </c>
      <c r="G1060" s="1084"/>
      <c r="H1060" s="1084"/>
      <c r="I1060" s="1084"/>
      <c r="J1060" s="1084"/>
      <c r="K1060" s="1088"/>
      <c r="L1060" s="1089">
        <v>300</v>
      </c>
      <c r="M1060" s="1090"/>
      <c r="N1060" s="1090"/>
      <c r="O1060" s="1078">
        <v>550</v>
      </c>
      <c r="P1060" s="1078"/>
      <c r="Q1060" s="1078"/>
      <c r="R1060" s="1078"/>
      <c r="S1060" s="1091" t="s">
        <v>626</v>
      </c>
      <c r="T1060" s="1091"/>
      <c r="U1060" s="1091"/>
      <c r="V1060" s="1091"/>
      <c r="W1060" s="1078">
        <v>900</v>
      </c>
      <c r="X1060" s="1078"/>
      <c r="Y1060" s="1078"/>
      <c r="Z1060" s="1078"/>
      <c r="AA1060" s="1091" t="s">
        <v>626</v>
      </c>
      <c r="AB1060" s="1091"/>
      <c r="AC1060" s="1091"/>
      <c r="AD1060" s="1091"/>
      <c r="AE1060" s="1091"/>
      <c r="AF1060" s="1080">
        <v>1250</v>
      </c>
      <c r="AG1060" s="1080"/>
      <c r="AH1060" s="1080"/>
      <c r="AI1060" s="1080"/>
      <c r="AJ1060" s="1091" t="s">
        <v>626</v>
      </c>
      <c r="AK1060" s="1091"/>
      <c r="AL1060" s="1092"/>
      <c r="AM1060" s="1082">
        <v>8</v>
      </c>
      <c r="AN1060" s="1076"/>
      <c r="AO1060" s="1076"/>
      <c r="AP1060" s="1083">
        <v>9</v>
      </c>
      <c r="AQ1060" s="1083"/>
      <c r="AR1060" s="1084" t="s">
        <v>626</v>
      </c>
      <c r="AS1060" s="1085"/>
    </row>
    <row r="1061" spans="1:45" ht="9" customHeight="1">
      <c r="A1061" s="1086" t="s">
        <v>805</v>
      </c>
      <c r="B1061" s="1087"/>
      <c r="C1061" s="1087"/>
      <c r="D1061" s="1087"/>
      <c r="E1061" s="1087"/>
      <c r="F1061" s="1084" t="s">
        <v>634</v>
      </c>
      <c r="G1061" s="1084"/>
      <c r="H1061" s="1084"/>
      <c r="I1061" s="1084"/>
      <c r="J1061" s="1084"/>
      <c r="K1061" s="1088"/>
      <c r="L1061" s="1089">
        <v>820</v>
      </c>
      <c r="M1061" s="1090"/>
      <c r="N1061" s="1090"/>
      <c r="O1061" s="1080">
        <v>1070</v>
      </c>
      <c r="P1061" s="1080"/>
      <c r="Q1061" s="1080"/>
      <c r="R1061" s="1080"/>
      <c r="S1061" s="1091" t="s">
        <v>626</v>
      </c>
      <c r="T1061" s="1091"/>
      <c r="U1061" s="1091"/>
      <c r="V1061" s="1091"/>
      <c r="W1061" s="1084" t="s">
        <v>626</v>
      </c>
      <c r="X1061" s="1084"/>
      <c r="Y1061" s="1084"/>
      <c r="Z1061" s="1084"/>
      <c r="AA1061" s="1091" t="s">
        <v>626</v>
      </c>
      <c r="AB1061" s="1091"/>
      <c r="AC1061" s="1091"/>
      <c r="AD1061" s="1091"/>
      <c r="AE1061" s="1091"/>
      <c r="AF1061" s="1084" t="s">
        <v>626</v>
      </c>
      <c r="AG1061" s="1084"/>
      <c r="AH1061" s="1084"/>
      <c r="AI1061" s="1084"/>
      <c r="AJ1061" s="1091" t="s">
        <v>626</v>
      </c>
      <c r="AK1061" s="1091"/>
      <c r="AL1061" s="1092"/>
      <c r="AM1061" s="1095" t="s">
        <v>626</v>
      </c>
      <c r="AN1061" s="1084"/>
      <c r="AO1061" s="1084"/>
      <c r="AP1061" s="1083">
        <v>10</v>
      </c>
      <c r="AQ1061" s="1083"/>
      <c r="AR1061" s="1084" t="s">
        <v>626</v>
      </c>
      <c r="AS1061" s="1085"/>
    </row>
    <row r="1062" spans="1:45" ht="9" customHeight="1">
      <c r="A1062" s="1086" t="s">
        <v>806</v>
      </c>
      <c r="B1062" s="1087"/>
      <c r="C1062" s="1087"/>
      <c r="D1062" s="1087"/>
      <c r="E1062" s="1087"/>
      <c r="F1062" s="1084" t="s">
        <v>640</v>
      </c>
      <c r="G1062" s="1084"/>
      <c r="H1062" s="1084"/>
      <c r="I1062" s="1084"/>
      <c r="J1062" s="1084"/>
      <c r="K1062" s="1088"/>
      <c r="L1062" s="1089">
        <v>475</v>
      </c>
      <c r="M1062" s="1090"/>
      <c r="N1062" s="1090"/>
      <c r="O1062" s="1078">
        <v>900</v>
      </c>
      <c r="P1062" s="1078"/>
      <c r="Q1062" s="1078"/>
      <c r="R1062" s="1078"/>
      <c r="S1062" s="1079">
        <v>1425</v>
      </c>
      <c r="T1062" s="1079"/>
      <c r="U1062" s="1079"/>
      <c r="V1062" s="1079"/>
      <c r="W1062" s="1080">
        <v>1100</v>
      </c>
      <c r="X1062" s="1080"/>
      <c r="Y1062" s="1080"/>
      <c r="Z1062" s="1080"/>
      <c r="AA1062" s="1091" t="s">
        <v>626</v>
      </c>
      <c r="AB1062" s="1091"/>
      <c r="AC1062" s="1091"/>
      <c r="AD1062" s="1091"/>
      <c r="AE1062" s="1091"/>
      <c r="AF1062" s="1080">
        <v>1400</v>
      </c>
      <c r="AG1062" s="1080"/>
      <c r="AH1062" s="1080"/>
      <c r="AI1062" s="1080"/>
      <c r="AJ1062" s="1091" t="s">
        <v>626</v>
      </c>
      <c r="AK1062" s="1091"/>
      <c r="AL1062" s="1092"/>
      <c r="AM1062" s="1082">
        <v>0</v>
      </c>
      <c r="AN1062" s="1076"/>
      <c r="AO1062" s="1076"/>
      <c r="AP1062" s="1083">
        <v>0</v>
      </c>
      <c r="AQ1062" s="1083"/>
      <c r="AR1062" s="1084" t="s">
        <v>626</v>
      </c>
      <c r="AS1062" s="1085"/>
    </row>
    <row r="1063" spans="1:45" ht="9" customHeight="1">
      <c r="A1063" s="1086" t="s">
        <v>807</v>
      </c>
      <c r="B1063" s="1087"/>
      <c r="C1063" s="1087"/>
      <c r="D1063" s="1087"/>
      <c r="E1063" s="1087"/>
      <c r="F1063" s="1084" t="s">
        <v>625</v>
      </c>
      <c r="G1063" s="1084"/>
      <c r="H1063" s="1084"/>
      <c r="I1063" s="1084"/>
      <c r="J1063" s="1084"/>
      <c r="K1063" s="1088"/>
      <c r="L1063" s="1089">
        <v>600</v>
      </c>
      <c r="M1063" s="1090"/>
      <c r="N1063" s="1090"/>
      <c r="O1063" s="1078">
        <v>800</v>
      </c>
      <c r="P1063" s="1078"/>
      <c r="Q1063" s="1078"/>
      <c r="R1063" s="1078"/>
      <c r="S1063" s="1079">
        <v>1100</v>
      </c>
      <c r="T1063" s="1079"/>
      <c r="U1063" s="1079"/>
      <c r="V1063" s="1079"/>
      <c r="W1063" s="1080">
        <v>1050</v>
      </c>
      <c r="X1063" s="1080"/>
      <c r="Y1063" s="1080"/>
      <c r="Z1063" s="1080"/>
      <c r="AA1063" s="1079">
        <v>1250</v>
      </c>
      <c r="AB1063" s="1079"/>
      <c r="AC1063" s="1079"/>
      <c r="AD1063" s="1079"/>
      <c r="AE1063" s="1079"/>
      <c r="AF1063" s="1080">
        <v>1150</v>
      </c>
      <c r="AG1063" s="1080"/>
      <c r="AH1063" s="1080"/>
      <c r="AI1063" s="1080"/>
      <c r="AJ1063" s="1079">
        <v>1400</v>
      </c>
      <c r="AK1063" s="1079"/>
      <c r="AL1063" s="1081"/>
      <c r="AM1063" s="1082">
        <v>9.5</v>
      </c>
      <c r="AN1063" s="1076"/>
      <c r="AO1063" s="1076"/>
      <c r="AP1063" s="1083">
        <v>10.5</v>
      </c>
      <c r="AQ1063" s="1083"/>
      <c r="AR1063" s="1084" t="s">
        <v>626</v>
      </c>
      <c r="AS1063" s="1085"/>
    </row>
    <row r="1064" spans="1:45" ht="9" customHeight="1">
      <c r="A1064" s="1086" t="s">
        <v>808</v>
      </c>
      <c r="B1064" s="1087"/>
      <c r="C1064" s="1087"/>
      <c r="D1064" s="1087"/>
      <c r="E1064" s="1087"/>
      <c r="F1064" s="1084" t="s">
        <v>740</v>
      </c>
      <c r="G1064" s="1084"/>
      <c r="H1064" s="1084"/>
      <c r="I1064" s="1084"/>
      <c r="J1064" s="1084"/>
      <c r="K1064" s="1088"/>
      <c r="L1064" s="1089">
        <v>730</v>
      </c>
      <c r="M1064" s="1090"/>
      <c r="N1064" s="1090"/>
      <c r="O1064" s="1078">
        <v>930</v>
      </c>
      <c r="P1064" s="1078"/>
      <c r="Q1064" s="1078"/>
      <c r="R1064" s="1078"/>
      <c r="S1064" s="1091" t="s">
        <v>626</v>
      </c>
      <c r="T1064" s="1091"/>
      <c r="U1064" s="1091"/>
      <c r="V1064" s="1091"/>
      <c r="W1064" s="1080">
        <v>1350</v>
      </c>
      <c r="X1064" s="1080"/>
      <c r="Y1064" s="1080"/>
      <c r="Z1064" s="1080"/>
      <c r="AA1064" s="1091" t="s">
        <v>626</v>
      </c>
      <c r="AB1064" s="1091"/>
      <c r="AC1064" s="1091"/>
      <c r="AD1064" s="1091"/>
      <c r="AE1064" s="1091"/>
      <c r="AF1064" s="1080">
        <v>2000</v>
      </c>
      <c r="AG1064" s="1080"/>
      <c r="AH1064" s="1080"/>
      <c r="AI1064" s="1080"/>
      <c r="AJ1064" s="1091" t="s">
        <v>626</v>
      </c>
      <c r="AK1064" s="1091"/>
      <c r="AL1064" s="1092"/>
      <c r="AM1064" s="1082">
        <v>10.5</v>
      </c>
      <c r="AN1064" s="1076"/>
      <c r="AO1064" s="1076"/>
      <c r="AP1064" s="1083">
        <v>11.5</v>
      </c>
      <c r="AQ1064" s="1083"/>
      <c r="AR1064" s="1076">
        <v>15</v>
      </c>
      <c r="AS1064" s="1077"/>
    </row>
    <row r="1065" spans="1:45" ht="9" customHeight="1">
      <c r="A1065" s="1086" t="s">
        <v>809</v>
      </c>
      <c r="B1065" s="1087"/>
      <c r="C1065" s="1087"/>
      <c r="D1065" s="1087"/>
      <c r="E1065" s="1087"/>
      <c r="F1065" s="1084" t="s">
        <v>634</v>
      </c>
      <c r="G1065" s="1084"/>
      <c r="H1065" s="1084"/>
      <c r="I1065" s="1084"/>
      <c r="J1065" s="1084"/>
      <c r="K1065" s="1088"/>
      <c r="L1065" s="1089">
        <v>650</v>
      </c>
      <c r="M1065" s="1090"/>
      <c r="N1065" s="1090"/>
      <c r="O1065" s="1078">
        <v>750</v>
      </c>
      <c r="P1065" s="1078"/>
      <c r="Q1065" s="1078"/>
      <c r="R1065" s="1078"/>
      <c r="S1065" s="1079">
        <v>1100</v>
      </c>
      <c r="T1065" s="1079"/>
      <c r="U1065" s="1079"/>
      <c r="V1065" s="1079"/>
      <c r="W1065" s="1084" t="s">
        <v>626</v>
      </c>
      <c r="X1065" s="1084"/>
      <c r="Y1065" s="1084"/>
      <c r="Z1065" s="1084"/>
      <c r="AA1065" s="1091" t="s">
        <v>626</v>
      </c>
      <c r="AB1065" s="1091"/>
      <c r="AC1065" s="1091"/>
      <c r="AD1065" s="1091"/>
      <c r="AE1065" s="1091"/>
      <c r="AF1065" s="1084" t="s">
        <v>626</v>
      </c>
      <c r="AG1065" s="1084"/>
      <c r="AH1065" s="1084"/>
      <c r="AI1065" s="1084"/>
      <c r="AJ1065" s="1091" t="s">
        <v>626</v>
      </c>
      <c r="AK1065" s="1091"/>
      <c r="AL1065" s="1092"/>
      <c r="AM1065" s="1095" t="s">
        <v>626</v>
      </c>
      <c r="AN1065" s="1084"/>
      <c r="AO1065" s="1084"/>
      <c r="AP1065" s="1083">
        <v>12</v>
      </c>
      <c r="AQ1065" s="1083"/>
      <c r="AR1065" s="1084" t="s">
        <v>626</v>
      </c>
      <c r="AS1065" s="1085"/>
    </row>
    <row r="1066" spans="1:45" ht="9" customHeight="1">
      <c r="A1066" s="1086" t="s">
        <v>810</v>
      </c>
      <c r="B1066" s="1087"/>
      <c r="C1066" s="1087"/>
      <c r="D1066" s="1087"/>
      <c r="E1066" s="1087"/>
      <c r="F1066" s="1084" t="s">
        <v>634</v>
      </c>
      <c r="G1066" s="1084"/>
      <c r="H1066" s="1084"/>
      <c r="I1066" s="1084"/>
      <c r="J1066" s="1084"/>
      <c r="K1066" s="1088"/>
      <c r="L1066" s="1089">
        <v>500</v>
      </c>
      <c r="M1066" s="1090"/>
      <c r="N1066" s="1090"/>
      <c r="O1066" s="1078">
        <v>600</v>
      </c>
      <c r="P1066" s="1078"/>
      <c r="Q1066" s="1078"/>
      <c r="R1066" s="1078"/>
      <c r="S1066" s="1091" t="s">
        <v>626</v>
      </c>
      <c r="T1066" s="1091"/>
      <c r="U1066" s="1091"/>
      <c r="V1066" s="1091"/>
      <c r="W1066" s="1078">
        <v>800</v>
      </c>
      <c r="X1066" s="1078"/>
      <c r="Y1066" s="1078"/>
      <c r="Z1066" s="1078"/>
      <c r="AA1066" s="1091" t="s">
        <v>626</v>
      </c>
      <c r="AB1066" s="1091"/>
      <c r="AC1066" s="1091"/>
      <c r="AD1066" s="1091"/>
      <c r="AE1066" s="1091"/>
      <c r="AF1066" s="1080">
        <v>1100</v>
      </c>
      <c r="AG1066" s="1080"/>
      <c r="AH1066" s="1080"/>
      <c r="AI1066" s="1080"/>
      <c r="AJ1066" s="1091" t="s">
        <v>626</v>
      </c>
      <c r="AK1066" s="1091"/>
      <c r="AL1066" s="1092"/>
      <c r="AM1066" s="1082">
        <v>10</v>
      </c>
      <c r="AN1066" s="1076"/>
      <c r="AO1066" s="1076"/>
      <c r="AP1066" s="1083">
        <v>11</v>
      </c>
      <c r="AQ1066" s="1083"/>
      <c r="AR1066" s="1084" t="s">
        <v>626</v>
      </c>
      <c r="AS1066" s="1085"/>
    </row>
    <row r="1067" spans="1:45" ht="9" customHeight="1">
      <c r="A1067" s="1086" t="s">
        <v>811</v>
      </c>
      <c r="B1067" s="1087"/>
      <c r="C1067" s="1087"/>
      <c r="D1067" s="1087"/>
      <c r="E1067" s="1087"/>
      <c r="F1067" s="1084" t="s">
        <v>625</v>
      </c>
      <c r="G1067" s="1084"/>
      <c r="H1067" s="1084"/>
      <c r="I1067" s="1084"/>
      <c r="J1067" s="1084"/>
      <c r="K1067" s="1088"/>
      <c r="L1067" s="1096" t="s">
        <v>626</v>
      </c>
      <c r="M1067" s="1091"/>
      <c r="N1067" s="1091"/>
      <c r="O1067" s="1078">
        <v>750</v>
      </c>
      <c r="P1067" s="1078"/>
      <c r="Q1067" s="1078"/>
      <c r="R1067" s="1078"/>
      <c r="S1067" s="1091" t="s">
        <v>626</v>
      </c>
      <c r="T1067" s="1091"/>
      <c r="U1067" s="1091"/>
      <c r="V1067" s="1091"/>
      <c r="W1067" s="1080">
        <v>1000</v>
      </c>
      <c r="X1067" s="1080"/>
      <c r="Y1067" s="1080"/>
      <c r="Z1067" s="1080"/>
      <c r="AA1067" s="1079">
        <v>1700</v>
      </c>
      <c r="AB1067" s="1079"/>
      <c r="AC1067" s="1079"/>
      <c r="AD1067" s="1079"/>
      <c r="AE1067" s="1079"/>
      <c r="AF1067" s="1080">
        <v>1600</v>
      </c>
      <c r="AG1067" s="1080"/>
      <c r="AH1067" s="1080"/>
      <c r="AI1067" s="1080"/>
      <c r="AJ1067" s="1079">
        <v>2100</v>
      </c>
      <c r="AK1067" s="1079"/>
      <c r="AL1067" s="1081"/>
      <c r="AM1067" s="1082">
        <v>10</v>
      </c>
      <c r="AN1067" s="1076"/>
      <c r="AO1067" s="1076"/>
      <c r="AP1067" s="1083">
        <v>12</v>
      </c>
      <c r="AQ1067" s="1083"/>
      <c r="AR1067" s="1084" t="s">
        <v>626</v>
      </c>
      <c r="AS1067" s="1085"/>
    </row>
    <row r="1068" spans="1:45" ht="9" customHeight="1">
      <c r="A1068" s="1086" t="s">
        <v>812</v>
      </c>
      <c r="B1068" s="1087"/>
      <c r="C1068" s="1087"/>
      <c r="D1068" s="1087"/>
      <c r="E1068" s="1087"/>
      <c r="F1068" s="1084" t="s">
        <v>634</v>
      </c>
      <c r="G1068" s="1084"/>
      <c r="H1068" s="1084"/>
      <c r="I1068" s="1084"/>
      <c r="J1068" s="1084"/>
      <c r="K1068" s="1088"/>
      <c r="L1068" s="1089">
        <v>400</v>
      </c>
      <c r="M1068" s="1090"/>
      <c r="N1068" s="1090"/>
      <c r="O1068" s="1078">
        <v>850</v>
      </c>
      <c r="P1068" s="1078"/>
      <c r="Q1068" s="1078"/>
      <c r="R1068" s="1078"/>
      <c r="S1068" s="1079">
        <v>1550</v>
      </c>
      <c r="T1068" s="1079"/>
      <c r="U1068" s="1079"/>
      <c r="V1068" s="1079"/>
      <c r="W1068" s="1080">
        <v>1200</v>
      </c>
      <c r="X1068" s="1080"/>
      <c r="Y1068" s="1080"/>
      <c r="Z1068" s="1080"/>
      <c r="AA1068" s="1079">
        <v>1750</v>
      </c>
      <c r="AB1068" s="1079"/>
      <c r="AC1068" s="1079"/>
      <c r="AD1068" s="1079"/>
      <c r="AE1068" s="1079"/>
      <c r="AF1068" s="1080">
        <v>1500</v>
      </c>
      <c r="AG1068" s="1080"/>
      <c r="AH1068" s="1080"/>
      <c r="AI1068" s="1080"/>
      <c r="AJ1068" s="1079">
        <v>2200</v>
      </c>
      <c r="AK1068" s="1079"/>
      <c r="AL1068" s="1081"/>
      <c r="AM1068" s="1082">
        <v>10.5</v>
      </c>
      <c r="AN1068" s="1076"/>
      <c r="AO1068" s="1076"/>
      <c r="AP1068" s="1083">
        <v>11.5</v>
      </c>
      <c r="AQ1068" s="1083"/>
      <c r="AR1068" s="1084" t="s">
        <v>626</v>
      </c>
      <c r="AS1068" s="1085"/>
    </row>
    <row r="1069" spans="1:45" ht="9" customHeight="1">
      <c r="A1069" s="1086" t="s">
        <v>599</v>
      </c>
      <c r="B1069" s="1087"/>
      <c r="C1069" s="1087"/>
      <c r="D1069" s="1087"/>
      <c r="E1069" s="1087"/>
      <c r="F1069" s="1084" t="s">
        <v>625</v>
      </c>
      <c r="G1069" s="1084"/>
      <c r="H1069" s="1084"/>
      <c r="I1069" s="1084"/>
      <c r="J1069" s="1084"/>
      <c r="K1069" s="1088"/>
      <c r="L1069" s="1096" t="s">
        <v>626</v>
      </c>
      <c r="M1069" s="1091"/>
      <c r="N1069" s="1091"/>
      <c r="O1069" s="1080">
        <v>1600</v>
      </c>
      <c r="P1069" s="1080"/>
      <c r="Q1069" s="1080"/>
      <c r="R1069" s="1080"/>
      <c r="S1069" s="1079">
        <v>2000</v>
      </c>
      <c r="T1069" s="1079"/>
      <c r="U1069" s="1079"/>
      <c r="V1069" s="1079"/>
      <c r="W1069" s="1080">
        <v>2100</v>
      </c>
      <c r="X1069" s="1080"/>
      <c r="Y1069" s="1080"/>
      <c r="Z1069" s="1080"/>
      <c r="AA1069" s="1079">
        <v>2500</v>
      </c>
      <c r="AB1069" s="1079"/>
      <c r="AC1069" s="1079"/>
      <c r="AD1069" s="1079"/>
      <c r="AE1069" s="1079"/>
      <c r="AF1069" s="1080">
        <v>3000</v>
      </c>
      <c r="AG1069" s="1080"/>
      <c r="AH1069" s="1080"/>
      <c r="AI1069" s="1080"/>
      <c r="AJ1069" s="1079">
        <v>3400</v>
      </c>
      <c r="AK1069" s="1079"/>
      <c r="AL1069" s="1081"/>
      <c r="AM1069" s="1082">
        <v>12</v>
      </c>
      <c r="AN1069" s="1076"/>
      <c r="AO1069" s="1076"/>
      <c r="AP1069" s="1083">
        <v>13</v>
      </c>
      <c r="AQ1069" s="1083"/>
      <c r="AR1069" s="1084" t="s">
        <v>626</v>
      </c>
      <c r="AS1069" s="1085"/>
    </row>
    <row r="1070" spans="1:45" ht="9" customHeight="1">
      <c r="A1070" s="1086" t="s">
        <v>813</v>
      </c>
      <c r="B1070" s="1087"/>
      <c r="C1070" s="1087"/>
      <c r="D1070" s="1087"/>
      <c r="E1070" s="1087"/>
      <c r="F1070" s="1084" t="s">
        <v>625</v>
      </c>
      <c r="G1070" s="1084"/>
      <c r="H1070" s="1084"/>
      <c r="I1070" s="1084"/>
      <c r="J1070" s="1084"/>
      <c r="K1070" s="1088"/>
      <c r="L1070" s="1089">
        <v>650</v>
      </c>
      <c r="M1070" s="1090"/>
      <c r="N1070" s="1090"/>
      <c r="O1070" s="1080">
        <v>1150</v>
      </c>
      <c r="P1070" s="1080"/>
      <c r="Q1070" s="1080"/>
      <c r="R1070" s="1080"/>
      <c r="S1070" s="1079">
        <v>1700</v>
      </c>
      <c r="T1070" s="1079"/>
      <c r="U1070" s="1079"/>
      <c r="V1070" s="1079"/>
      <c r="W1070" s="1080">
        <v>1600</v>
      </c>
      <c r="X1070" s="1080"/>
      <c r="Y1070" s="1080"/>
      <c r="Z1070" s="1080"/>
      <c r="AA1070" s="1079">
        <v>1800</v>
      </c>
      <c r="AB1070" s="1079"/>
      <c r="AC1070" s="1079"/>
      <c r="AD1070" s="1079"/>
      <c r="AE1070" s="1079"/>
      <c r="AF1070" s="1080">
        <v>2100</v>
      </c>
      <c r="AG1070" s="1080"/>
      <c r="AH1070" s="1080"/>
      <c r="AI1070" s="1080"/>
      <c r="AJ1070" s="1079">
        <v>2100</v>
      </c>
      <c r="AK1070" s="1079"/>
      <c r="AL1070" s="1081"/>
      <c r="AM1070" s="1082">
        <v>10</v>
      </c>
      <c r="AN1070" s="1076"/>
      <c r="AO1070" s="1076"/>
      <c r="AP1070" s="1083">
        <v>11.5</v>
      </c>
      <c r="AQ1070" s="1083"/>
      <c r="AR1070" s="1084" t="s">
        <v>626</v>
      </c>
      <c r="AS1070" s="1085"/>
    </row>
    <row r="1071" spans="1:45" ht="9" customHeight="1">
      <c r="A1071" s="1086" t="s">
        <v>814</v>
      </c>
      <c r="B1071" s="1087"/>
      <c r="C1071" s="1087"/>
      <c r="D1071" s="1087"/>
      <c r="E1071" s="1087"/>
      <c r="F1071" s="1084" t="s">
        <v>629</v>
      </c>
      <c r="G1071" s="1084"/>
      <c r="H1071" s="1084"/>
      <c r="I1071" s="1084"/>
      <c r="J1071" s="1084"/>
      <c r="K1071" s="1088"/>
      <c r="L1071" s="1094">
        <v>1200</v>
      </c>
      <c r="M1071" s="1079"/>
      <c r="N1071" s="1079"/>
      <c r="O1071" s="1080">
        <v>1500</v>
      </c>
      <c r="P1071" s="1080"/>
      <c r="Q1071" s="1080"/>
      <c r="R1071" s="1080"/>
      <c r="S1071" s="1079">
        <v>2100</v>
      </c>
      <c r="T1071" s="1079"/>
      <c r="U1071" s="1079"/>
      <c r="V1071" s="1079"/>
      <c r="W1071" s="1080">
        <v>2300</v>
      </c>
      <c r="X1071" s="1080"/>
      <c r="Y1071" s="1080"/>
      <c r="Z1071" s="1080"/>
      <c r="AA1071" s="1079">
        <v>2800</v>
      </c>
      <c r="AB1071" s="1079"/>
      <c r="AC1071" s="1079"/>
      <c r="AD1071" s="1079"/>
      <c r="AE1071" s="1079"/>
      <c r="AF1071" s="1080">
        <v>3000</v>
      </c>
      <c r="AG1071" s="1080"/>
      <c r="AH1071" s="1080"/>
      <c r="AI1071" s="1080"/>
      <c r="AJ1071" s="1079">
        <v>3600</v>
      </c>
      <c r="AK1071" s="1079"/>
      <c r="AL1071" s="1081"/>
      <c r="AM1071" s="1082">
        <v>15</v>
      </c>
      <c r="AN1071" s="1076"/>
      <c r="AO1071" s="1076"/>
      <c r="AP1071" s="1083">
        <v>18</v>
      </c>
      <c r="AQ1071" s="1083"/>
      <c r="AR1071" s="1076">
        <v>20</v>
      </c>
      <c r="AS1071" s="1077"/>
    </row>
    <row r="1072" spans="1:45" ht="9" customHeight="1">
      <c r="A1072" s="1086" t="s">
        <v>815</v>
      </c>
      <c r="B1072" s="1087"/>
      <c r="C1072" s="1087"/>
      <c r="D1072" s="1087"/>
      <c r="E1072" s="1087"/>
      <c r="F1072" s="1084" t="s">
        <v>625</v>
      </c>
      <c r="G1072" s="1084"/>
      <c r="H1072" s="1084"/>
      <c r="I1072" s="1084"/>
      <c r="J1072" s="1084"/>
      <c r="K1072" s="1088"/>
      <c r="L1072" s="1089">
        <v>600</v>
      </c>
      <c r="M1072" s="1090"/>
      <c r="N1072" s="1090"/>
      <c r="O1072" s="1080">
        <v>1000</v>
      </c>
      <c r="P1072" s="1080"/>
      <c r="Q1072" s="1080"/>
      <c r="R1072" s="1080"/>
      <c r="S1072" s="1079">
        <v>1400</v>
      </c>
      <c r="T1072" s="1079"/>
      <c r="U1072" s="1079"/>
      <c r="V1072" s="1079"/>
      <c r="W1072" s="1080">
        <v>1300</v>
      </c>
      <c r="X1072" s="1080"/>
      <c r="Y1072" s="1080"/>
      <c r="Z1072" s="1080"/>
      <c r="AA1072" s="1079">
        <v>1700</v>
      </c>
      <c r="AB1072" s="1079"/>
      <c r="AC1072" s="1079"/>
      <c r="AD1072" s="1079"/>
      <c r="AE1072" s="1079"/>
      <c r="AF1072" s="1080">
        <v>1900</v>
      </c>
      <c r="AG1072" s="1080"/>
      <c r="AH1072" s="1080"/>
      <c r="AI1072" s="1080"/>
      <c r="AJ1072" s="1079">
        <v>2100</v>
      </c>
      <c r="AK1072" s="1079"/>
      <c r="AL1072" s="1081"/>
      <c r="AM1072" s="1082">
        <v>8</v>
      </c>
      <c r="AN1072" s="1076"/>
      <c r="AO1072" s="1076"/>
      <c r="AP1072" s="1083">
        <v>11</v>
      </c>
      <c r="AQ1072" s="1083"/>
      <c r="AR1072" s="1084" t="s">
        <v>626</v>
      </c>
      <c r="AS1072" s="1085"/>
    </row>
    <row r="1073" spans="1:45" ht="9" customHeight="1">
      <c r="A1073" s="1086" t="s">
        <v>816</v>
      </c>
      <c r="B1073" s="1087"/>
      <c r="C1073" s="1087"/>
      <c r="D1073" s="1087"/>
      <c r="E1073" s="1087"/>
      <c r="F1073" s="1084" t="s">
        <v>625</v>
      </c>
      <c r="G1073" s="1084"/>
      <c r="H1073" s="1084"/>
      <c r="I1073" s="1084"/>
      <c r="J1073" s="1084"/>
      <c r="K1073" s="1088"/>
      <c r="L1073" s="1094">
        <v>1100</v>
      </c>
      <c r="M1073" s="1079"/>
      <c r="N1073" s="1079"/>
      <c r="O1073" s="1080">
        <v>1200</v>
      </c>
      <c r="P1073" s="1080"/>
      <c r="Q1073" s="1080"/>
      <c r="R1073" s="1080"/>
      <c r="S1073" s="1079">
        <v>1700</v>
      </c>
      <c r="T1073" s="1079"/>
      <c r="U1073" s="1079"/>
      <c r="V1073" s="1079"/>
      <c r="W1073" s="1080">
        <v>1300</v>
      </c>
      <c r="X1073" s="1080"/>
      <c r="Y1073" s="1080"/>
      <c r="Z1073" s="1080"/>
      <c r="AA1073" s="1079">
        <v>1800</v>
      </c>
      <c r="AB1073" s="1079"/>
      <c r="AC1073" s="1079"/>
      <c r="AD1073" s="1079"/>
      <c r="AE1073" s="1079"/>
      <c r="AF1073" s="1080">
        <v>1500</v>
      </c>
      <c r="AG1073" s="1080"/>
      <c r="AH1073" s="1080"/>
      <c r="AI1073" s="1080"/>
      <c r="AJ1073" s="1079">
        <v>1900</v>
      </c>
      <c r="AK1073" s="1079"/>
      <c r="AL1073" s="1081"/>
      <c r="AM1073" s="1082">
        <v>9</v>
      </c>
      <c r="AN1073" s="1076"/>
      <c r="AO1073" s="1076"/>
      <c r="AP1073" s="1083">
        <v>11</v>
      </c>
      <c r="AQ1073" s="1083"/>
      <c r="AR1073" s="1084" t="s">
        <v>626</v>
      </c>
      <c r="AS1073" s="1085"/>
    </row>
    <row r="1074" spans="1:45" ht="9" customHeight="1">
      <c r="A1074" s="1086" t="s">
        <v>817</v>
      </c>
      <c r="B1074" s="1087"/>
      <c r="C1074" s="1087"/>
      <c r="D1074" s="1087"/>
      <c r="E1074" s="1087"/>
      <c r="F1074" s="1084" t="s">
        <v>634</v>
      </c>
      <c r="G1074" s="1084"/>
      <c r="H1074" s="1084"/>
      <c r="I1074" s="1084"/>
      <c r="J1074" s="1084"/>
      <c r="K1074" s="1088"/>
      <c r="L1074" s="1089">
        <v>700</v>
      </c>
      <c r="M1074" s="1090"/>
      <c r="N1074" s="1090"/>
      <c r="O1074" s="1078">
        <v>930</v>
      </c>
      <c r="P1074" s="1078"/>
      <c r="Q1074" s="1078"/>
      <c r="R1074" s="1078"/>
      <c r="S1074" s="1079">
        <v>1300</v>
      </c>
      <c r="T1074" s="1079"/>
      <c r="U1074" s="1079"/>
      <c r="V1074" s="1079"/>
      <c r="W1074" s="1080">
        <v>1030</v>
      </c>
      <c r="X1074" s="1080"/>
      <c r="Y1074" s="1080"/>
      <c r="Z1074" s="1080"/>
      <c r="AA1074" s="1079">
        <v>1380</v>
      </c>
      <c r="AB1074" s="1079"/>
      <c r="AC1074" s="1079"/>
      <c r="AD1074" s="1079"/>
      <c r="AE1074" s="1079"/>
      <c r="AF1074" s="1080">
        <v>1160</v>
      </c>
      <c r="AG1074" s="1080"/>
      <c r="AH1074" s="1080"/>
      <c r="AI1074" s="1080"/>
      <c r="AJ1074" s="1079">
        <v>1550</v>
      </c>
      <c r="AK1074" s="1079"/>
      <c r="AL1074" s="1081"/>
      <c r="AM1074" s="1082">
        <v>11</v>
      </c>
      <c r="AN1074" s="1076"/>
      <c r="AO1074" s="1076"/>
      <c r="AP1074" s="1083">
        <v>12</v>
      </c>
      <c r="AQ1074" s="1083"/>
      <c r="AR1074" s="1084" t="s">
        <v>626</v>
      </c>
      <c r="AS1074" s="1085"/>
    </row>
    <row r="1075" spans="1:45" ht="9" customHeight="1">
      <c r="A1075" s="1086" t="s">
        <v>818</v>
      </c>
      <c r="B1075" s="1087"/>
      <c r="C1075" s="1087"/>
      <c r="D1075" s="1087"/>
      <c r="E1075" s="1087"/>
      <c r="F1075" s="1084" t="s">
        <v>646</v>
      </c>
      <c r="G1075" s="1084"/>
      <c r="H1075" s="1084"/>
      <c r="I1075" s="1084"/>
      <c r="J1075" s="1084"/>
      <c r="K1075" s="1088"/>
      <c r="L1075" s="1089">
        <v>350</v>
      </c>
      <c r="M1075" s="1090"/>
      <c r="N1075" s="1090"/>
      <c r="O1075" s="1078">
        <v>750</v>
      </c>
      <c r="P1075" s="1078"/>
      <c r="Q1075" s="1078"/>
      <c r="R1075" s="1078"/>
      <c r="S1075" s="1091" t="s">
        <v>626</v>
      </c>
      <c r="T1075" s="1091"/>
      <c r="U1075" s="1091"/>
      <c r="V1075" s="1091"/>
      <c r="W1075" s="1078">
        <v>950</v>
      </c>
      <c r="X1075" s="1078"/>
      <c r="Y1075" s="1078"/>
      <c r="Z1075" s="1078"/>
      <c r="AA1075" s="1091" t="s">
        <v>626</v>
      </c>
      <c r="AB1075" s="1091"/>
      <c r="AC1075" s="1091"/>
      <c r="AD1075" s="1091"/>
      <c r="AE1075" s="1091"/>
      <c r="AF1075" s="1080">
        <v>1450</v>
      </c>
      <c r="AG1075" s="1080"/>
      <c r="AH1075" s="1080"/>
      <c r="AI1075" s="1080"/>
      <c r="AJ1075" s="1091" t="s">
        <v>626</v>
      </c>
      <c r="AK1075" s="1091"/>
      <c r="AL1075" s="1092"/>
      <c r="AM1075" s="1082">
        <v>9</v>
      </c>
      <c r="AN1075" s="1076"/>
      <c r="AO1075" s="1076"/>
      <c r="AP1075" s="1083">
        <v>10</v>
      </c>
      <c r="AQ1075" s="1083"/>
      <c r="AR1075" s="1084" t="s">
        <v>626</v>
      </c>
      <c r="AS1075" s="1085"/>
    </row>
    <row r="1076" spans="1:45" ht="9.9499999999999993" customHeight="1">
      <c r="A1076" s="1086" t="s">
        <v>819</v>
      </c>
      <c r="B1076" s="1087"/>
      <c r="C1076" s="1087"/>
      <c r="D1076" s="1087"/>
      <c r="E1076" s="1087"/>
      <c r="F1076" s="1084" t="s">
        <v>634</v>
      </c>
      <c r="G1076" s="1084"/>
      <c r="H1076" s="1084"/>
      <c r="I1076" s="1084"/>
      <c r="J1076" s="1084"/>
      <c r="K1076" s="1088"/>
      <c r="L1076" s="1089">
        <v>650</v>
      </c>
      <c r="M1076" s="1090"/>
      <c r="N1076" s="1090"/>
      <c r="O1076" s="1078">
        <v>850</v>
      </c>
      <c r="P1076" s="1078"/>
      <c r="Q1076" s="1078"/>
      <c r="R1076" s="1078"/>
      <c r="S1076" s="1079">
        <v>1000</v>
      </c>
      <c r="T1076" s="1079"/>
      <c r="U1076" s="1079"/>
      <c r="V1076" s="1079"/>
      <c r="W1076" s="1080">
        <v>1000</v>
      </c>
      <c r="X1076" s="1080"/>
      <c r="Y1076" s="1080"/>
      <c r="Z1076" s="1080"/>
      <c r="AA1076" s="1079">
        <v>1200</v>
      </c>
      <c r="AB1076" s="1079"/>
      <c r="AC1076" s="1079"/>
      <c r="AD1076" s="1079"/>
      <c r="AE1076" s="1079"/>
      <c r="AF1076" s="1084" t="s">
        <v>626</v>
      </c>
      <c r="AG1076" s="1084"/>
      <c r="AH1076" s="1084"/>
      <c r="AI1076" s="1084"/>
      <c r="AJ1076" s="1079">
        <v>1900</v>
      </c>
      <c r="AK1076" s="1079"/>
      <c r="AL1076" s="1081"/>
      <c r="AM1076" s="1082">
        <v>9</v>
      </c>
      <c r="AN1076" s="1076"/>
      <c r="AO1076" s="1076"/>
      <c r="AP1076" s="1083">
        <v>10.5</v>
      </c>
      <c r="AQ1076" s="1083"/>
      <c r="AR1076" s="1084" t="s">
        <v>626</v>
      </c>
      <c r="AS1076" s="1085"/>
    </row>
    <row r="1077" spans="1:45" ht="17.100000000000001" customHeight="1">
      <c r="A1077" s="502"/>
    </row>
    <row r="1078" spans="1:45" ht="14.1" customHeight="1">
      <c r="A1078" s="498" t="s">
        <v>1050</v>
      </c>
    </row>
    <row r="1079" spans="1:45" ht="42.95" customHeight="1">
      <c r="A1079" s="1107" t="s">
        <v>611</v>
      </c>
      <c r="B1079" s="1108"/>
      <c r="C1079" s="1108"/>
      <c r="D1079" s="1108"/>
      <c r="E1079" s="1108"/>
      <c r="F1079" s="1113" t="s">
        <v>612</v>
      </c>
      <c r="G1079" s="1113"/>
      <c r="H1079" s="1113"/>
      <c r="I1079" s="1113"/>
      <c r="J1079" s="1113"/>
      <c r="K1079" s="1114"/>
      <c r="L1079" s="1119" t="s">
        <v>1036</v>
      </c>
      <c r="M1079" s="1120"/>
      <c r="N1079" s="1120"/>
      <c r="O1079" s="1120"/>
      <c r="P1079" s="1120"/>
      <c r="Q1079" s="1120"/>
      <c r="R1079" s="1120"/>
      <c r="S1079" s="1120"/>
      <c r="T1079" s="1120"/>
      <c r="U1079" s="1120"/>
      <c r="V1079" s="1120"/>
      <c r="W1079" s="1120"/>
      <c r="X1079" s="1120"/>
      <c r="Y1079" s="1120"/>
      <c r="Z1079" s="1120"/>
      <c r="AA1079" s="1120"/>
      <c r="AB1079" s="1120"/>
      <c r="AC1079" s="1120"/>
      <c r="AD1079" s="1120"/>
      <c r="AE1079" s="1120"/>
      <c r="AF1079" s="1120"/>
      <c r="AG1079" s="1120"/>
      <c r="AH1079" s="1120"/>
      <c r="AI1079" s="1120"/>
      <c r="AJ1079" s="1120"/>
      <c r="AK1079" s="1120"/>
      <c r="AL1079" s="1121"/>
      <c r="AM1079" s="1122" t="s">
        <v>1037</v>
      </c>
      <c r="AN1079" s="1123"/>
      <c r="AO1079" s="1123"/>
      <c r="AP1079" s="1123"/>
      <c r="AQ1079" s="1123"/>
      <c r="AR1079" s="1123"/>
      <c r="AS1079" s="1124"/>
    </row>
    <row r="1080" spans="1:45" ht="9.9499999999999993" customHeight="1">
      <c r="A1080" s="1109"/>
      <c r="B1080" s="1110"/>
      <c r="C1080" s="1110"/>
      <c r="D1080" s="1110"/>
      <c r="E1080" s="1110"/>
      <c r="F1080" s="1115"/>
      <c r="G1080" s="1115"/>
      <c r="H1080" s="1115"/>
      <c r="I1080" s="1115"/>
      <c r="J1080" s="1115"/>
      <c r="K1080" s="1116"/>
      <c r="L1080" s="1128" t="s">
        <v>1038</v>
      </c>
      <c r="M1080" s="1103"/>
      <c r="N1080" s="1103"/>
      <c r="O1080" s="1101" t="s">
        <v>1039</v>
      </c>
      <c r="P1080" s="1101"/>
      <c r="Q1080" s="1101"/>
      <c r="R1080" s="1101"/>
      <c r="S1080" s="1103" t="s">
        <v>1040</v>
      </c>
      <c r="T1080" s="1103"/>
      <c r="U1080" s="1103"/>
      <c r="V1080" s="1103"/>
      <c r="W1080" s="1101" t="s">
        <v>1041</v>
      </c>
      <c r="X1080" s="1101"/>
      <c r="Y1080" s="1101"/>
      <c r="Z1080" s="1101"/>
      <c r="AA1080" s="1103" t="s">
        <v>1042</v>
      </c>
      <c r="AB1080" s="1103"/>
      <c r="AC1080" s="1103"/>
      <c r="AD1080" s="1103"/>
      <c r="AE1080" s="1103"/>
      <c r="AF1080" s="1101" t="s">
        <v>1043</v>
      </c>
      <c r="AG1080" s="1101"/>
      <c r="AH1080" s="1101"/>
      <c r="AI1080" s="1101"/>
      <c r="AJ1080" s="1103" t="s">
        <v>1044</v>
      </c>
      <c r="AK1080" s="1103"/>
      <c r="AL1080" s="1105"/>
      <c r="AM1080" s="1125"/>
      <c r="AN1080" s="1126"/>
      <c r="AO1080" s="1126"/>
      <c r="AP1080" s="1126"/>
      <c r="AQ1080" s="1126"/>
      <c r="AR1080" s="1126"/>
      <c r="AS1080" s="1127"/>
    </row>
    <row r="1081" spans="1:45" ht="23.1" customHeight="1">
      <c r="A1081" s="1111"/>
      <c r="B1081" s="1112"/>
      <c r="C1081" s="1112"/>
      <c r="D1081" s="1112"/>
      <c r="E1081" s="1112"/>
      <c r="F1081" s="1117"/>
      <c r="G1081" s="1117"/>
      <c r="H1081" s="1117"/>
      <c r="I1081" s="1117"/>
      <c r="J1081" s="1117"/>
      <c r="K1081" s="1118"/>
      <c r="L1081" s="1129"/>
      <c r="M1081" s="1104"/>
      <c r="N1081" s="1104"/>
      <c r="O1081" s="1102"/>
      <c r="P1081" s="1102"/>
      <c r="Q1081" s="1102"/>
      <c r="R1081" s="1102"/>
      <c r="S1081" s="1104"/>
      <c r="T1081" s="1104"/>
      <c r="U1081" s="1104"/>
      <c r="V1081" s="1104"/>
      <c r="W1081" s="1102"/>
      <c r="X1081" s="1102"/>
      <c r="Y1081" s="1102"/>
      <c r="Z1081" s="1102"/>
      <c r="AA1081" s="1104"/>
      <c r="AB1081" s="1104"/>
      <c r="AC1081" s="1104"/>
      <c r="AD1081" s="1104"/>
      <c r="AE1081" s="1104"/>
      <c r="AF1081" s="1102"/>
      <c r="AG1081" s="1102"/>
      <c r="AH1081" s="1102"/>
      <c r="AI1081" s="1102"/>
      <c r="AJ1081" s="1104"/>
      <c r="AK1081" s="1104"/>
      <c r="AL1081" s="1106"/>
      <c r="AM1081" s="1097" t="s">
        <v>1045</v>
      </c>
      <c r="AN1081" s="1098"/>
      <c r="AO1081" s="1098"/>
      <c r="AP1081" s="1099" t="s">
        <v>1046</v>
      </c>
      <c r="AQ1081" s="1099"/>
      <c r="AR1081" s="1098" t="s">
        <v>1047</v>
      </c>
      <c r="AS1081" s="1100"/>
    </row>
    <row r="1082" spans="1:45" ht="9.9499999999999993" customHeight="1">
      <c r="A1082" s="1086" t="s">
        <v>820</v>
      </c>
      <c r="B1082" s="1087"/>
      <c r="C1082" s="1087"/>
      <c r="D1082" s="1087"/>
      <c r="E1082" s="1087"/>
      <c r="F1082" s="1084" t="s">
        <v>634</v>
      </c>
      <c r="G1082" s="1084"/>
      <c r="H1082" s="1084"/>
      <c r="I1082" s="1084"/>
      <c r="J1082" s="1084"/>
      <c r="K1082" s="1088"/>
      <c r="L1082" s="1089">
        <v>500</v>
      </c>
      <c r="M1082" s="1090"/>
      <c r="N1082" s="1090"/>
      <c r="O1082" s="1078">
        <v>850</v>
      </c>
      <c r="P1082" s="1078"/>
      <c r="Q1082" s="1078"/>
      <c r="R1082" s="1078"/>
      <c r="S1082" s="1079">
        <v>1350</v>
      </c>
      <c r="T1082" s="1079"/>
      <c r="U1082" s="1079"/>
      <c r="V1082" s="1079"/>
      <c r="W1082" s="1080">
        <v>1050</v>
      </c>
      <c r="X1082" s="1080"/>
      <c r="Y1082" s="1080"/>
      <c r="Z1082" s="1080"/>
      <c r="AA1082" s="1079">
        <v>1450</v>
      </c>
      <c r="AB1082" s="1079"/>
      <c r="AC1082" s="1079"/>
      <c r="AD1082" s="1079"/>
      <c r="AE1082" s="1079"/>
      <c r="AF1082" s="1080">
        <v>1300</v>
      </c>
      <c r="AG1082" s="1080"/>
      <c r="AH1082" s="1080"/>
      <c r="AI1082" s="1080"/>
      <c r="AJ1082" s="1079">
        <v>1900</v>
      </c>
      <c r="AK1082" s="1079"/>
      <c r="AL1082" s="1081"/>
      <c r="AM1082" s="1082">
        <v>11</v>
      </c>
      <c r="AN1082" s="1076"/>
      <c r="AO1082" s="1076"/>
      <c r="AP1082" s="1083">
        <v>13</v>
      </c>
      <c r="AQ1082" s="1083"/>
      <c r="AR1082" s="1084" t="s">
        <v>626</v>
      </c>
      <c r="AS1082" s="1085"/>
    </row>
    <row r="1083" spans="1:45" ht="9" customHeight="1">
      <c r="A1083" s="1086" t="s">
        <v>821</v>
      </c>
      <c r="B1083" s="1087"/>
      <c r="C1083" s="1087"/>
      <c r="D1083" s="1087"/>
      <c r="E1083" s="1087"/>
      <c r="F1083" s="1084" t="s">
        <v>640</v>
      </c>
      <c r="G1083" s="1084"/>
      <c r="H1083" s="1084"/>
      <c r="I1083" s="1084"/>
      <c r="J1083" s="1084"/>
      <c r="K1083" s="1088"/>
      <c r="L1083" s="1089">
        <v>800</v>
      </c>
      <c r="M1083" s="1090"/>
      <c r="N1083" s="1090"/>
      <c r="O1083" s="1080">
        <v>1150</v>
      </c>
      <c r="P1083" s="1080"/>
      <c r="Q1083" s="1080"/>
      <c r="R1083" s="1080"/>
      <c r="S1083" s="1079">
        <v>2000</v>
      </c>
      <c r="T1083" s="1079"/>
      <c r="U1083" s="1079"/>
      <c r="V1083" s="1079"/>
      <c r="W1083" s="1080">
        <v>1400</v>
      </c>
      <c r="X1083" s="1080"/>
      <c r="Y1083" s="1080"/>
      <c r="Z1083" s="1080"/>
      <c r="AA1083" s="1091" t="s">
        <v>626</v>
      </c>
      <c r="AB1083" s="1091"/>
      <c r="AC1083" s="1091"/>
      <c r="AD1083" s="1091"/>
      <c r="AE1083" s="1091"/>
      <c r="AF1083" s="1080">
        <v>1850</v>
      </c>
      <c r="AG1083" s="1080"/>
      <c r="AH1083" s="1080"/>
      <c r="AI1083" s="1080"/>
      <c r="AJ1083" s="1091" t="s">
        <v>626</v>
      </c>
      <c r="AK1083" s="1091"/>
      <c r="AL1083" s="1092"/>
      <c r="AM1083" s="1082">
        <v>0</v>
      </c>
      <c r="AN1083" s="1076"/>
      <c r="AO1083" s="1076"/>
      <c r="AP1083" s="1083">
        <v>0</v>
      </c>
      <c r="AQ1083" s="1083"/>
      <c r="AR1083" s="1084" t="s">
        <v>626</v>
      </c>
      <c r="AS1083" s="1085"/>
    </row>
    <row r="1084" spans="1:45" ht="9" customHeight="1">
      <c r="A1084" s="1086" t="s">
        <v>822</v>
      </c>
      <c r="B1084" s="1087"/>
      <c r="C1084" s="1087"/>
      <c r="D1084" s="1087"/>
      <c r="E1084" s="1087"/>
      <c r="F1084" s="1084" t="s">
        <v>634</v>
      </c>
      <c r="G1084" s="1084"/>
      <c r="H1084" s="1084"/>
      <c r="I1084" s="1084"/>
      <c r="J1084" s="1084"/>
      <c r="K1084" s="1088"/>
      <c r="L1084" s="1089">
        <v>500</v>
      </c>
      <c r="M1084" s="1090"/>
      <c r="N1084" s="1090"/>
      <c r="O1084" s="1078">
        <v>750</v>
      </c>
      <c r="P1084" s="1078"/>
      <c r="Q1084" s="1078"/>
      <c r="R1084" s="1078"/>
      <c r="S1084" s="1079">
        <v>1000</v>
      </c>
      <c r="T1084" s="1079"/>
      <c r="U1084" s="1079"/>
      <c r="V1084" s="1079"/>
      <c r="W1084" s="1078">
        <v>950</v>
      </c>
      <c r="X1084" s="1078"/>
      <c r="Y1084" s="1078"/>
      <c r="Z1084" s="1078"/>
      <c r="AA1084" s="1079">
        <v>1200</v>
      </c>
      <c r="AB1084" s="1079"/>
      <c r="AC1084" s="1079"/>
      <c r="AD1084" s="1079"/>
      <c r="AE1084" s="1079"/>
      <c r="AF1084" s="1080">
        <v>1300</v>
      </c>
      <c r="AG1084" s="1080"/>
      <c r="AH1084" s="1080"/>
      <c r="AI1084" s="1080"/>
      <c r="AJ1084" s="1079">
        <v>1500</v>
      </c>
      <c r="AK1084" s="1079"/>
      <c r="AL1084" s="1081"/>
      <c r="AM1084" s="1082">
        <v>10</v>
      </c>
      <c r="AN1084" s="1076"/>
      <c r="AO1084" s="1076"/>
      <c r="AP1084" s="1083">
        <v>12</v>
      </c>
      <c r="AQ1084" s="1083"/>
      <c r="AR1084" s="1084" t="s">
        <v>626</v>
      </c>
      <c r="AS1084" s="1085"/>
    </row>
    <row r="1085" spans="1:45" ht="9" customHeight="1">
      <c r="A1085" s="1086" t="s">
        <v>823</v>
      </c>
      <c r="B1085" s="1087"/>
      <c r="C1085" s="1087"/>
      <c r="D1085" s="1087"/>
      <c r="E1085" s="1087"/>
      <c r="F1085" s="1084" t="s">
        <v>646</v>
      </c>
      <c r="G1085" s="1084"/>
      <c r="H1085" s="1084"/>
      <c r="I1085" s="1084"/>
      <c r="J1085" s="1084"/>
      <c r="K1085" s="1088"/>
      <c r="L1085" s="1089">
        <v>350</v>
      </c>
      <c r="M1085" s="1090"/>
      <c r="N1085" s="1090"/>
      <c r="O1085" s="1078">
        <v>700</v>
      </c>
      <c r="P1085" s="1078"/>
      <c r="Q1085" s="1078"/>
      <c r="R1085" s="1078"/>
      <c r="S1085" s="1091" t="s">
        <v>626</v>
      </c>
      <c r="T1085" s="1091"/>
      <c r="U1085" s="1091"/>
      <c r="V1085" s="1091"/>
      <c r="W1085" s="1078">
        <v>950</v>
      </c>
      <c r="X1085" s="1078"/>
      <c r="Y1085" s="1078"/>
      <c r="Z1085" s="1078"/>
      <c r="AA1085" s="1091" t="s">
        <v>626</v>
      </c>
      <c r="AB1085" s="1091"/>
      <c r="AC1085" s="1091"/>
      <c r="AD1085" s="1091"/>
      <c r="AE1085" s="1091"/>
      <c r="AF1085" s="1080">
        <v>1450</v>
      </c>
      <c r="AG1085" s="1080"/>
      <c r="AH1085" s="1080"/>
      <c r="AI1085" s="1080"/>
      <c r="AJ1085" s="1091" t="s">
        <v>626</v>
      </c>
      <c r="AK1085" s="1091"/>
      <c r="AL1085" s="1092"/>
      <c r="AM1085" s="1082">
        <v>9</v>
      </c>
      <c r="AN1085" s="1076"/>
      <c r="AO1085" s="1076"/>
      <c r="AP1085" s="1083">
        <v>10</v>
      </c>
      <c r="AQ1085" s="1083"/>
      <c r="AR1085" s="1084" t="s">
        <v>626</v>
      </c>
      <c r="AS1085" s="1085"/>
    </row>
    <row r="1086" spans="1:45" ht="9" customHeight="1">
      <c r="A1086" s="1086" t="s">
        <v>824</v>
      </c>
      <c r="B1086" s="1087"/>
      <c r="C1086" s="1087"/>
      <c r="D1086" s="1087"/>
      <c r="E1086" s="1087"/>
      <c r="F1086" s="1084" t="s">
        <v>634</v>
      </c>
      <c r="G1086" s="1084"/>
      <c r="H1086" s="1084"/>
      <c r="I1086" s="1084"/>
      <c r="J1086" s="1084"/>
      <c r="K1086" s="1088"/>
      <c r="L1086" s="1089">
        <v>850</v>
      </c>
      <c r="M1086" s="1090"/>
      <c r="N1086" s="1090"/>
      <c r="O1086" s="1078">
        <v>950</v>
      </c>
      <c r="P1086" s="1078"/>
      <c r="Q1086" s="1078"/>
      <c r="R1086" s="1078"/>
      <c r="S1086" s="1079">
        <v>1200</v>
      </c>
      <c r="T1086" s="1079"/>
      <c r="U1086" s="1079"/>
      <c r="V1086" s="1079"/>
      <c r="W1086" s="1080">
        <v>1000</v>
      </c>
      <c r="X1086" s="1080"/>
      <c r="Y1086" s="1080"/>
      <c r="Z1086" s="1080"/>
      <c r="AA1086" s="1091" t="s">
        <v>626</v>
      </c>
      <c r="AB1086" s="1091"/>
      <c r="AC1086" s="1091"/>
      <c r="AD1086" s="1091"/>
      <c r="AE1086" s="1091"/>
      <c r="AF1086" s="1084" t="s">
        <v>626</v>
      </c>
      <c r="AG1086" s="1084"/>
      <c r="AH1086" s="1084"/>
      <c r="AI1086" s="1084"/>
      <c r="AJ1086" s="1091" t="s">
        <v>626</v>
      </c>
      <c r="AK1086" s="1091"/>
      <c r="AL1086" s="1092"/>
      <c r="AM1086" s="1095" t="s">
        <v>626</v>
      </c>
      <c r="AN1086" s="1084"/>
      <c r="AO1086" s="1084"/>
      <c r="AP1086" s="1083">
        <v>11.8</v>
      </c>
      <c r="AQ1086" s="1083"/>
      <c r="AR1086" s="1084" t="s">
        <v>626</v>
      </c>
      <c r="AS1086" s="1085"/>
    </row>
    <row r="1087" spans="1:45" ht="9" customHeight="1">
      <c r="A1087" s="1086" t="s">
        <v>825</v>
      </c>
      <c r="B1087" s="1087"/>
      <c r="C1087" s="1087"/>
      <c r="D1087" s="1087"/>
      <c r="E1087" s="1087"/>
      <c r="F1087" s="1084" t="s">
        <v>646</v>
      </c>
      <c r="G1087" s="1084"/>
      <c r="H1087" s="1084"/>
      <c r="I1087" s="1084"/>
      <c r="J1087" s="1084"/>
      <c r="K1087" s="1088"/>
      <c r="L1087" s="1089">
        <v>700</v>
      </c>
      <c r="M1087" s="1090"/>
      <c r="N1087" s="1090"/>
      <c r="O1087" s="1080">
        <v>1000</v>
      </c>
      <c r="P1087" s="1080"/>
      <c r="Q1087" s="1080"/>
      <c r="R1087" s="1080"/>
      <c r="S1087" s="1079">
        <v>1200</v>
      </c>
      <c r="T1087" s="1079"/>
      <c r="U1087" s="1079"/>
      <c r="V1087" s="1079"/>
      <c r="W1087" s="1080">
        <v>1200</v>
      </c>
      <c r="X1087" s="1080"/>
      <c r="Y1087" s="1080"/>
      <c r="Z1087" s="1080"/>
      <c r="AA1087" s="1079">
        <v>1300</v>
      </c>
      <c r="AB1087" s="1079"/>
      <c r="AC1087" s="1079"/>
      <c r="AD1087" s="1079"/>
      <c r="AE1087" s="1079"/>
      <c r="AF1087" s="1080">
        <v>1300</v>
      </c>
      <c r="AG1087" s="1080"/>
      <c r="AH1087" s="1080"/>
      <c r="AI1087" s="1080"/>
      <c r="AJ1087" s="1079">
        <v>1450</v>
      </c>
      <c r="AK1087" s="1079"/>
      <c r="AL1087" s="1081"/>
      <c r="AM1087" s="1095" t="s">
        <v>626</v>
      </c>
      <c r="AN1087" s="1084"/>
      <c r="AO1087" s="1084"/>
      <c r="AP1087" s="1091" t="s">
        <v>626</v>
      </c>
      <c r="AQ1087" s="1091"/>
      <c r="AR1087" s="1084" t="s">
        <v>626</v>
      </c>
      <c r="AS1087" s="1085"/>
    </row>
    <row r="1088" spans="1:45" ht="9" customHeight="1">
      <c r="A1088" s="1086" t="s">
        <v>826</v>
      </c>
      <c r="B1088" s="1087"/>
      <c r="C1088" s="1087"/>
      <c r="D1088" s="1087"/>
      <c r="E1088" s="1087"/>
      <c r="F1088" s="1084" t="s">
        <v>625</v>
      </c>
      <c r="G1088" s="1084"/>
      <c r="H1088" s="1084"/>
      <c r="I1088" s="1084"/>
      <c r="J1088" s="1084"/>
      <c r="K1088" s="1088"/>
      <c r="L1088" s="1094">
        <v>1000</v>
      </c>
      <c r="M1088" s="1079"/>
      <c r="N1088" s="1079"/>
      <c r="O1088" s="1080">
        <v>1200</v>
      </c>
      <c r="P1088" s="1080"/>
      <c r="Q1088" s="1080"/>
      <c r="R1088" s="1080"/>
      <c r="S1088" s="1079">
        <v>1900</v>
      </c>
      <c r="T1088" s="1079"/>
      <c r="U1088" s="1079"/>
      <c r="V1088" s="1079"/>
      <c r="W1088" s="1080">
        <v>1600</v>
      </c>
      <c r="X1088" s="1080"/>
      <c r="Y1088" s="1080"/>
      <c r="Z1088" s="1080"/>
      <c r="AA1088" s="1079">
        <v>2000</v>
      </c>
      <c r="AB1088" s="1079"/>
      <c r="AC1088" s="1079"/>
      <c r="AD1088" s="1079"/>
      <c r="AE1088" s="1079"/>
      <c r="AF1088" s="1080">
        <v>1900</v>
      </c>
      <c r="AG1088" s="1080"/>
      <c r="AH1088" s="1080"/>
      <c r="AI1088" s="1080"/>
      <c r="AJ1088" s="1079">
        <v>2200</v>
      </c>
      <c r="AK1088" s="1079"/>
      <c r="AL1088" s="1081"/>
      <c r="AM1088" s="1082">
        <v>10</v>
      </c>
      <c r="AN1088" s="1076"/>
      <c r="AO1088" s="1076"/>
      <c r="AP1088" s="1083">
        <v>11</v>
      </c>
      <c r="AQ1088" s="1083"/>
      <c r="AR1088" s="1084" t="s">
        <v>626</v>
      </c>
      <c r="AS1088" s="1085"/>
    </row>
    <row r="1089" spans="1:45" ht="9" customHeight="1">
      <c r="A1089" s="1086" t="s">
        <v>827</v>
      </c>
      <c r="B1089" s="1087"/>
      <c r="C1089" s="1087"/>
      <c r="D1089" s="1087"/>
      <c r="E1089" s="1087"/>
      <c r="F1089" s="1084" t="s">
        <v>632</v>
      </c>
      <c r="G1089" s="1084"/>
      <c r="H1089" s="1084"/>
      <c r="I1089" s="1084"/>
      <c r="J1089" s="1084"/>
      <c r="K1089" s="1088"/>
      <c r="L1089" s="1089">
        <v>450</v>
      </c>
      <c r="M1089" s="1090"/>
      <c r="N1089" s="1090"/>
      <c r="O1089" s="1078">
        <v>600</v>
      </c>
      <c r="P1089" s="1078"/>
      <c r="Q1089" s="1078"/>
      <c r="R1089" s="1078"/>
      <c r="S1089" s="1090">
        <v>900</v>
      </c>
      <c r="T1089" s="1090"/>
      <c r="U1089" s="1090"/>
      <c r="V1089" s="1090"/>
      <c r="W1089" s="1078">
        <v>750</v>
      </c>
      <c r="X1089" s="1078"/>
      <c r="Y1089" s="1078"/>
      <c r="Z1089" s="1078"/>
      <c r="AA1089" s="1079">
        <v>1000</v>
      </c>
      <c r="AB1089" s="1079"/>
      <c r="AC1089" s="1079"/>
      <c r="AD1089" s="1079"/>
      <c r="AE1089" s="1079"/>
      <c r="AF1089" s="1078">
        <v>900</v>
      </c>
      <c r="AG1089" s="1078"/>
      <c r="AH1089" s="1078"/>
      <c r="AI1089" s="1078"/>
      <c r="AJ1089" s="1079">
        <v>1250</v>
      </c>
      <c r="AK1089" s="1079"/>
      <c r="AL1089" s="1081"/>
      <c r="AM1089" s="1082">
        <v>8</v>
      </c>
      <c r="AN1089" s="1076"/>
      <c r="AO1089" s="1076"/>
      <c r="AP1089" s="1083">
        <v>10</v>
      </c>
      <c r="AQ1089" s="1083"/>
      <c r="AR1089" s="1076">
        <v>12</v>
      </c>
      <c r="AS1089" s="1077"/>
    </row>
    <row r="1090" spans="1:45" ht="9" customHeight="1">
      <c r="A1090" s="1086" t="s">
        <v>828</v>
      </c>
      <c r="B1090" s="1087"/>
      <c r="C1090" s="1087"/>
      <c r="D1090" s="1087"/>
      <c r="E1090" s="1087"/>
      <c r="F1090" s="1084" t="s">
        <v>643</v>
      </c>
      <c r="G1090" s="1084"/>
      <c r="H1090" s="1084"/>
      <c r="I1090" s="1084"/>
      <c r="J1090" s="1084"/>
      <c r="K1090" s="1088"/>
      <c r="L1090" s="1089">
        <v>700</v>
      </c>
      <c r="M1090" s="1090"/>
      <c r="N1090" s="1090"/>
      <c r="O1090" s="1080">
        <v>1000</v>
      </c>
      <c r="P1090" s="1080"/>
      <c r="Q1090" s="1080"/>
      <c r="R1090" s="1080"/>
      <c r="S1090" s="1079">
        <v>1200</v>
      </c>
      <c r="T1090" s="1079"/>
      <c r="U1090" s="1079"/>
      <c r="V1090" s="1079"/>
      <c r="W1090" s="1080">
        <v>1200</v>
      </c>
      <c r="X1090" s="1080"/>
      <c r="Y1090" s="1080"/>
      <c r="Z1090" s="1080"/>
      <c r="AA1090" s="1079">
        <v>1500</v>
      </c>
      <c r="AB1090" s="1079"/>
      <c r="AC1090" s="1079"/>
      <c r="AD1090" s="1079"/>
      <c r="AE1090" s="1079"/>
      <c r="AF1090" s="1080">
        <v>1800</v>
      </c>
      <c r="AG1090" s="1080"/>
      <c r="AH1090" s="1080"/>
      <c r="AI1090" s="1080"/>
      <c r="AJ1090" s="1079">
        <v>2000</v>
      </c>
      <c r="AK1090" s="1079"/>
      <c r="AL1090" s="1081"/>
      <c r="AM1090" s="1082">
        <v>11</v>
      </c>
      <c r="AN1090" s="1076"/>
      <c r="AO1090" s="1076"/>
      <c r="AP1090" s="1083">
        <v>12</v>
      </c>
      <c r="AQ1090" s="1083"/>
      <c r="AR1090" s="1076">
        <v>14</v>
      </c>
      <c r="AS1090" s="1077"/>
    </row>
    <row r="1091" spans="1:45" ht="9" customHeight="1">
      <c r="A1091" s="1086" t="s">
        <v>829</v>
      </c>
      <c r="B1091" s="1087"/>
      <c r="C1091" s="1087"/>
      <c r="D1091" s="1087"/>
      <c r="E1091" s="1087"/>
      <c r="F1091" s="1084" t="s">
        <v>625</v>
      </c>
      <c r="G1091" s="1084"/>
      <c r="H1091" s="1084"/>
      <c r="I1091" s="1084"/>
      <c r="J1091" s="1084"/>
      <c r="K1091" s="1088"/>
      <c r="L1091" s="1089">
        <v>730</v>
      </c>
      <c r="M1091" s="1090"/>
      <c r="N1091" s="1090"/>
      <c r="O1091" s="1078">
        <v>950</v>
      </c>
      <c r="P1091" s="1078"/>
      <c r="Q1091" s="1078"/>
      <c r="R1091" s="1078"/>
      <c r="S1091" s="1079">
        <v>1600</v>
      </c>
      <c r="T1091" s="1079"/>
      <c r="U1091" s="1079"/>
      <c r="V1091" s="1079"/>
      <c r="W1091" s="1080">
        <v>1400</v>
      </c>
      <c r="X1091" s="1080"/>
      <c r="Y1091" s="1080"/>
      <c r="Z1091" s="1080"/>
      <c r="AA1091" s="1079">
        <v>1700</v>
      </c>
      <c r="AB1091" s="1079"/>
      <c r="AC1091" s="1079"/>
      <c r="AD1091" s="1079"/>
      <c r="AE1091" s="1079"/>
      <c r="AF1091" s="1080">
        <v>2000</v>
      </c>
      <c r="AG1091" s="1080"/>
      <c r="AH1091" s="1080"/>
      <c r="AI1091" s="1080"/>
      <c r="AJ1091" s="1079">
        <v>2150</v>
      </c>
      <c r="AK1091" s="1079"/>
      <c r="AL1091" s="1081"/>
      <c r="AM1091" s="1082">
        <v>10</v>
      </c>
      <c r="AN1091" s="1076"/>
      <c r="AO1091" s="1076"/>
      <c r="AP1091" s="1083">
        <v>11</v>
      </c>
      <c r="AQ1091" s="1083"/>
      <c r="AR1091" s="1084" t="s">
        <v>626</v>
      </c>
      <c r="AS1091" s="1085"/>
    </row>
    <row r="1092" spans="1:45" ht="9" customHeight="1">
      <c r="A1092" s="1086" t="s">
        <v>830</v>
      </c>
      <c r="B1092" s="1087"/>
      <c r="C1092" s="1087"/>
      <c r="D1092" s="1087"/>
      <c r="E1092" s="1087"/>
      <c r="F1092" s="1084" t="s">
        <v>634</v>
      </c>
      <c r="G1092" s="1084"/>
      <c r="H1092" s="1084"/>
      <c r="I1092" s="1084"/>
      <c r="J1092" s="1084"/>
      <c r="K1092" s="1088"/>
      <c r="L1092" s="1089">
        <v>550</v>
      </c>
      <c r="M1092" s="1090"/>
      <c r="N1092" s="1090"/>
      <c r="O1092" s="1080">
        <v>1000</v>
      </c>
      <c r="P1092" s="1080"/>
      <c r="Q1092" s="1080"/>
      <c r="R1092" s="1080"/>
      <c r="S1092" s="1079">
        <v>1750</v>
      </c>
      <c r="T1092" s="1079"/>
      <c r="U1092" s="1079"/>
      <c r="V1092" s="1079"/>
      <c r="W1092" s="1080">
        <v>1250</v>
      </c>
      <c r="X1092" s="1080"/>
      <c r="Y1092" s="1080"/>
      <c r="Z1092" s="1080"/>
      <c r="AA1092" s="1079">
        <v>1850</v>
      </c>
      <c r="AB1092" s="1079"/>
      <c r="AC1092" s="1079"/>
      <c r="AD1092" s="1079"/>
      <c r="AE1092" s="1079"/>
      <c r="AF1092" s="1080">
        <v>1550</v>
      </c>
      <c r="AG1092" s="1080"/>
      <c r="AH1092" s="1080"/>
      <c r="AI1092" s="1080"/>
      <c r="AJ1092" s="1079">
        <v>2000</v>
      </c>
      <c r="AK1092" s="1079"/>
      <c r="AL1092" s="1081"/>
      <c r="AM1092" s="1082">
        <v>11.5</v>
      </c>
      <c r="AN1092" s="1076"/>
      <c r="AO1092" s="1076"/>
      <c r="AP1092" s="1083">
        <v>13.5</v>
      </c>
      <c r="AQ1092" s="1083"/>
      <c r="AR1092" s="1084" t="s">
        <v>626</v>
      </c>
      <c r="AS1092" s="1085"/>
    </row>
    <row r="1093" spans="1:45" ht="9" customHeight="1">
      <c r="A1093" s="1086" t="s">
        <v>831</v>
      </c>
      <c r="B1093" s="1087"/>
      <c r="C1093" s="1087"/>
      <c r="D1093" s="1087"/>
      <c r="E1093" s="1087"/>
      <c r="F1093" s="1084" t="s">
        <v>625</v>
      </c>
      <c r="G1093" s="1084"/>
      <c r="H1093" s="1084"/>
      <c r="I1093" s="1084"/>
      <c r="J1093" s="1084"/>
      <c r="K1093" s="1088"/>
      <c r="L1093" s="1094">
        <v>1000</v>
      </c>
      <c r="M1093" s="1079"/>
      <c r="N1093" s="1079"/>
      <c r="O1093" s="1080">
        <v>1200</v>
      </c>
      <c r="P1093" s="1080"/>
      <c r="Q1093" s="1080"/>
      <c r="R1093" s="1080"/>
      <c r="S1093" s="1079">
        <v>1700</v>
      </c>
      <c r="T1093" s="1079"/>
      <c r="U1093" s="1079"/>
      <c r="V1093" s="1079"/>
      <c r="W1093" s="1080">
        <v>1450</v>
      </c>
      <c r="X1093" s="1080"/>
      <c r="Y1093" s="1080"/>
      <c r="Z1093" s="1080"/>
      <c r="AA1093" s="1079">
        <v>1800</v>
      </c>
      <c r="AB1093" s="1079"/>
      <c r="AC1093" s="1079"/>
      <c r="AD1093" s="1079"/>
      <c r="AE1093" s="1079"/>
      <c r="AF1093" s="1080">
        <v>1650</v>
      </c>
      <c r="AG1093" s="1080"/>
      <c r="AH1093" s="1080"/>
      <c r="AI1093" s="1080"/>
      <c r="AJ1093" s="1079">
        <v>1850</v>
      </c>
      <c r="AK1093" s="1079"/>
      <c r="AL1093" s="1081"/>
      <c r="AM1093" s="1082">
        <v>9</v>
      </c>
      <c r="AN1093" s="1076"/>
      <c r="AO1093" s="1076"/>
      <c r="AP1093" s="1083">
        <v>11</v>
      </c>
      <c r="AQ1093" s="1083"/>
      <c r="AR1093" s="1084" t="s">
        <v>626</v>
      </c>
      <c r="AS1093" s="1085"/>
    </row>
    <row r="1094" spans="1:45" ht="9" customHeight="1">
      <c r="A1094" s="1086" t="s">
        <v>832</v>
      </c>
      <c r="B1094" s="1087"/>
      <c r="C1094" s="1087"/>
      <c r="D1094" s="1087"/>
      <c r="E1094" s="1087"/>
      <c r="F1094" s="1084" t="s">
        <v>646</v>
      </c>
      <c r="G1094" s="1084"/>
      <c r="H1094" s="1084"/>
      <c r="I1094" s="1084"/>
      <c r="J1094" s="1084"/>
      <c r="K1094" s="1088"/>
      <c r="L1094" s="1089">
        <v>350</v>
      </c>
      <c r="M1094" s="1090"/>
      <c r="N1094" s="1090"/>
      <c r="O1094" s="1078">
        <v>625</v>
      </c>
      <c r="P1094" s="1078"/>
      <c r="Q1094" s="1078"/>
      <c r="R1094" s="1078"/>
      <c r="S1094" s="1079">
        <v>1400</v>
      </c>
      <c r="T1094" s="1079"/>
      <c r="U1094" s="1079"/>
      <c r="V1094" s="1079"/>
      <c r="W1094" s="1080">
        <v>1100</v>
      </c>
      <c r="X1094" s="1080"/>
      <c r="Y1094" s="1080"/>
      <c r="Z1094" s="1080"/>
      <c r="AA1094" s="1079">
        <v>1500</v>
      </c>
      <c r="AB1094" s="1079"/>
      <c r="AC1094" s="1079"/>
      <c r="AD1094" s="1079"/>
      <c r="AE1094" s="1079"/>
      <c r="AF1094" s="1080">
        <v>1225</v>
      </c>
      <c r="AG1094" s="1080"/>
      <c r="AH1094" s="1080"/>
      <c r="AI1094" s="1080"/>
      <c r="AJ1094" s="1079">
        <v>1600</v>
      </c>
      <c r="AK1094" s="1079"/>
      <c r="AL1094" s="1081"/>
      <c r="AM1094" s="1082">
        <v>11.5</v>
      </c>
      <c r="AN1094" s="1076"/>
      <c r="AO1094" s="1076"/>
      <c r="AP1094" s="1083">
        <v>12.5</v>
      </c>
      <c r="AQ1094" s="1083"/>
      <c r="AR1094" s="1084" t="s">
        <v>626</v>
      </c>
      <c r="AS1094" s="1085"/>
    </row>
    <row r="1095" spans="1:45" ht="9" customHeight="1">
      <c r="A1095" s="1086" t="s">
        <v>833</v>
      </c>
      <c r="B1095" s="1087"/>
      <c r="C1095" s="1087"/>
      <c r="D1095" s="1087"/>
      <c r="E1095" s="1087"/>
      <c r="F1095" s="1084" t="s">
        <v>634</v>
      </c>
      <c r="G1095" s="1084"/>
      <c r="H1095" s="1084"/>
      <c r="I1095" s="1084"/>
      <c r="J1095" s="1084"/>
      <c r="K1095" s="1088"/>
      <c r="L1095" s="1089">
        <v>800</v>
      </c>
      <c r="M1095" s="1090"/>
      <c r="N1095" s="1090"/>
      <c r="O1095" s="1080">
        <v>1000</v>
      </c>
      <c r="P1095" s="1080"/>
      <c r="Q1095" s="1080"/>
      <c r="R1095" s="1080"/>
      <c r="S1095" s="1079">
        <v>1500</v>
      </c>
      <c r="T1095" s="1079"/>
      <c r="U1095" s="1079"/>
      <c r="V1095" s="1079"/>
      <c r="W1095" s="1080">
        <v>1200</v>
      </c>
      <c r="X1095" s="1080"/>
      <c r="Y1095" s="1080"/>
      <c r="Z1095" s="1080"/>
      <c r="AA1095" s="1079">
        <v>1800</v>
      </c>
      <c r="AB1095" s="1079"/>
      <c r="AC1095" s="1079"/>
      <c r="AD1095" s="1079"/>
      <c r="AE1095" s="1079"/>
      <c r="AF1095" s="1080">
        <v>1600</v>
      </c>
      <c r="AG1095" s="1080"/>
      <c r="AH1095" s="1080"/>
      <c r="AI1095" s="1080"/>
      <c r="AJ1095" s="1079">
        <v>2000</v>
      </c>
      <c r="AK1095" s="1079"/>
      <c r="AL1095" s="1081"/>
      <c r="AM1095" s="1082">
        <v>10</v>
      </c>
      <c r="AN1095" s="1076"/>
      <c r="AO1095" s="1076"/>
      <c r="AP1095" s="1083">
        <v>11</v>
      </c>
      <c r="AQ1095" s="1083"/>
      <c r="AR1095" s="1084" t="s">
        <v>626</v>
      </c>
      <c r="AS1095" s="1085"/>
    </row>
    <row r="1096" spans="1:45" ht="9" customHeight="1">
      <c r="A1096" s="1086" t="s">
        <v>834</v>
      </c>
      <c r="B1096" s="1087"/>
      <c r="C1096" s="1087"/>
      <c r="D1096" s="1087"/>
      <c r="E1096" s="1087"/>
      <c r="F1096" s="1084" t="s">
        <v>625</v>
      </c>
      <c r="G1096" s="1084"/>
      <c r="H1096" s="1084"/>
      <c r="I1096" s="1084"/>
      <c r="J1096" s="1084"/>
      <c r="K1096" s="1088"/>
      <c r="L1096" s="1089">
        <v>600</v>
      </c>
      <c r="M1096" s="1090"/>
      <c r="N1096" s="1090"/>
      <c r="O1096" s="1078">
        <v>900</v>
      </c>
      <c r="P1096" s="1078"/>
      <c r="Q1096" s="1078"/>
      <c r="R1096" s="1078"/>
      <c r="S1096" s="1079">
        <v>1200</v>
      </c>
      <c r="T1096" s="1079"/>
      <c r="U1096" s="1079"/>
      <c r="V1096" s="1079"/>
      <c r="W1096" s="1080">
        <v>1000</v>
      </c>
      <c r="X1096" s="1080"/>
      <c r="Y1096" s="1080"/>
      <c r="Z1096" s="1080"/>
      <c r="AA1096" s="1079">
        <v>1300</v>
      </c>
      <c r="AB1096" s="1079"/>
      <c r="AC1096" s="1079"/>
      <c r="AD1096" s="1079"/>
      <c r="AE1096" s="1079"/>
      <c r="AF1096" s="1080">
        <v>1250</v>
      </c>
      <c r="AG1096" s="1080"/>
      <c r="AH1096" s="1080"/>
      <c r="AI1096" s="1080"/>
      <c r="AJ1096" s="1079">
        <v>1700</v>
      </c>
      <c r="AK1096" s="1079"/>
      <c r="AL1096" s="1081"/>
      <c r="AM1096" s="1082">
        <v>8.5</v>
      </c>
      <c r="AN1096" s="1076"/>
      <c r="AO1096" s="1076"/>
      <c r="AP1096" s="1083">
        <v>10</v>
      </c>
      <c r="AQ1096" s="1083"/>
      <c r="AR1096" s="1084" t="s">
        <v>626</v>
      </c>
      <c r="AS1096" s="1085"/>
    </row>
    <row r="1097" spans="1:45" ht="9" customHeight="1">
      <c r="A1097" s="1086" t="s">
        <v>835</v>
      </c>
      <c r="B1097" s="1087"/>
      <c r="C1097" s="1087"/>
      <c r="D1097" s="1087"/>
      <c r="E1097" s="1087"/>
      <c r="F1097" s="1084" t="s">
        <v>625</v>
      </c>
      <c r="G1097" s="1084"/>
      <c r="H1097" s="1084"/>
      <c r="I1097" s="1084"/>
      <c r="J1097" s="1084"/>
      <c r="K1097" s="1088"/>
      <c r="L1097" s="1096" t="s">
        <v>626</v>
      </c>
      <c r="M1097" s="1091"/>
      <c r="N1097" s="1091"/>
      <c r="O1097" s="1078">
        <v>600</v>
      </c>
      <c r="P1097" s="1078"/>
      <c r="Q1097" s="1078"/>
      <c r="R1097" s="1078"/>
      <c r="S1097" s="1079">
        <v>1300</v>
      </c>
      <c r="T1097" s="1079"/>
      <c r="U1097" s="1079"/>
      <c r="V1097" s="1079"/>
      <c r="W1097" s="1078">
        <v>900</v>
      </c>
      <c r="X1097" s="1078"/>
      <c r="Y1097" s="1078"/>
      <c r="Z1097" s="1078"/>
      <c r="AA1097" s="1079">
        <v>1400</v>
      </c>
      <c r="AB1097" s="1079"/>
      <c r="AC1097" s="1079"/>
      <c r="AD1097" s="1079"/>
      <c r="AE1097" s="1079"/>
      <c r="AF1097" s="1080">
        <v>1300</v>
      </c>
      <c r="AG1097" s="1080"/>
      <c r="AH1097" s="1080"/>
      <c r="AI1097" s="1080"/>
      <c r="AJ1097" s="1079">
        <v>1500</v>
      </c>
      <c r="AK1097" s="1079"/>
      <c r="AL1097" s="1081"/>
      <c r="AM1097" s="1082">
        <v>8</v>
      </c>
      <c r="AN1097" s="1076"/>
      <c r="AO1097" s="1076"/>
      <c r="AP1097" s="1083">
        <v>10</v>
      </c>
      <c r="AQ1097" s="1083"/>
      <c r="AR1097" s="1084" t="s">
        <v>626</v>
      </c>
      <c r="AS1097" s="1085"/>
    </row>
    <row r="1098" spans="1:45" ht="9" customHeight="1">
      <c r="A1098" s="1086" t="s">
        <v>836</v>
      </c>
      <c r="B1098" s="1087"/>
      <c r="C1098" s="1087"/>
      <c r="D1098" s="1087"/>
      <c r="E1098" s="1087"/>
      <c r="F1098" s="1084" t="s">
        <v>625</v>
      </c>
      <c r="G1098" s="1084"/>
      <c r="H1098" s="1084"/>
      <c r="I1098" s="1084"/>
      <c r="J1098" s="1084"/>
      <c r="K1098" s="1088"/>
      <c r="L1098" s="1089">
        <v>500</v>
      </c>
      <c r="M1098" s="1090"/>
      <c r="N1098" s="1090"/>
      <c r="O1098" s="1078">
        <v>950</v>
      </c>
      <c r="P1098" s="1078"/>
      <c r="Q1098" s="1078"/>
      <c r="R1098" s="1078"/>
      <c r="S1098" s="1079">
        <v>1400</v>
      </c>
      <c r="T1098" s="1079"/>
      <c r="U1098" s="1079"/>
      <c r="V1098" s="1079"/>
      <c r="W1098" s="1080">
        <v>1100</v>
      </c>
      <c r="X1098" s="1080"/>
      <c r="Y1098" s="1080"/>
      <c r="Z1098" s="1080"/>
      <c r="AA1098" s="1079">
        <v>1600</v>
      </c>
      <c r="AB1098" s="1079"/>
      <c r="AC1098" s="1079"/>
      <c r="AD1098" s="1079"/>
      <c r="AE1098" s="1079"/>
      <c r="AF1098" s="1080">
        <v>1500</v>
      </c>
      <c r="AG1098" s="1080"/>
      <c r="AH1098" s="1080"/>
      <c r="AI1098" s="1080"/>
      <c r="AJ1098" s="1079">
        <v>1750</v>
      </c>
      <c r="AK1098" s="1079"/>
      <c r="AL1098" s="1081"/>
      <c r="AM1098" s="1082">
        <v>7.5</v>
      </c>
      <c r="AN1098" s="1076"/>
      <c r="AO1098" s="1076"/>
      <c r="AP1098" s="1083">
        <v>9.5</v>
      </c>
      <c r="AQ1098" s="1083"/>
      <c r="AR1098" s="1084" t="s">
        <v>626</v>
      </c>
      <c r="AS1098" s="1085"/>
    </row>
    <row r="1099" spans="1:45" ht="9" customHeight="1">
      <c r="A1099" s="1086" t="s">
        <v>837</v>
      </c>
      <c r="B1099" s="1087"/>
      <c r="C1099" s="1087"/>
      <c r="D1099" s="1087"/>
      <c r="E1099" s="1087"/>
      <c r="F1099" s="1084" t="s">
        <v>740</v>
      </c>
      <c r="G1099" s="1084"/>
      <c r="H1099" s="1084"/>
      <c r="I1099" s="1084"/>
      <c r="J1099" s="1084"/>
      <c r="K1099" s="1088"/>
      <c r="L1099" s="1089">
        <v>500</v>
      </c>
      <c r="M1099" s="1090"/>
      <c r="N1099" s="1090"/>
      <c r="O1099" s="1078">
        <v>800</v>
      </c>
      <c r="P1099" s="1078"/>
      <c r="Q1099" s="1078"/>
      <c r="R1099" s="1078"/>
      <c r="S1099" s="1079">
        <v>1700</v>
      </c>
      <c r="T1099" s="1079"/>
      <c r="U1099" s="1079"/>
      <c r="V1099" s="1079"/>
      <c r="W1099" s="1080">
        <v>1300</v>
      </c>
      <c r="X1099" s="1080"/>
      <c r="Y1099" s="1080"/>
      <c r="Z1099" s="1080"/>
      <c r="AA1099" s="1079">
        <v>2000</v>
      </c>
      <c r="AB1099" s="1079"/>
      <c r="AC1099" s="1079"/>
      <c r="AD1099" s="1079"/>
      <c r="AE1099" s="1079"/>
      <c r="AF1099" s="1080">
        <v>1800</v>
      </c>
      <c r="AG1099" s="1080"/>
      <c r="AH1099" s="1080"/>
      <c r="AI1099" s="1080"/>
      <c r="AJ1099" s="1079">
        <v>2500</v>
      </c>
      <c r="AK1099" s="1079"/>
      <c r="AL1099" s="1081"/>
      <c r="AM1099" s="1082">
        <v>9</v>
      </c>
      <c r="AN1099" s="1076"/>
      <c r="AO1099" s="1076"/>
      <c r="AP1099" s="1083">
        <v>11</v>
      </c>
      <c r="AQ1099" s="1083"/>
      <c r="AR1099" s="1076">
        <v>13.5</v>
      </c>
      <c r="AS1099" s="1077"/>
    </row>
    <row r="1100" spans="1:45" ht="9" customHeight="1">
      <c r="A1100" s="1086" t="s">
        <v>838</v>
      </c>
      <c r="B1100" s="1087"/>
      <c r="C1100" s="1087"/>
      <c r="D1100" s="1087"/>
      <c r="E1100" s="1087"/>
      <c r="F1100" s="1084" t="s">
        <v>740</v>
      </c>
      <c r="G1100" s="1084"/>
      <c r="H1100" s="1084"/>
      <c r="I1100" s="1084"/>
      <c r="J1100" s="1084"/>
      <c r="K1100" s="1088"/>
      <c r="L1100" s="1096" t="s">
        <v>626</v>
      </c>
      <c r="M1100" s="1091"/>
      <c r="N1100" s="1091"/>
      <c r="O1100" s="1080">
        <v>1300</v>
      </c>
      <c r="P1100" s="1080"/>
      <c r="Q1100" s="1080"/>
      <c r="R1100" s="1080"/>
      <c r="S1100" s="1079">
        <v>1650</v>
      </c>
      <c r="T1100" s="1079"/>
      <c r="U1100" s="1079"/>
      <c r="V1100" s="1079"/>
      <c r="W1100" s="1080">
        <v>2300</v>
      </c>
      <c r="X1100" s="1080"/>
      <c r="Y1100" s="1080"/>
      <c r="Z1100" s="1080"/>
      <c r="AA1100" s="1079">
        <v>2550</v>
      </c>
      <c r="AB1100" s="1079"/>
      <c r="AC1100" s="1079"/>
      <c r="AD1100" s="1079"/>
      <c r="AE1100" s="1079"/>
      <c r="AF1100" s="1080">
        <v>3400</v>
      </c>
      <c r="AG1100" s="1080"/>
      <c r="AH1100" s="1080"/>
      <c r="AI1100" s="1080"/>
      <c r="AJ1100" s="1079">
        <v>3750</v>
      </c>
      <c r="AK1100" s="1079"/>
      <c r="AL1100" s="1081"/>
      <c r="AM1100" s="1082">
        <v>10</v>
      </c>
      <c r="AN1100" s="1076"/>
      <c r="AO1100" s="1076"/>
      <c r="AP1100" s="1083">
        <v>12</v>
      </c>
      <c r="AQ1100" s="1083"/>
      <c r="AR1100" s="1076">
        <v>15</v>
      </c>
      <c r="AS1100" s="1077"/>
    </row>
    <row r="1101" spans="1:45" ht="9" customHeight="1">
      <c r="A1101" s="1086" t="s">
        <v>839</v>
      </c>
      <c r="B1101" s="1087"/>
      <c r="C1101" s="1087"/>
      <c r="D1101" s="1087"/>
      <c r="E1101" s="1087"/>
      <c r="F1101" s="1084" t="s">
        <v>625</v>
      </c>
      <c r="G1101" s="1084"/>
      <c r="H1101" s="1084"/>
      <c r="I1101" s="1084"/>
      <c r="J1101" s="1084"/>
      <c r="K1101" s="1088"/>
      <c r="L1101" s="1089">
        <v>900</v>
      </c>
      <c r="M1101" s="1090"/>
      <c r="N1101" s="1090"/>
      <c r="O1101" s="1080">
        <v>1200</v>
      </c>
      <c r="P1101" s="1080"/>
      <c r="Q1101" s="1080"/>
      <c r="R1101" s="1080"/>
      <c r="S1101" s="1079">
        <v>1250</v>
      </c>
      <c r="T1101" s="1079"/>
      <c r="U1101" s="1079"/>
      <c r="V1101" s="1079"/>
      <c r="W1101" s="1080">
        <v>1500</v>
      </c>
      <c r="X1101" s="1080"/>
      <c r="Y1101" s="1080"/>
      <c r="Z1101" s="1080"/>
      <c r="AA1101" s="1079">
        <v>1300</v>
      </c>
      <c r="AB1101" s="1079"/>
      <c r="AC1101" s="1079"/>
      <c r="AD1101" s="1079"/>
      <c r="AE1101" s="1079"/>
      <c r="AF1101" s="1080">
        <v>1700</v>
      </c>
      <c r="AG1101" s="1080"/>
      <c r="AH1101" s="1080"/>
      <c r="AI1101" s="1080"/>
      <c r="AJ1101" s="1079">
        <v>1950</v>
      </c>
      <c r="AK1101" s="1079"/>
      <c r="AL1101" s="1081"/>
      <c r="AM1101" s="1082">
        <v>10</v>
      </c>
      <c r="AN1101" s="1076"/>
      <c r="AO1101" s="1076"/>
      <c r="AP1101" s="1083">
        <v>12</v>
      </c>
      <c r="AQ1101" s="1083"/>
      <c r="AR1101" s="1084" t="s">
        <v>626</v>
      </c>
      <c r="AS1101" s="1085"/>
    </row>
    <row r="1102" spans="1:45" ht="9" customHeight="1">
      <c r="A1102" s="1086" t="s">
        <v>840</v>
      </c>
      <c r="B1102" s="1087"/>
      <c r="C1102" s="1087"/>
      <c r="D1102" s="1087"/>
      <c r="E1102" s="1087"/>
      <c r="F1102" s="1084" t="s">
        <v>629</v>
      </c>
      <c r="G1102" s="1084"/>
      <c r="H1102" s="1084"/>
      <c r="I1102" s="1084"/>
      <c r="J1102" s="1084"/>
      <c r="K1102" s="1088"/>
      <c r="L1102" s="1089">
        <v>900</v>
      </c>
      <c r="M1102" s="1090"/>
      <c r="N1102" s="1090"/>
      <c r="O1102" s="1080">
        <v>1300</v>
      </c>
      <c r="P1102" s="1080"/>
      <c r="Q1102" s="1080"/>
      <c r="R1102" s="1080"/>
      <c r="S1102" s="1079">
        <v>1900</v>
      </c>
      <c r="T1102" s="1079"/>
      <c r="U1102" s="1079"/>
      <c r="V1102" s="1079"/>
      <c r="W1102" s="1080">
        <v>1800</v>
      </c>
      <c r="X1102" s="1080"/>
      <c r="Y1102" s="1080"/>
      <c r="Z1102" s="1080"/>
      <c r="AA1102" s="1079">
        <v>2200</v>
      </c>
      <c r="AB1102" s="1079"/>
      <c r="AC1102" s="1079"/>
      <c r="AD1102" s="1079"/>
      <c r="AE1102" s="1079"/>
      <c r="AF1102" s="1080">
        <v>2100</v>
      </c>
      <c r="AG1102" s="1080"/>
      <c r="AH1102" s="1080"/>
      <c r="AI1102" s="1080"/>
      <c r="AJ1102" s="1079">
        <v>2700</v>
      </c>
      <c r="AK1102" s="1079"/>
      <c r="AL1102" s="1081"/>
      <c r="AM1102" s="1082">
        <v>10</v>
      </c>
      <c r="AN1102" s="1076"/>
      <c r="AO1102" s="1076"/>
      <c r="AP1102" s="1083">
        <v>11</v>
      </c>
      <c r="AQ1102" s="1083"/>
      <c r="AR1102" s="1076">
        <v>12.5</v>
      </c>
      <c r="AS1102" s="1077"/>
    </row>
    <row r="1103" spans="1:45" ht="9" customHeight="1">
      <c r="A1103" s="1086" t="s">
        <v>841</v>
      </c>
      <c r="B1103" s="1087"/>
      <c r="C1103" s="1087"/>
      <c r="D1103" s="1087"/>
      <c r="E1103" s="1087"/>
      <c r="F1103" s="1084" t="s">
        <v>634</v>
      </c>
      <c r="G1103" s="1084"/>
      <c r="H1103" s="1084"/>
      <c r="I1103" s="1084"/>
      <c r="J1103" s="1084"/>
      <c r="K1103" s="1088"/>
      <c r="L1103" s="1089">
        <v>550</v>
      </c>
      <c r="M1103" s="1090"/>
      <c r="N1103" s="1090"/>
      <c r="O1103" s="1080">
        <v>1000</v>
      </c>
      <c r="P1103" s="1080"/>
      <c r="Q1103" s="1080"/>
      <c r="R1103" s="1080"/>
      <c r="S1103" s="1079">
        <v>1750</v>
      </c>
      <c r="T1103" s="1079"/>
      <c r="U1103" s="1079"/>
      <c r="V1103" s="1079"/>
      <c r="W1103" s="1080">
        <v>1200</v>
      </c>
      <c r="X1103" s="1080"/>
      <c r="Y1103" s="1080"/>
      <c r="Z1103" s="1080"/>
      <c r="AA1103" s="1079">
        <v>1850</v>
      </c>
      <c r="AB1103" s="1079"/>
      <c r="AC1103" s="1079"/>
      <c r="AD1103" s="1079"/>
      <c r="AE1103" s="1079"/>
      <c r="AF1103" s="1080">
        <v>1500</v>
      </c>
      <c r="AG1103" s="1080"/>
      <c r="AH1103" s="1080"/>
      <c r="AI1103" s="1080"/>
      <c r="AJ1103" s="1079">
        <v>2400</v>
      </c>
      <c r="AK1103" s="1079"/>
      <c r="AL1103" s="1081"/>
      <c r="AM1103" s="1082">
        <v>10</v>
      </c>
      <c r="AN1103" s="1076"/>
      <c r="AO1103" s="1076"/>
      <c r="AP1103" s="1083">
        <v>11.5</v>
      </c>
      <c r="AQ1103" s="1083"/>
      <c r="AR1103" s="1084" t="s">
        <v>626</v>
      </c>
      <c r="AS1103" s="1085"/>
    </row>
    <row r="1104" spans="1:45" ht="9" customHeight="1">
      <c r="A1104" s="1086" t="s">
        <v>842</v>
      </c>
      <c r="B1104" s="1087"/>
      <c r="C1104" s="1087"/>
      <c r="D1104" s="1087"/>
      <c r="E1104" s="1087"/>
      <c r="F1104" s="1084" t="s">
        <v>646</v>
      </c>
      <c r="G1104" s="1084"/>
      <c r="H1104" s="1084"/>
      <c r="I1104" s="1084"/>
      <c r="J1104" s="1084"/>
      <c r="K1104" s="1088"/>
      <c r="L1104" s="1089">
        <v>750</v>
      </c>
      <c r="M1104" s="1090"/>
      <c r="N1104" s="1090"/>
      <c r="O1104" s="1080">
        <v>1000</v>
      </c>
      <c r="P1104" s="1080"/>
      <c r="Q1104" s="1080"/>
      <c r="R1104" s="1080"/>
      <c r="S1104" s="1079">
        <v>1500</v>
      </c>
      <c r="T1104" s="1079"/>
      <c r="U1104" s="1079"/>
      <c r="V1104" s="1079"/>
      <c r="W1104" s="1080">
        <v>1275</v>
      </c>
      <c r="X1104" s="1080"/>
      <c r="Y1104" s="1080"/>
      <c r="Z1104" s="1080"/>
      <c r="AA1104" s="1079">
        <v>1700</v>
      </c>
      <c r="AB1104" s="1079"/>
      <c r="AC1104" s="1079"/>
      <c r="AD1104" s="1079"/>
      <c r="AE1104" s="1079"/>
      <c r="AF1104" s="1080">
        <v>1650</v>
      </c>
      <c r="AG1104" s="1080"/>
      <c r="AH1104" s="1080"/>
      <c r="AI1104" s="1080"/>
      <c r="AJ1104" s="1079">
        <v>2000</v>
      </c>
      <c r="AK1104" s="1079"/>
      <c r="AL1104" s="1081"/>
      <c r="AM1104" s="1082">
        <v>11.5</v>
      </c>
      <c r="AN1104" s="1076"/>
      <c r="AO1104" s="1076"/>
      <c r="AP1104" s="1083">
        <v>12</v>
      </c>
      <c r="AQ1104" s="1083"/>
      <c r="AR1104" s="1084" t="s">
        <v>626</v>
      </c>
      <c r="AS1104" s="1085"/>
    </row>
    <row r="1105" spans="1:45" ht="9" customHeight="1">
      <c r="A1105" s="1086" t="s">
        <v>843</v>
      </c>
      <c r="B1105" s="1087"/>
      <c r="C1105" s="1087"/>
      <c r="D1105" s="1087"/>
      <c r="E1105" s="1087"/>
      <c r="F1105" s="1084" t="s">
        <v>685</v>
      </c>
      <c r="G1105" s="1084"/>
      <c r="H1105" s="1084"/>
      <c r="I1105" s="1084"/>
      <c r="J1105" s="1084"/>
      <c r="K1105" s="1088"/>
      <c r="L1105" s="1089">
        <v>350</v>
      </c>
      <c r="M1105" s="1090"/>
      <c r="N1105" s="1090"/>
      <c r="O1105" s="1078">
        <v>430</v>
      </c>
      <c r="P1105" s="1078"/>
      <c r="Q1105" s="1078"/>
      <c r="R1105" s="1078"/>
      <c r="S1105" s="1090">
        <v>900</v>
      </c>
      <c r="T1105" s="1090"/>
      <c r="U1105" s="1090"/>
      <c r="V1105" s="1090"/>
      <c r="W1105" s="1078">
        <v>800</v>
      </c>
      <c r="X1105" s="1078"/>
      <c r="Y1105" s="1078"/>
      <c r="Z1105" s="1078"/>
      <c r="AA1105" s="1079">
        <v>1100</v>
      </c>
      <c r="AB1105" s="1079"/>
      <c r="AC1105" s="1079"/>
      <c r="AD1105" s="1079"/>
      <c r="AE1105" s="1079"/>
      <c r="AF1105" s="1080">
        <v>1250</v>
      </c>
      <c r="AG1105" s="1080"/>
      <c r="AH1105" s="1080"/>
      <c r="AI1105" s="1080"/>
      <c r="AJ1105" s="1079">
        <v>1500</v>
      </c>
      <c r="AK1105" s="1079"/>
      <c r="AL1105" s="1081"/>
      <c r="AM1105" s="1082">
        <v>9</v>
      </c>
      <c r="AN1105" s="1076"/>
      <c r="AO1105" s="1076"/>
      <c r="AP1105" s="1083">
        <v>10</v>
      </c>
      <c r="AQ1105" s="1083"/>
      <c r="AR1105" s="1076">
        <v>12</v>
      </c>
      <c r="AS1105" s="1077"/>
    </row>
    <row r="1106" spans="1:45" ht="9" customHeight="1">
      <c r="A1106" s="1086" t="s">
        <v>600</v>
      </c>
      <c r="B1106" s="1087"/>
      <c r="C1106" s="1087"/>
      <c r="D1106" s="1087"/>
      <c r="E1106" s="1087"/>
      <c r="F1106" s="1084" t="s">
        <v>634</v>
      </c>
      <c r="G1106" s="1084"/>
      <c r="H1106" s="1084"/>
      <c r="I1106" s="1084"/>
      <c r="J1106" s="1084"/>
      <c r="K1106" s="1088"/>
      <c r="L1106" s="1089">
        <v>600</v>
      </c>
      <c r="M1106" s="1090"/>
      <c r="N1106" s="1090"/>
      <c r="O1106" s="1080">
        <v>1200</v>
      </c>
      <c r="P1106" s="1080"/>
      <c r="Q1106" s="1080"/>
      <c r="R1106" s="1080"/>
      <c r="S1106" s="1079">
        <v>1650</v>
      </c>
      <c r="T1106" s="1079"/>
      <c r="U1106" s="1079"/>
      <c r="V1106" s="1079"/>
      <c r="W1106" s="1080">
        <v>1400</v>
      </c>
      <c r="X1106" s="1080"/>
      <c r="Y1106" s="1080"/>
      <c r="Z1106" s="1080"/>
      <c r="AA1106" s="1079">
        <v>1900</v>
      </c>
      <c r="AB1106" s="1079"/>
      <c r="AC1106" s="1079"/>
      <c r="AD1106" s="1079"/>
      <c r="AE1106" s="1079"/>
      <c r="AF1106" s="1080">
        <v>1750</v>
      </c>
      <c r="AG1106" s="1080"/>
      <c r="AH1106" s="1080"/>
      <c r="AI1106" s="1080"/>
      <c r="AJ1106" s="1079">
        <v>2300</v>
      </c>
      <c r="AK1106" s="1079"/>
      <c r="AL1106" s="1081"/>
      <c r="AM1106" s="1082">
        <v>11</v>
      </c>
      <c r="AN1106" s="1076"/>
      <c r="AO1106" s="1076"/>
      <c r="AP1106" s="1083">
        <v>11.5</v>
      </c>
      <c r="AQ1106" s="1083"/>
      <c r="AR1106" s="1084" t="s">
        <v>626</v>
      </c>
      <c r="AS1106" s="1085"/>
    </row>
    <row r="1107" spans="1:45" ht="9" customHeight="1">
      <c r="A1107" s="1086" t="s">
        <v>844</v>
      </c>
      <c r="B1107" s="1087"/>
      <c r="C1107" s="1087"/>
      <c r="D1107" s="1087"/>
      <c r="E1107" s="1087"/>
      <c r="F1107" s="1084" t="s">
        <v>629</v>
      </c>
      <c r="G1107" s="1084"/>
      <c r="H1107" s="1084"/>
      <c r="I1107" s="1084"/>
      <c r="J1107" s="1084"/>
      <c r="K1107" s="1088"/>
      <c r="L1107" s="1089">
        <v>850</v>
      </c>
      <c r="M1107" s="1090"/>
      <c r="N1107" s="1090"/>
      <c r="O1107" s="1080">
        <v>1200</v>
      </c>
      <c r="P1107" s="1080"/>
      <c r="Q1107" s="1080"/>
      <c r="R1107" s="1080"/>
      <c r="S1107" s="1079">
        <v>1650</v>
      </c>
      <c r="T1107" s="1079"/>
      <c r="U1107" s="1079"/>
      <c r="V1107" s="1079"/>
      <c r="W1107" s="1080">
        <v>1500</v>
      </c>
      <c r="X1107" s="1080"/>
      <c r="Y1107" s="1080"/>
      <c r="Z1107" s="1080"/>
      <c r="AA1107" s="1079">
        <v>2100</v>
      </c>
      <c r="AB1107" s="1079"/>
      <c r="AC1107" s="1079"/>
      <c r="AD1107" s="1079"/>
      <c r="AE1107" s="1079"/>
      <c r="AF1107" s="1080">
        <v>2500</v>
      </c>
      <c r="AG1107" s="1080"/>
      <c r="AH1107" s="1080"/>
      <c r="AI1107" s="1080"/>
      <c r="AJ1107" s="1079">
        <v>3600</v>
      </c>
      <c r="AK1107" s="1079"/>
      <c r="AL1107" s="1081"/>
      <c r="AM1107" s="1082">
        <v>11.5</v>
      </c>
      <c r="AN1107" s="1076"/>
      <c r="AO1107" s="1076"/>
      <c r="AP1107" s="1083">
        <v>12.5</v>
      </c>
      <c r="AQ1107" s="1083"/>
      <c r="AR1107" s="1076">
        <v>15</v>
      </c>
      <c r="AS1107" s="1077"/>
    </row>
    <row r="1108" spans="1:45" ht="9" customHeight="1">
      <c r="A1108" s="1086" t="s">
        <v>845</v>
      </c>
      <c r="B1108" s="1087"/>
      <c r="C1108" s="1087"/>
      <c r="D1108" s="1087"/>
      <c r="E1108" s="1087"/>
      <c r="F1108" s="1084" t="s">
        <v>652</v>
      </c>
      <c r="G1108" s="1084"/>
      <c r="H1108" s="1084"/>
      <c r="I1108" s="1084"/>
      <c r="J1108" s="1084"/>
      <c r="K1108" s="1088"/>
      <c r="L1108" s="1089">
        <v>850</v>
      </c>
      <c r="M1108" s="1090"/>
      <c r="N1108" s="1090"/>
      <c r="O1108" s="1080">
        <v>1250</v>
      </c>
      <c r="P1108" s="1080"/>
      <c r="Q1108" s="1080"/>
      <c r="R1108" s="1080"/>
      <c r="S1108" s="1091" t="s">
        <v>626</v>
      </c>
      <c r="T1108" s="1091"/>
      <c r="U1108" s="1091"/>
      <c r="V1108" s="1091"/>
      <c r="W1108" s="1080">
        <v>1575</v>
      </c>
      <c r="X1108" s="1080"/>
      <c r="Y1108" s="1080"/>
      <c r="Z1108" s="1080"/>
      <c r="AA1108" s="1091" t="s">
        <v>626</v>
      </c>
      <c r="AB1108" s="1091"/>
      <c r="AC1108" s="1091"/>
      <c r="AD1108" s="1091"/>
      <c r="AE1108" s="1091"/>
      <c r="AF1108" s="1080">
        <v>1950</v>
      </c>
      <c r="AG1108" s="1080"/>
      <c r="AH1108" s="1080"/>
      <c r="AI1108" s="1080"/>
      <c r="AJ1108" s="1091" t="s">
        <v>626</v>
      </c>
      <c r="AK1108" s="1091"/>
      <c r="AL1108" s="1092"/>
      <c r="AM1108" s="1082">
        <v>10.5</v>
      </c>
      <c r="AN1108" s="1076"/>
      <c r="AO1108" s="1076"/>
      <c r="AP1108" s="1083">
        <v>11.5</v>
      </c>
      <c r="AQ1108" s="1083"/>
      <c r="AR1108" s="1084" t="s">
        <v>626</v>
      </c>
      <c r="AS1108" s="1085"/>
    </row>
    <row r="1109" spans="1:45" ht="9" customHeight="1">
      <c r="A1109" s="1086" t="s">
        <v>846</v>
      </c>
      <c r="B1109" s="1087"/>
      <c r="C1109" s="1087"/>
      <c r="D1109" s="1087"/>
      <c r="E1109" s="1087"/>
      <c r="F1109" s="1084" t="s">
        <v>634</v>
      </c>
      <c r="G1109" s="1084"/>
      <c r="H1109" s="1084"/>
      <c r="I1109" s="1084"/>
      <c r="J1109" s="1084"/>
      <c r="K1109" s="1088"/>
      <c r="L1109" s="1089">
        <v>600</v>
      </c>
      <c r="M1109" s="1090"/>
      <c r="N1109" s="1090"/>
      <c r="O1109" s="1078">
        <v>800</v>
      </c>
      <c r="P1109" s="1078"/>
      <c r="Q1109" s="1078"/>
      <c r="R1109" s="1078"/>
      <c r="S1109" s="1079">
        <v>1400</v>
      </c>
      <c r="T1109" s="1079"/>
      <c r="U1109" s="1079"/>
      <c r="V1109" s="1079"/>
      <c r="W1109" s="1080">
        <v>1000</v>
      </c>
      <c r="X1109" s="1080"/>
      <c r="Y1109" s="1080"/>
      <c r="Z1109" s="1080"/>
      <c r="AA1109" s="1079">
        <v>1600</v>
      </c>
      <c r="AB1109" s="1079"/>
      <c r="AC1109" s="1079"/>
      <c r="AD1109" s="1079"/>
      <c r="AE1109" s="1079"/>
      <c r="AF1109" s="1080">
        <v>1500</v>
      </c>
      <c r="AG1109" s="1080"/>
      <c r="AH1109" s="1080"/>
      <c r="AI1109" s="1080"/>
      <c r="AJ1109" s="1079">
        <v>2000</v>
      </c>
      <c r="AK1109" s="1079"/>
      <c r="AL1109" s="1081"/>
      <c r="AM1109" s="1082">
        <v>10</v>
      </c>
      <c r="AN1109" s="1076"/>
      <c r="AO1109" s="1076"/>
      <c r="AP1109" s="1083">
        <v>12</v>
      </c>
      <c r="AQ1109" s="1083"/>
      <c r="AR1109" s="1084" t="s">
        <v>626</v>
      </c>
      <c r="AS1109" s="1085"/>
    </row>
    <row r="1110" spans="1:45" ht="9" customHeight="1">
      <c r="A1110" s="1086" t="s">
        <v>847</v>
      </c>
      <c r="B1110" s="1087"/>
      <c r="C1110" s="1087"/>
      <c r="D1110" s="1087"/>
      <c r="E1110" s="1087"/>
      <c r="F1110" s="1084" t="s">
        <v>625</v>
      </c>
      <c r="G1110" s="1084"/>
      <c r="H1110" s="1084"/>
      <c r="I1110" s="1084"/>
      <c r="J1110" s="1084"/>
      <c r="K1110" s="1088"/>
      <c r="L1110" s="1089">
        <v>550</v>
      </c>
      <c r="M1110" s="1090"/>
      <c r="N1110" s="1090"/>
      <c r="O1110" s="1078">
        <v>750</v>
      </c>
      <c r="P1110" s="1078"/>
      <c r="Q1110" s="1078"/>
      <c r="R1110" s="1078"/>
      <c r="S1110" s="1079">
        <v>1000</v>
      </c>
      <c r="T1110" s="1079"/>
      <c r="U1110" s="1079"/>
      <c r="V1110" s="1079"/>
      <c r="W1110" s="1078">
        <v>900</v>
      </c>
      <c r="X1110" s="1078"/>
      <c r="Y1110" s="1078"/>
      <c r="Z1110" s="1078"/>
      <c r="AA1110" s="1079">
        <v>1200</v>
      </c>
      <c r="AB1110" s="1079"/>
      <c r="AC1110" s="1079"/>
      <c r="AD1110" s="1079"/>
      <c r="AE1110" s="1079"/>
      <c r="AF1110" s="1080">
        <v>1100</v>
      </c>
      <c r="AG1110" s="1080"/>
      <c r="AH1110" s="1080"/>
      <c r="AI1110" s="1080"/>
      <c r="AJ1110" s="1079">
        <v>1500</v>
      </c>
      <c r="AK1110" s="1079"/>
      <c r="AL1110" s="1081"/>
      <c r="AM1110" s="1082">
        <v>9</v>
      </c>
      <c r="AN1110" s="1076"/>
      <c r="AO1110" s="1076"/>
      <c r="AP1110" s="1083">
        <v>11</v>
      </c>
      <c r="AQ1110" s="1083"/>
      <c r="AR1110" s="1084" t="s">
        <v>626</v>
      </c>
      <c r="AS1110" s="1085"/>
    </row>
    <row r="1111" spans="1:45" ht="9" customHeight="1">
      <c r="A1111" s="1086" t="s">
        <v>848</v>
      </c>
      <c r="B1111" s="1087"/>
      <c r="C1111" s="1087"/>
      <c r="D1111" s="1087"/>
      <c r="E1111" s="1087"/>
      <c r="F1111" s="1084" t="s">
        <v>625</v>
      </c>
      <c r="G1111" s="1084"/>
      <c r="H1111" s="1084"/>
      <c r="I1111" s="1084"/>
      <c r="J1111" s="1084"/>
      <c r="K1111" s="1088"/>
      <c r="L1111" s="1089">
        <v>850</v>
      </c>
      <c r="M1111" s="1090"/>
      <c r="N1111" s="1090"/>
      <c r="O1111" s="1078">
        <v>950</v>
      </c>
      <c r="P1111" s="1078"/>
      <c r="Q1111" s="1078"/>
      <c r="R1111" s="1078"/>
      <c r="S1111" s="1079">
        <v>1500</v>
      </c>
      <c r="T1111" s="1079"/>
      <c r="U1111" s="1079"/>
      <c r="V1111" s="1079"/>
      <c r="W1111" s="1080">
        <v>1050</v>
      </c>
      <c r="X1111" s="1080"/>
      <c r="Y1111" s="1080"/>
      <c r="Z1111" s="1080"/>
      <c r="AA1111" s="1079">
        <v>1600</v>
      </c>
      <c r="AB1111" s="1079"/>
      <c r="AC1111" s="1079"/>
      <c r="AD1111" s="1079"/>
      <c r="AE1111" s="1079"/>
      <c r="AF1111" s="1080">
        <v>1200</v>
      </c>
      <c r="AG1111" s="1080"/>
      <c r="AH1111" s="1080"/>
      <c r="AI1111" s="1080"/>
      <c r="AJ1111" s="1079">
        <v>1900</v>
      </c>
      <c r="AK1111" s="1079"/>
      <c r="AL1111" s="1081"/>
      <c r="AM1111" s="1082">
        <v>9</v>
      </c>
      <c r="AN1111" s="1076"/>
      <c r="AO1111" s="1076"/>
      <c r="AP1111" s="1083">
        <v>9.5</v>
      </c>
      <c r="AQ1111" s="1083"/>
      <c r="AR1111" s="1084" t="s">
        <v>626</v>
      </c>
      <c r="AS1111" s="1085"/>
    </row>
    <row r="1112" spans="1:45" ht="9" customHeight="1">
      <c r="A1112" s="1086" t="s">
        <v>849</v>
      </c>
      <c r="B1112" s="1087"/>
      <c r="C1112" s="1087"/>
      <c r="D1112" s="1087"/>
      <c r="E1112" s="1087"/>
      <c r="F1112" s="1084" t="s">
        <v>625</v>
      </c>
      <c r="G1112" s="1084"/>
      <c r="H1112" s="1084"/>
      <c r="I1112" s="1084"/>
      <c r="J1112" s="1084"/>
      <c r="K1112" s="1088"/>
      <c r="L1112" s="1094">
        <v>1000</v>
      </c>
      <c r="M1112" s="1079"/>
      <c r="N1112" s="1079"/>
      <c r="O1112" s="1080">
        <v>1400</v>
      </c>
      <c r="P1112" s="1080"/>
      <c r="Q1112" s="1080"/>
      <c r="R1112" s="1080"/>
      <c r="S1112" s="1079">
        <v>1340</v>
      </c>
      <c r="T1112" s="1079"/>
      <c r="U1112" s="1079"/>
      <c r="V1112" s="1079"/>
      <c r="W1112" s="1080">
        <v>1750</v>
      </c>
      <c r="X1112" s="1080"/>
      <c r="Y1112" s="1080"/>
      <c r="Z1112" s="1080"/>
      <c r="AA1112" s="1079">
        <v>1650</v>
      </c>
      <c r="AB1112" s="1079"/>
      <c r="AC1112" s="1079"/>
      <c r="AD1112" s="1079"/>
      <c r="AE1112" s="1079"/>
      <c r="AF1112" s="1080">
        <v>2350</v>
      </c>
      <c r="AG1112" s="1080"/>
      <c r="AH1112" s="1080"/>
      <c r="AI1112" s="1080"/>
      <c r="AJ1112" s="1079">
        <v>2400</v>
      </c>
      <c r="AK1112" s="1079"/>
      <c r="AL1112" s="1081"/>
      <c r="AM1112" s="1082">
        <v>10.5</v>
      </c>
      <c r="AN1112" s="1076"/>
      <c r="AO1112" s="1076"/>
      <c r="AP1112" s="1083">
        <v>12.5</v>
      </c>
      <c r="AQ1112" s="1083"/>
      <c r="AR1112" s="1084" t="s">
        <v>626</v>
      </c>
      <c r="AS1112" s="1085"/>
    </row>
    <row r="1113" spans="1:45" ht="9" customHeight="1">
      <c r="A1113" s="1086" t="s">
        <v>850</v>
      </c>
      <c r="B1113" s="1087"/>
      <c r="C1113" s="1087"/>
      <c r="D1113" s="1087"/>
      <c r="E1113" s="1087"/>
      <c r="F1113" s="1084" t="s">
        <v>632</v>
      </c>
      <c r="G1113" s="1084"/>
      <c r="H1113" s="1084"/>
      <c r="I1113" s="1084"/>
      <c r="J1113" s="1084"/>
      <c r="K1113" s="1088"/>
      <c r="L1113" s="1089">
        <v>600</v>
      </c>
      <c r="M1113" s="1090"/>
      <c r="N1113" s="1090"/>
      <c r="O1113" s="1078">
        <v>750</v>
      </c>
      <c r="P1113" s="1078"/>
      <c r="Q1113" s="1078"/>
      <c r="R1113" s="1078"/>
      <c r="S1113" s="1079">
        <v>1100</v>
      </c>
      <c r="T1113" s="1079"/>
      <c r="U1113" s="1079"/>
      <c r="V1113" s="1079"/>
      <c r="W1113" s="1080">
        <v>1000</v>
      </c>
      <c r="X1113" s="1080"/>
      <c r="Y1113" s="1080"/>
      <c r="Z1113" s="1080"/>
      <c r="AA1113" s="1079">
        <v>1200</v>
      </c>
      <c r="AB1113" s="1079"/>
      <c r="AC1113" s="1079"/>
      <c r="AD1113" s="1079"/>
      <c r="AE1113" s="1079"/>
      <c r="AF1113" s="1080">
        <v>1250</v>
      </c>
      <c r="AG1113" s="1080"/>
      <c r="AH1113" s="1080"/>
      <c r="AI1113" s="1080"/>
      <c r="AJ1113" s="1079">
        <v>1350</v>
      </c>
      <c r="AK1113" s="1079"/>
      <c r="AL1113" s="1081"/>
      <c r="AM1113" s="1082">
        <v>9</v>
      </c>
      <c r="AN1113" s="1076"/>
      <c r="AO1113" s="1076"/>
      <c r="AP1113" s="1083">
        <v>9</v>
      </c>
      <c r="AQ1113" s="1083"/>
      <c r="AR1113" s="1084" t="s">
        <v>626</v>
      </c>
      <c r="AS1113" s="1085"/>
    </row>
    <row r="1114" spans="1:45" ht="9" customHeight="1">
      <c r="A1114" s="1086" t="s">
        <v>851</v>
      </c>
      <c r="B1114" s="1087"/>
      <c r="C1114" s="1087"/>
      <c r="D1114" s="1087"/>
      <c r="E1114" s="1087"/>
      <c r="F1114" s="1084" t="s">
        <v>646</v>
      </c>
      <c r="G1114" s="1084"/>
      <c r="H1114" s="1084"/>
      <c r="I1114" s="1084"/>
      <c r="J1114" s="1084"/>
      <c r="K1114" s="1088"/>
      <c r="L1114" s="1089">
        <v>450</v>
      </c>
      <c r="M1114" s="1090"/>
      <c r="N1114" s="1090"/>
      <c r="O1114" s="1078">
        <v>650</v>
      </c>
      <c r="P1114" s="1078"/>
      <c r="Q1114" s="1078"/>
      <c r="R1114" s="1078"/>
      <c r="S1114" s="1079">
        <v>1200</v>
      </c>
      <c r="T1114" s="1079"/>
      <c r="U1114" s="1079"/>
      <c r="V1114" s="1079"/>
      <c r="W1114" s="1080">
        <v>1130</v>
      </c>
      <c r="X1114" s="1080"/>
      <c r="Y1114" s="1080"/>
      <c r="Z1114" s="1080"/>
      <c r="AA1114" s="1079">
        <v>1500</v>
      </c>
      <c r="AB1114" s="1079"/>
      <c r="AC1114" s="1079"/>
      <c r="AD1114" s="1079"/>
      <c r="AE1114" s="1079"/>
      <c r="AF1114" s="1080">
        <v>1500</v>
      </c>
      <c r="AG1114" s="1080"/>
      <c r="AH1114" s="1080"/>
      <c r="AI1114" s="1080"/>
      <c r="AJ1114" s="1079">
        <v>1800</v>
      </c>
      <c r="AK1114" s="1079"/>
      <c r="AL1114" s="1081"/>
      <c r="AM1114" s="1082">
        <v>9.5</v>
      </c>
      <c r="AN1114" s="1076"/>
      <c r="AO1114" s="1076"/>
      <c r="AP1114" s="1083">
        <v>10</v>
      </c>
      <c r="AQ1114" s="1083"/>
      <c r="AR1114" s="1084" t="s">
        <v>626</v>
      </c>
      <c r="AS1114" s="1085"/>
    </row>
    <row r="1115" spans="1:45" ht="9" customHeight="1">
      <c r="A1115" s="1086" t="s">
        <v>852</v>
      </c>
      <c r="B1115" s="1087"/>
      <c r="C1115" s="1087"/>
      <c r="D1115" s="1087"/>
      <c r="E1115" s="1087"/>
      <c r="F1115" s="1084" t="s">
        <v>713</v>
      </c>
      <c r="G1115" s="1084"/>
      <c r="H1115" s="1084"/>
      <c r="I1115" s="1084"/>
      <c r="J1115" s="1084"/>
      <c r="K1115" s="1088"/>
      <c r="L1115" s="1089">
        <v>550</v>
      </c>
      <c r="M1115" s="1090"/>
      <c r="N1115" s="1090"/>
      <c r="O1115" s="1078">
        <v>775</v>
      </c>
      <c r="P1115" s="1078"/>
      <c r="Q1115" s="1078"/>
      <c r="R1115" s="1078"/>
      <c r="S1115" s="1091" t="s">
        <v>626</v>
      </c>
      <c r="T1115" s="1091"/>
      <c r="U1115" s="1091"/>
      <c r="V1115" s="1091"/>
      <c r="W1115" s="1080">
        <v>1000</v>
      </c>
      <c r="X1115" s="1080"/>
      <c r="Y1115" s="1080"/>
      <c r="Z1115" s="1080"/>
      <c r="AA1115" s="1091" t="s">
        <v>626</v>
      </c>
      <c r="AB1115" s="1091"/>
      <c r="AC1115" s="1091"/>
      <c r="AD1115" s="1091"/>
      <c r="AE1115" s="1091"/>
      <c r="AF1115" s="1084" t="s">
        <v>626</v>
      </c>
      <c r="AG1115" s="1084"/>
      <c r="AH1115" s="1084"/>
      <c r="AI1115" s="1084"/>
      <c r="AJ1115" s="1091" t="s">
        <v>626</v>
      </c>
      <c r="AK1115" s="1091"/>
      <c r="AL1115" s="1092"/>
      <c r="AM1115" s="1082">
        <v>8.5</v>
      </c>
      <c r="AN1115" s="1076"/>
      <c r="AO1115" s="1076"/>
      <c r="AP1115" s="1083">
        <v>9.5</v>
      </c>
      <c r="AQ1115" s="1083"/>
      <c r="AR1115" s="1084" t="s">
        <v>626</v>
      </c>
      <c r="AS1115" s="1085"/>
    </row>
    <row r="1116" spans="1:45" ht="9" customHeight="1">
      <c r="A1116" s="1086" t="s">
        <v>853</v>
      </c>
      <c r="B1116" s="1087"/>
      <c r="C1116" s="1087"/>
      <c r="D1116" s="1087"/>
      <c r="E1116" s="1087"/>
      <c r="F1116" s="1084" t="s">
        <v>625</v>
      </c>
      <c r="G1116" s="1084"/>
      <c r="H1116" s="1084"/>
      <c r="I1116" s="1084"/>
      <c r="J1116" s="1084"/>
      <c r="K1116" s="1088"/>
      <c r="L1116" s="1094">
        <v>1000</v>
      </c>
      <c r="M1116" s="1079"/>
      <c r="N1116" s="1079"/>
      <c r="O1116" s="1080">
        <v>1200</v>
      </c>
      <c r="P1116" s="1080"/>
      <c r="Q1116" s="1080"/>
      <c r="R1116" s="1080"/>
      <c r="S1116" s="1079">
        <v>1600</v>
      </c>
      <c r="T1116" s="1079"/>
      <c r="U1116" s="1079"/>
      <c r="V1116" s="1079"/>
      <c r="W1116" s="1080">
        <v>1500</v>
      </c>
      <c r="X1116" s="1080"/>
      <c r="Y1116" s="1080"/>
      <c r="Z1116" s="1080"/>
      <c r="AA1116" s="1079">
        <v>1700</v>
      </c>
      <c r="AB1116" s="1079"/>
      <c r="AC1116" s="1079"/>
      <c r="AD1116" s="1079"/>
      <c r="AE1116" s="1079"/>
      <c r="AF1116" s="1080">
        <v>1700</v>
      </c>
      <c r="AG1116" s="1080"/>
      <c r="AH1116" s="1080"/>
      <c r="AI1116" s="1080"/>
      <c r="AJ1116" s="1079">
        <v>1900</v>
      </c>
      <c r="AK1116" s="1079"/>
      <c r="AL1116" s="1081"/>
      <c r="AM1116" s="1082">
        <v>10.5</v>
      </c>
      <c r="AN1116" s="1076"/>
      <c r="AO1116" s="1076"/>
      <c r="AP1116" s="1083">
        <v>11.5</v>
      </c>
      <c r="AQ1116" s="1083"/>
      <c r="AR1116" s="1084" t="s">
        <v>626</v>
      </c>
      <c r="AS1116" s="1085"/>
    </row>
    <row r="1117" spans="1:45" ht="9" customHeight="1">
      <c r="A1117" s="1086" t="s">
        <v>854</v>
      </c>
      <c r="B1117" s="1087"/>
      <c r="C1117" s="1087"/>
      <c r="D1117" s="1087"/>
      <c r="E1117" s="1087"/>
      <c r="F1117" s="1084" t="s">
        <v>625</v>
      </c>
      <c r="G1117" s="1084"/>
      <c r="H1117" s="1084"/>
      <c r="I1117" s="1084"/>
      <c r="J1117" s="1084"/>
      <c r="K1117" s="1088"/>
      <c r="L1117" s="1089">
        <v>800</v>
      </c>
      <c r="M1117" s="1090"/>
      <c r="N1117" s="1090"/>
      <c r="O1117" s="1080">
        <v>1050</v>
      </c>
      <c r="P1117" s="1080"/>
      <c r="Q1117" s="1080"/>
      <c r="R1117" s="1080"/>
      <c r="S1117" s="1079">
        <v>1900</v>
      </c>
      <c r="T1117" s="1079"/>
      <c r="U1117" s="1079"/>
      <c r="V1117" s="1079"/>
      <c r="W1117" s="1080">
        <v>1500</v>
      </c>
      <c r="X1117" s="1080"/>
      <c r="Y1117" s="1080"/>
      <c r="Z1117" s="1080"/>
      <c r="AA1117" s="1079">
        <v>2000</v>
      </c>
      <c r="AB1117" s="1079"/>
      <c r="AC1117" s="1079"/>
      <c r="AD1117" s="1079"/>
      <c r="AE1117" s="1079"/>
      <c r="AF1117" s="1080">
        <v>1900</v>
      </c>
      <c r="AG1117" s="1080"/>
      <c r="AH1117" s="1080"/>
      <c r="AI1117" s="1080"/>
      <c r="AJ1117" s="1079">
        <v>2100</v>
      </c>
      <c r="AK1117" s="1079"/>
      <c r="AL1117" s="1081"/>
      <c r="AM1117" s="1082">
        <v>10</v>
      </c>
      <c r="AN1117" s="1076"/>
      <c r="AO1117" s="1076"/>
      <c r="AP1117" s="1083">
        <v>11</v>
      </c>
      <c r="AQ1117" s="1083"/>
      <c r="AR1117" s="1084" t="s">
        <v>626</v>
      </c>
      <c r="AS1117" s="1085"/>
    </row>
    <row r="1118" spans="1:45" ht="9" customHeight="1">
      <c r="A1118" s="1086" t="s">
        <v>855</v>
      </c>
      <c r="B1118" s="1087"/>
      <c r="C1118" s="1087"/>
      <c r="D1118" s="1087"/>
      <c r="E1118" s="1087"/>
      <c r="F1118" s="1084" t="s">
        <v>625</v>
      </c>
      <c r="G1118" s="1084"/>
      <c r="H1118" s="1084"/>
      <c r="I1118" s="1084"/>
      <c r="J1118" s="1084"/>
      <c r="K1118" s="1088"/>
      <c r="L1118" s="1089">
        <v>500</v>
      </c>
      <c r="M1118" s="1090"/>
      <c r="N1118" s="1090"/>
      <c r="O1118" s="1078">
        <v>700</v>
      </c>
      <c r="P1118" s="1078"/>
      <c r="Q1118" s="1078"/>
      <c r="R1118" s="1078"/>
      <c r="S1118" s="1079">
        <v>1300</v>
      </c>
      <c r="T1118" s="1079"/>
      <c r="U1118" s="1079"/>
      <c r="V1118" s="1079"/>
      <c r="W1118" s="1078">
        <v>900</v>
      </c>
      <c r="X1118" s="1078"/>
      <c r="Y1118" s="1078"/>
      <c r="Z1118" s="1078"/>
      <c r="AA1118" s="1079">
        <v>1500</v>
      </c>
      <c r="AB1118" s="1079"/>
      <c r="AC1118" s="1079"/>
      <c r="AD1118" s="1079"/>
      <c r="AE1118" s="1079"/>
      <c r="AF1118" s="1080">
        <v>1000</v>
      </c>
      <c r="AG1118" s="1080"/>
      <c r="AH1118" s="1080"/>
      <c r="AI1118" s="1080"/>
      <c r="AJ1118" s="1079">
        <v>1600</v>
      </c>
      <c r="AK1118" s="1079"/>
      <c r="AL1118" s="1081"/>
      <c r="AM1118" s="1082">
        <v>8</v>
      </c>
      <c r="AN1118" s="1076"/>
      <c r="AO1118" s="1076"/>
      <c r="AP1118" s="1083">
        <v>10</v>
      </c>
      <c r="AQ1118" s="1083"/>
      <c r="AR1118" s="1084" t="s">
        <v>626</v>
      </c>
      <c r="AS1118" s="1085"/>
    </row>
    <row r="1119" spans="1:45" ht="9" customHeight="1">
      <c r="A1119" s="1086" t="s">
        <v>856</v>
      </c>
      <c r="B1119" s="1087"/>
      <c r="C1119" s="1087"/>
      <c r="D1119" s="1087"/>
      <c r="E1119" s="1087"/>
      <c r="F1119" s="1084" t="s">
        <v>625</v>
      </c>
      <c r="G1119" s="1084"/>
      <c r="H1119" s="1084"/>
      <c r="I1119" s="1084"/>
      <c r="J1119" s="1084"/>
      <c r="K1119" s="1088"/>
      <c r="L1119" s="1096" t="s">
        <v>626</v>
      </c>
      <c r="M1119" s="1091"/>
      <c r="N1119" s="1091"/>
      <c r="O1119" s="1078">
        <v>950</v>
      </c>
      <c r="P1119" s="1078"/>
      <c r="Q1119" s="1078"/>
      <c r="R1119" s="1078"/>
      <c r="S1119" s="1079">
        <v>1500</v>
      </c>
      <c r="T1119" s="1079"/>
      <c r="U1119" s="1079"/>
      <c r="V1119" s="1079"/>
      <c r="W1119" s="1080">
        <v>1150</v>
      </c>
      <c r="X1119" s="1080"/>
      <c r="Y1119" s="1080"/>
      <c r="Z1119" s="1080"/>
      <c r="AA1119" s="1079">
        <v>1700</v>
      </c>
      <c r="AB1119" s="1079"/>
      <c r="AC1119" s="1079"/>
      <c r="AD1119" s="1079"/>
      <c r="AE1119" s="1079"/>
      <c r="AF1119" s="1080">
        <v>1400</v>
      </c>
      <c r="AG1119" s="1080"/>
      <c r="AH1119" s="1080"/>
      <c r="AI1119" s="1080"/>
      <c r="AJ1119" s="1079">
        <v>2000</v>
      </c>
      <c r="AK1119" s="1079"/>
      <c r="AL1119" s="1081"/>
      <c r="AM1119" s="1082">
        <v>9.5</v>
      </c>
      <c r="AN1119" s="1076"/>
      <c r="AO1119" s="1076"/>
      <c r="AP1119" s="1083">
        <v>11</v>
      </c>
      <c r="AQ1119" s="1083"/>
      <c r="AR1119" s="1084" t="s">
        <v>626</v>
      </c>
      <c r="AS1119" s="1085"/>
    </row>
    <row r="1120" spans="1:45" ht="9" customHeight="1">
      <c r="A1120" s="1086" t="s">
        <v>857</v>
      </c>
      <c r="B1120" s="1087"/>
      <c r="C1120" s="1087"/>
      <c r="D1120" s="1087"/>
      <c r="E1120" s="1087"/>
      <c r="F1120" s="1084" t="s">
        <v>625</v>
      </c>
      <c r="G1120" s="1084"/>
      <c r="H1120" s="1084"/>
      <c r="I1120" s="1084"/>
      <c r="J1120" s="1084"/>
      <c r="K1120" s="1088"/>
      <c r="L1120" s="1089">
        <v>900</v>
      </c>
      <c r="M1120" s="1090"/>
      <c r="N1120" s="1090"/>
      <c r="O1120" s="1080">
        <v>1300</v>
      </c>
      <c r="P1120" s="1080"/>
      <c r="Q1120" s="1080"/>
      <c r="R1120" s="1080"/>
      <c r="S1120" s="1079">
        <v>1800</v>
      </c>
      <c r="T1120" s="1079"/>
      <c r="U1120" s="1079"/>
      <c r="V1120" s="1079"/>
      <c r="W1120" s="1080">
        <v>1700</v>
      </c>
      <c r="X1120" s="1080"/>
      <c r="Y1120" s="1080"/>
      <c r="Z1120" s="1080"/>
      <c r="AA1120" s="1079">
        <v>2100</v>
      </c>
      <c r="AB1120" s="1079"/>
      <c r="AC1120" s="1079"/>
      <c r="AD1120" s="1079"/>
      <c r="AE1120" s="1079"/>
      <c r="AF1120" s="1080">
        <v>2100</v>
      </c>
      <c r="AG1120" s="1080"/>
      <c r="AH1120" s="1080"/>
      <c r="AI1120" s="1080"/>
      <c r="AJ1120" s="1079">
        <v>2700</v>
      </c>
      <c r="AK1120" s="1079"/>
      <c r="AL1120" s="1081"/>
      <c r="AM1120" s="1082">
        <v>11</v>
      </c>
      <c r="AN1120" s="1076"/>
      <c r="AO1120" s="1076"/>
      <c r="AP1120" s="1083">
        <v>13.5</v>
      </c>
      <c r="AQ1120" s="1083"/>
      <c r="AR1120" s="1084" t="s">
        <v>626</v>
      </c>
      <c r="AS1120" s="1085"/>
    </row>
    <row r="1121" spans="1:45" ht="9" customHeight="1">
      <c r="A1121" s="1086" t="s">
        <v>858</v>
      </c>
      <c r="B1121" s="1087"/>
      <c r="C1121" s="1087"/>
      <c r="D1121" s="1087"/>
      <c r="E1121" s="1087"/>
      <c r="F1121" s="1084" t="s">
        <v>625</v>
      </c>
      <c r="G1121" s="1084"/>
      <c r="H1121" s="1084"/>
      <c r="I1121" s="1084"/>
      <c r="J1121" s="1084"/>
      <c r="K1121" s="1088"/>
      <c r="L1121" s="1089">
        <v>840</v>
      </c>
      <c r="M1121" s="1090"/>
      <c r="N1121" s="1090"/>
      <c r="O1121" s="1080">
        <v>1100</v>
      </c>
      <c r="P1121" s="1080"/>
      <c r="Q1121" s="1080"/>
      <c r="R1121" s="1080"/>
      <c r="S1121" s="1079">
        <v>1700</v>
      </c>
      <c r="T1121" s="1079"/>
      <c r="U1121" s="1079"/>
      <c r="V1121" s="1079"/>
      <c r="W1121" s="1080">
        <v>1550</v>
      </c>
      <c r="X1121" s="1080"/>
      <c r="Y1121" s="1080"/>
      <c r="Z1121" s="1080"/>
      <c r="AA1121" s="1079">
        <v>1900</v>
      </c>
      <c r="AB1121" s="1079"/>
      <c r="AC1121" s="1079"/>
      <c r="AD1121" s="1079"/>
      <c r="AE1121" s="1079"/>
      <c r="AF1121" s="1080">
        <v>1900</v>
      </c>
      <c r="AG1121" s="1080"/>
      <c r="AH1121" s="1080"/>
      <c r="AI1121" s="1080"/>
      <c r="AJ1121" s="1079">
        <v>2200</v>
      </c>
      <c r="AK1121" s="1079"/>
      <c r="AL1121" s="1081"/>
      <c r="AM1121" s="1082">
        <v>10</v>
      </c>
      <c r="AN1121" s="1076"/>
      <c r="AO1121" s="1076"/>
      <c r="AP1121" s="1083">
        <v>11</v>
      </c>
      <c r="AQ1121" s="1083"/>
      <c r="AR1121" s="1084" t="s">
        <v>626</v>
      </c>
      <c r="AS1121" s="1085"/>
    </row>
    <row r="1122" spans="1:45" ht="9" customHeight="1">
      <c r="A1122" s="1086" t="s">
        <v>859</v>
      </c>
      <c r="B1122" s="1087"/>
      <c r="C1122" s="1087"/>
      <c r="D1122" s="1087"/>
      <c r="E1122" s="1087"/>
      <c r="F1122" s="1084" t="s">
        <v>632</v>
      </c>
      <c r="G1122" s="1084"/>
      <c r="H1122" s="1084"/>
      <c r="I1122" s="1084"/>
      <c r="J1122" s="1084"/>
      <c r="K1122" s="1088"/>
      <c r="L1122" s="1089">
        <v>400</v>
      </c>
      <c r="M1122" s="1090"/>
      <c r="N1122" s="1090"/>
      <c r="O1122" s="1078">
        <v>670</v>
      </c>
      <c r="P1122" s="1078"/>
      <c r="Q1122" s="1078"/>
      <c r="R1122" s="1078"/>
      <c r="S1122" s="1079">
        <v>1100</v>
      </c>
      <c r="T1122" s="1079"/>
      <c r="U1122" s="1079"/>
      <c r="V1122" s="1079"/>
      <c r="W1122" s="1078">
        <v>950</v>
      </c>
      <c r="X1122" s="1078"/>
      <c r="Y1122" s="1078"/>
      <c r="Z1122" s="1078"/>
      <c r="AA1122" s="1079">
        <v>1200</v>
      </c>
      <c r="AB1122" s="1079"/>
      <c r="AC1122" s="1079"/>
      <c r="AD1122" s="1079"/>
      <c r="AE1122" s="1079"/>
      <c r="AF1122" s="1080">
        <v>1200</v>
      </c>
      <c r="AG1122" s="1080"/>
      <c r="AH1122" s="1080"/>
      <c r="AI1122" s="1080"/>
      <c r="AJ1122" s="1079">
        <v>1500</v>
      </c>
      <c r="AK1122" s="1079"/>
      <c r="AL1122" s="1081"/>
      <c r="AM1122" s="1082">
        <v>8.5</v>
      </c>
      <c r="AN1122" s="1076"/>
      <c r="AO1122" s="1076"/>
      <c r="AP1122" s="1083">
        <v>10</v>
      </c>
      <c r="AQ1122" s="1083"/>
      <c r="AR1122" s="1084" t="s">
        <v>626</v>
      </c>
      <c r="AS1122" s="1085"/>
    </row>
    <row r="1123" spans="1:45" ht="9" customHeight="1">
      <c r="A1123" s="1086" t="s">
        <v>860</v>
      </c>
      <c r="B1123" s="1087"/>
      <c r="C1123" s="1087"/>
      <c r="D1123" s="1087"/>
      <c r="E1123" s="1087"/>
      <c r="F1123" s="1084" t="s">
        <v>625</v>
      </c>
      <c r="G1123" s="1084"/>
      <c r="H1123" s="1084"/>
      <c r="I1123" s="1084"/>
      <c r="J1123" s="1084"/>
      <c r="K1123" s="1088"/>
      <c r="L1123" s="1089">
        <v>800</v>
      </c>
      <c r="M1123" s="1090"/>
      <c r="N1123" s="1090"/>
      <c r="O1123" s="1080">
        <v>1000</v>
      </c>
      <c r="P1123" s="1080"/>
      <c r="Q1123" s="1080"/>
      <c r="R1123" s="1080"/>
      <c r="S1123" s="1079">
        <v>1900</v>
      </c>
      <c r="T1123" s="1079"/>
      <c r="U1123" s="1079"/>
      <c r="V1123" s="1079"/>
      <c r="W1123" s="1080">
        <v>1500</v>
      </c>
      <c r="X1123" s="1080"/>
      <c r="Y1123" s="1080"/>
      <c r="Z1123" s="1080"/>
      <c r="AA1123" s="1079">
        <v>2000</v>
      </c>
      <c r="AB1123" s="1079"/>
      <c r="AC1123" s="1079"/>
      <c r="AD1123" s="1079"/>
      <c r="AE1123" s="1079"/>
      <c r="AF1123" s="1080">
        <v>2200</v>
      </c>
      <c r="AG1123" s="1080"/>
      <c r="AH1123" s="1080"/>
      <c r="AI1123" s="1080"/>
      <c r="AJ1123" s="1079">
        <v>2500</v>
      </c>
      <c r="AK1123" s="1079"/>
      <c r="AL1123" s="1081"/>
      <c r="AM1123" s="1082">
        <v>9</v>
      </c>
      <c r="AN1123" s="1076"/>
      <c r="AO1123" s="1076"/>
      <c r="AP1123" s="1083">
        <v>11</v>
      </c>
      <c r="AQ1123" s="1083"/>
      <c r="AR1123" s="1084" t="s">
        <v>626</v>
      </c>
      <c r="AS1123" s="1085"/>
    </row>
    <row r="1124" spans="1:45" ht="9" customHeight="1">
      <c r="A1124" s="1086" t="s">
        <v>601</v>
      </c>
      <c r="B1124" s="1087"/>
      <c r="C1124" s="1087"/>
      <c r="D1124" s="1087"/>
      <c r="E1124" s="1087"/>
      <c r="F1124" s="1084" t="s">
        <v>640</v>
      </c>
      <c r="G1124" s="1084"/>
      <c r="H1124" s="1084"/>
      <c r="I1124" s="1084"/>
      <c r="J1124" s="1084"/>
      <c r="K1124" s="1088"/>
      <c r="L1124" s="1094">
        <v>1610</v>
      </c>
      <c r="M1124" s="1079"/>
      <c r="N1124" s="1079"/>
      <c r="O1124" s="1080">
        <v>2010</v>
      </c>
      <c r="P1124" s="1080"/>
      <c r="Q1124" s="1080"/>
      <c r="R1124" s="1080"/>
      <c r="S1124" s="1079">
        <v>3025</v>
      </c>
      <c r="T1124" s="1079"/>
      <c r="U1124" s="1079"/>
      <c r="V1124" s="1079"/>
      <c r="W1124" s="1080">
        <v>2550</v>
      </c>
      <c r="X1124" s="1080"/>
      <c r="Y1124" s="1080"/>
      <c r="Z1124" s="1080"/>
      <c r="AA1124" s="1091" t="s">
        <v>626</v>
      </c>
      <c r="AB1124" s="1091"/>
      <c r="AC1124" s="1091"/>
      <c r="AD1124" s="1091"/>
      <c r="AE1124" s="1091"/>
      <c r="AF1124" s="1080">
        <v>3335</v>
      </c>
      <c r="AG1124" s="1080"/>
      <c r="AH1124" s="1080"/>
      <c r="AI1124" s="1080"/>
      <c r="AJ1124" s="1091" t="s">
        <v>626</v>
      </c>
      <c r="AK1124" s="1091"/>
      <c r="AL1124" s="1092"/>
      <c r="AM1124" s="1082">
        <v>18.5</v>
      </c>
      <c r="AN1124" s="1076"/>
      <c r="AO1124" s="1076"/>
      <c r="AP1124" s="1083">
        <v>16.7</v>
      </c>
      <c r="AQ1124" s="1083"/>
      <c r="AR1124" s="1084" t="s">
        <v>626</v>
      </c>
      <c r="AS1124" s="1085"/>
    </row>
    <row r="1125" spans="1:45" ht="9" customHeight="1">
      <c r="A1125" s="1086" t="s">
        <v>861</v>
      </c>
      <c r="B1125" s="1087"/>
      <c r="C1125" s="1087"/>
      <c r="D1125" s="1087"/>
      <c r="E1125" s="1087"/>
      <c r="F1125" s="1084" t="s">
        <v>625</v>
      </c>
      <c r="G1125" s="1084"/>
      <c r="H1125" s="1084"/>
      <c r="I1125" s="1084"/>
      <c r="J1125" s="1084"/>
      <c r="K1125" s="1088"/>
      <c r="L1125" s="1089">
        <v>650</v>
      </c>
      <c r="M1125" s="1090"/>
      <c r="N1125" s="1090"/>
      <c r="O1125" s="1080">
        <v>1150</v>
      </c>
      <c r="P1125" s="1080"/>
      <c r="Q1125" s="1080"/>
      <c r="R1125" s="1080"/>
      <c r="S1125" s="1079">
        <v>1900</v>
      </c>
      <c r="T1125" s="1079"/>
      <c r="U1125" s="1079"/>
      <c r="V1125" s="1079"/>
      <c r="W1125" s="1080">
        <v>1850</v>
      </c>
      <c r="X1125" s="1080"/>
      <c r="Y1125" s="1080"/>
      <c r="Z1125" s="1080"/>
      <c r="AA1125" s="1079">
        <v>2500</v>
      </c>
      <c r="AB1125" s="1079"/>
      <c r="AC1125" s="1079"/>
      <c r="AD1125" s="1079"/>
      <c r="AE1125" s="1079"/>
      <c r="AF1125" s="1080">
        <v>2700</v>
      </c>
      <c r="AG1125" s="1080"/>
      <c r="AH1125" s="1080"/>
      <c r="AI1125" s="1080"/>
      <c r="AJ1125" s="1079">
        <v>3500</v>
      </c>
      <c r="AK1125" s="1079"/>
      <c r="AL1125" s="1081"/>
      <c r="AM1125" s="1082">
        <v>12.5</v>
      </c>
      <c r="AN1125" s="1076"/>
      <c r="AO1125" s="1076"/>
      <c r="AP1125" s="1083">
        <v>15</v>
      </c>
      <c r="AQ1125" s="1083"/>
      <c r="AR1125" s="1084" t="s">
        <v>626</v>
      </c>
      <c r="AS1125" s="1085"/>
    </row>
    <row r="1126" spans="1:45" ht="9" customHeight="1">
      <c r="A1126" s="1086" t="s">
        <v>862</v>
      </c>
      <c r="B1126" s="1087"/>
      <c r="C1126" s="1087"/>
      <c r="D1126" s="1087"/>
      <c r="E1126" s="1087"/>
      <c r="F1126" s="1084" t="s">
        <v>634</v>
      </c>
      <c r="G1126" s="1084"/>
      <c r="H1126" s="1084"/>
      <c r="I1126" s="1084"/>
      <c r="J1126" s="1084"/>
      <c r="K1126" s="1088"/>
      <c r="L1126" s="1089">
        <v>550</v>
      </c>
      <c r="M1126" s="1090"/>
      <c r="N1126" s="1090"/>
      <c r="O1126" s="1080">
        <v>1000</v>
      </c>
      <c r="P1126" s="1080"/>
      <c r="Q1126" s="1080"/>
      <c r="R1126" s="1080"/>
      <c r="S1126" s="1079">
        <v>1750</v>
      </c>
      <c r="T1126" s="1079"/>
      <c r="U1126" s="1079"/>
      <c r="V1126" s="1079"/>
      <c r="W1126" s="1080">
        <v>1200</v>
      </c>
      <c r="X1126" s="1080"/>
      <c r="Y1126" s="1080"/>
      <c r="Z1126" s="1080"/>
      <c r="AA1126" s="1079">
        <v>1850</v>
      </c>
      <c r="AB1126" s="1079"/>
      <c r="AC1126" s="1079"/>
      <c r="AD1126" s="1079"/>
      <c r="AE1126" s="1079"/>
      <c r="AF1126" s="1080">
        <v>1550</v>
      </c>
      <c r="AG1126" s="1080"/>
      <c r="AH1126" s="1080"/>
      <c r="AI1126" s="1080"/>
      <c r="AJ1126" s="1079">
        <v>2000</v>
      </c>
      <c r="AK1126" s="1079"/>
      <c r="AL1126" s="1081"/>
      <c r="AM1126" s="1082">
        <v>11.5</v>
      </c>
      <c r="AN1126" s="1076"/>
      <c r="AO1126" s="1076"/>
      <c r="AP1126" s="1083">
        <v>13</v>
      </c>
      <c r="AQ1126" s="1083"/>
      <c r="AR1126" s="1084" t="s">
        <v>626</v>
      </c>
      <c r="AS1126" s="1085"/>
    </row>
    <row r="1127" spans="1:45" ht="9" customHeight="1">
      <c r="A1127" s="1086" t="s">
        <v>863</v>
      </c>
      <c r="B1127" s="1087"/>
      <c r="C1127" s="1087"/>
      <c r="D1127" s="1087"/>
      <c r="E1127" s="1087"/>
      <c r="F1127" s="1084" t="s">
        <v>685</v>
      </c>
      <c r="G1127" s="1084"/>
      <c r="H1127" s="1084"/>
      <c r="I1127" s="1084"/>
      <c r="J1127" s="1084"/>
      <c r="K1127" s="1088"/>
      <c r="L1127" s="1089">
        <v>300</v>
      </c>
      <c r="M1127" s="1090"/>
      <c r="N1127" s="1090"/>
      <c r="O1127" s="1078">
        <v>450</v>
      </c>
      <c r="P1127" s="1078"/>
      <c r="Q1127" s="1078"/>
      <c r="R1127" s="1078"/>
      <c r="S1127" s="1090">
        <v>550</v>
      </c>
      <c r="T1127" s="1090"/>
      <c r="U1127" s="1090"/>
      <c r="V1127" s="1090"/>
      <c r="W1127" s="1078">
        <v>650</v>
      </c>
      <c r="X1127" s="1078"/>
      <c r="Y1127" s="1078"/>
      <c r="Z1127" s="1078"/>
      <c r="AA1127" s="1090">
        <v>700</v>
      </c>
      <c r="AB1127" s="1090"/>
      <c r="AC1127" s="1090"/>
      <c r="AD1127" s="1090"/>
      <c r="AE1127" s="1090"/>
      <c r="AF1127" s="1078">
        <v>900</v>
      </c>
      <c r="AG1127" s="1078"/>
      <c r="AH1127" s="1078"/>
      <c r="AI1127" s="1078"/>
      <c r="AJ1127" s="1079">
        <v>1000</v>
      </c>
      <c r="AK1127" s="1079"/>
      <c r="AL1127" s="1081"/>
      <c r="AM1127" s="1082">
        <v>9</v>
      </c>
      <c r="AN1127" s="1076"/>
      <c r="AO1127" s="1076"/>
      <c r="AP1127" s="1083">
        <v>9</v>
      </c>
      <c r="AQ1127" s="1083"/>
      <c r="AR1127" s="1076">
        <v>11</v>
      </c>
      <c r="AS1127" s="1077"/>
    </row>
    <row r="1128" spans="1:45" ht="9" customHeight="1">
      <c r="A1128" s="1086" t="s">
        <v>864</v>
      </c>
      <c r="B1128" s="1087"/>
      <c r="C1128" s="1087"/>
      <c r="D1128" s="1087"/>
      <c r="E1128" s="1087"/>
      <c r="F1128" s="1084" t="s">
        <v>652</v>
      </c>
      <c r="G1128" s="1084"/>
      <c r="H1128" s="1084"/>
      <c r="I1128" s="1084"/>
      <c r="J1128" s="1084"/>
      <c r="K1128" s="1088"/>
      <c r="L1128" s="1094">
        <v>1400</v>
      </c>
      <c r="M1128" s="1079"/>
      <c r="N1128" s="1079"/>
      <c r="O1128" s="1080">
        <v>1600</v>
      </c>
      <c r="P1128" s="1080"/>
      <c r="Q1128" s="1080"/>
      <c r="R1128" s="1080"/>
      <c r="S1128" s="1079">
        <v>2300</v>
      </c>
      <c r="T1128" s="1079"/>
      <c r="U1128" s="1079"/>
      <c r="V1128" s="1079"/>
      <c r="W1128" s="1080">
        <v>1600</v>
      </c>
      <c r="X1128" s="1080"/>
      <c r="Y1128" s="1080"/>
      <c r="Z1128" s="1080"/>
      <c r="AA1128" s="1079">
        <v>2500</v>
      </c>
      <c r="AB1128" s="1079"/>
      <c r="AC1128" s="1079"/>
      <c r="AD1128" s="1079"/>
      <c r="AE1128" s="1079"/>
      <c r="AF1128" s="1080">
        <v>1900</v>
      </c>
      <c r="AG1128" s="1080"/>
      <c r="AH1128" s="1080"/>
      <c r="AI1128" s="1080"/>
      <c r="AJ1128" s="1079">
        <v>2700</v>
      </c>
      <c r="AK1128" s="1079"/>
      <c r="AL1128" s="1081"/>
      <c r="AM1128" s="1082">
        <v>13</v>
      </c>
      <c r="AN1128" s="1076"/>
      <c r="AO1128" s="1076"/>
      <c r="AP1128" s="1083">
        <v>15</v>
      </c>
      <c r="AQ1128" s="1083"/>
      <c r="AR1128" s="1076">
        <v>17</v>
      </c>
      <c r="AS1128" s="1077"/>
    </row>
    <row r="1129" spans="1:45" ht="9" customHeight="1">
      <c r="A1129" s="1086" t="s">
        <v>865</v>
      </c>
      <c r="B1129" s="1087"/>
      <c r="C1129" s="1087"/>
      <c r="D1129" s="1087"/>
      <c r="E1129" s="1087"/>
      <c r="F1129" s="1084" t="s">
        <v>640</v>
      </c>
      <c r="G1129" s="1084"/>
      <c r="H1129" s="1084"/>
      <c r="I1129" s="1084"/>
      <c r="J1129" s="1084"/>
      <c r="K1129" s="1088"/>
      <c r="L1129" s="1089">
        <v>800</v>
      </c>
      <c r="M1129" s="1090"/>
      <c r="N1129" s="1090"/>
      <c r="O1129" s="1080">
        <v>1100</v>
      </c>
      <c r="P1129" s="1080"/>
      <c r="Q1129" s="1080"/>
      <c r="R1129" s="1080"/>
      <c r="S1129" s="1079">
        <v>1900</v>
      </c>
      <c r="T1129" s="1079"/>
      <c r="U1129" s="1079"/>
      <c r="V1129" s="1079"/>
      <c r="W1129" s="1080">
        <v>1300</v>
      </c>
      <c r="X1129" s="1080"/>
      <c r="Y1129" s="1080"/>
      <c r="Z1129" s="1080"/>
      <c r="AA1129" s="1079">
        <v>2100</v>
      </c>
      <c r="AB1129" s="1079"/>
      <c r="AC1129" s="1079"/>
      <c r="AD1129" s="1079"/>
      <c r="AE1129" s="1079"/>
      <c r="AF1129" s="1080">
        <v>1600</v>
      </c>
      <c r="AG1129" s="1080"/>
      <c r="AH1129" s="1080"/>
      <c r="AI1129" s="1080"/>
      <c r="AJ1129" s="1079">
        <v>2300</v>
      </c>
      <c r="AK1129" s="1079"/>
      <c r="AL1129" s="1081"/>
      <c r="AM1129" s="1095" t="s">
        <v>626</v>
      </c>
      <c r="AN1129" s="1084"/>
      <c r="AO1129" s="1084"/>
      <c r="AP1129" s="1083">
        <v>13</v>
      </c>
      <c r="AQ1129" s="1083"/>
      <c r="AR1129" s="1084" t="s">
        <v>626</v>
      </c>
      <c r="AS1129" s="1085"/>
    </row>
    <row r="1130" spans="1:45" ht="9" customHeight="1">
      <c r="A1130" s="1086" t="s">
        <v>866</v>
      </c>
      <c r="B1130" s="1087"/>
      <c r="C1130" s="1087"/>
      <c r="D1130" s="1087"/>
      <c r="E1130" s="1087"/>
      <c r="F1130" s="1084" t="s">
        <v>713</v>
      </c>
      <c r="G1130" s="1084"/>
      <c r="H1130" s="1084"/>
      <c r="I1130" s="1084"/>
      <c r="J1130" s="1084"/>
      <c r="K1130" s="1088"/>
      <c r="L1130" s="1089">
        <v>500</v>
      </c>
      <c r="M1130" s="1090"/>
      <c r="N1130" s="1090"/>
      <c r="O1130" s="1078">
        <v>750</v>
      </c>
      <c r="P1130" s="1078"/>
      <c r="Q1130" s="1078"/>
      <c r="R1130" s="1078"/>
      <c r="S1130" s="1091" t="s">
        <v>626</v>
      </c>
      <c r="T1130" s="1091"/>
      <c r="U1130" s="1091"/>
      <c r="V1130" s="1091"/>
      <c r="W1130" s="1080">
        <v>1000</v>
      </c>
      <c r="X1130" s="1080"/>
      <c r="Y1130" s="1080"/>
      <c r="Z1130" s="1080"/>
      <c r="AA1130" s="1091" t="s">
        <v>626</v>
      </c>
      <c r="AB1130" s="1091"/>
      <c r="AC1130" s="1091"/>
      <c r="AD1130" s="1091"/>
      <c r="AE1130" s="1091"/>
      <c r="AF1130" s="1084" t="s">
        <v>626</v>
      </c>
      <c r="AG1130" s="1084"/>
      <c r="AH1130" s="1084"/>
      <c r="AI1130" s="1084"/>
      <c r="AJ1130" s="1091" t="s">
        <v>626</v>
      </c>
      <c r="AK1130" s="1091"/>
      <c r="AL1130" s="1092"/>
      <c r="AM1130" s="1082">
        <v>8</v>
      </c>
      <c r="AN1130" s="1076"/>
      <c r="AO1130" s="1076"/>
      <c r="AP1130" s="1083">
        <v>9.5</v>
      </c>
      <c r="AQ1130" s="1083"/>
      <c r="AR1130" s="1084" t="s">
        <v>626</v>
      </c>
      <c r="AS1130" s="1085"/>
    </row>
    <row r="1131" spans="1:45" ht="9" customHeight="1">
      <c r="A1131" s="1086" t="s">
        <v>867</v>
      </c>
      <c r="B1131" s="1087"/>
      <c r="C1131" s="1087"/>
      <c r="D1131" s="1087"/>
      <c r="E1131" s="1087"/>
      <c r="F1131" s="1084" t="s">
        <v>625</v>
      </c>
      <c r="G1131" s="1084"/>
      <c r="H1131" s="1084"/>
      <c r="I1131" s="1084"/>
      <c r="J1131" s="1084"/>
      <c r="K1131" s="1088"/>
      <c r="L1131" s="1089">
        <v>800</v>
      </c>
      <c r="M1131" s="1090"/>
      <c r="N1131" s="1090"/>
      <c r="O1131" s="1080">
        <v>1250</v>
      </c>
      <c r="P1131" s="1080"/>
      <c r="Q1131" s="1080"/>
      <c r="R1131" s="1080"/>
      <c r="S1131" s="1079">
        <v>1900</v>
      </c>
      <c r="T1131" s="1079"/>
      <c r="U1131" s="1079"/>
      <c r="V1131" s="1079"/>
      <c r="W1131" s="1080">
        <v>1600</v>
      </c>
      <c r="X1131" s="1080"/>
      <c r="Y1131" s="1080"/>
      <c r="Z1131" s="1080"/>
      <c r="AA1131" s="1079">
        <v>2200</v>
      </c>
      <c r="AB1131" s="1079"/>
      <c r="AC1131" s="1079"/>
      <c r="AD1131" s="1079"/>
      <c r="AE1131" s="1079"/>
      <c r="AF1131" s="1080">
        <v>2400</v>
      </c>
      <c r="AG1131" s="1080"/>
      <c r="AH1131" s="1080"/>
      <c r="AI1131" s="1080"/>
      <c r="AJ1131" s="1079">
        <v>2750</v>
      </c>
      <c r="AK1131" s="1079"/>
      <c r="AL1131" s="1081"/>
      <c r="AM1131" s="1082">
        <v>12</v>
      </c>
      <c r="AN1131" s="1076"/>
      <c r="AO1131" s="1076"/>
      <c r="AP1131" s="1083">
        <v>13</v>
      </c>
      <c r="AQ1131" s="1083"/>
      <c r="AR1131" s="1084" t="s">
        <v>626</v>
      </c>
      <c r="AS1131" s="1085"/>
    </row>
    <row r="1132" spans="1:45" ht="9" customHeight="1">
      <c r="A1132" s="1086" t="s">
        <v>868</v>
      </c>
      <c r="B1132" s="1087"/>
      <c r="C1132" s="1087"/>
      <c r="D1132" s="1087"/>
      <c r="E1132" s="1087"/>
      <c r="F1132" s="1084" t="s">
        <v>634</v>
      </c>
      <c r="G1132" s="1084"/>
      <c r="H1132" s="1084"/>
      <c r="I1132" s="1084"/>
      <c r="J1132" s="1084"/>
      <c r="K1132" s="1088"/>
      <c r="L1132" s="1089">
        <v>700</v>
      </c>
      <c r="M1132" s="1090"/>
      <c r="N1132" s="1090"/>
      <c r="O1132" s="1080">
        <v>1100</v>
      </c>
      <c r="P1132" s="1080"/>
      <c r="Q1132" s="1080"/>
      <c r="R1132" s="1080"/>
      <c r="S1132" s="1079">
        <v>1500</v>
      </c>
      <c r="T1132" s="1079"/>
      <c r="U1132" s="1079"/>
      <c r="V1132" s="1079"/>
      <c r="W1132" s="1080">
        <v>1300</v>
      </c>
      <c r="X1132" s="1080"/>
      <c r="Y1132" s="1080"/>
      <c r="Z1132" s="1080"/>
      <c r="AA1132" s="1079">
        <v>1600</v>
      </c>
      <c r="AB1132" s="1079"/>
      <c r="AC1132" s="1079"/>
      <c r="AD1132" s="1079"/>
      <c r="AE1132" s="1079"/>
      <c r="AF1132" s="1080">
        <v>1700</v>
      </c>
      <c r="AG1132" s="1080"/>
      <c r="AH1132" s="1080"/>
      <c r="AI1132" s="1080"/>
      <c r="AJ1132" s="1079">
        <v>2200</v>
      </c>
      <c r="AK1132" s="1079"/>
      <c r="AL1132" s="1081"/>
      <c r="AM1132" s="1082">
        <v>11</v>
      </c>
      <c r="AN1132" s="1076"/>
      <c r="AO1132" s="1076"/>
      <c r="AP1132" s="1083">
        <v>12</v>
      </c>
      <c r="AQ1132" s="1083"/>
      <c r="AR1132" s="1084" t="s">
        <v>626</v>
      </c>
      <c r="AS1132" s="1085"/>
    </row>
    <row r="1133" spans="1:45" ht="9" customHeight="1">
      <c r="A1133" s="1086" t="s">
        <v>869</v>
      </c>
      <c r="B1133" s="1087"/>
      <c r="C1133" s="1087"/>
      <c r="D1133" s="1087"/>
      <c r="E1133" s="1087"/>
      <c r="F1133" s="1084" t="s">
        <v>640</v>
      </c>
      <c r="G1133" s="1084"/>
      <c r="H1133" s="1084"/>
      <c r="I1133" s="1084"/>
      <c r="J1133" s="1084"/>
      <c r="K1133" s="1088"/>
      <c r="L1133" s="1089">
        <v>861</v>
      </c>
      <c r="M1133" s="1090"/>
      <c r="N1133" s="1090"/>
      <c r="O1133" s="1080">
        <v>1250</v>
      </c>
      <c r="P1133" s="1080"/>
      <c r="Q1133" s="1080"/>
      <c r="R1133" s="1080"/>
      <c r="S1133" s="1079">
        <v>1690</v>
      </c>
      <c r="T1133" s="1079"/>
      <c r="U1133" s="1079"/>
      <c r="V1133" s="1079"/>
      <c r="W1133" s="1080">
        <v>1540</v>
      </c>
      <c r="X1133" s="1080"/>
      <c r="Y1133" s="1080"/>
      <c r="Z1133" s="1080"/>
      <c r="AA1133" s="1091" t="s">
        <v>626</v>
      </c>
      <c r="AB1133" s="1091"/>
      <c r="AC1133" s="1091"/>
      <c r="AD1133" s="1091"/>
      <c r="AE1133" s="1091"/>
      <c r="AF1133" s="1080">
        <v>1668</v>
      </c>
      <c r="AG1133" s="1080"/>
      <c r="AH1133" s="1080"/>
      <c r="AI1133" s="1080"/>
      <c r="AJ1133" s="1091" t="s">
        <v>626</v>
      </c>
      <c r="AK1133" s="1091"/>
      <c r="AL1133" s="1092"/>
      <c r="AM1133" s="1082">
        <v>11</v>
      </c>
      <c r="AN1133" s="1076"/>
      <c r="AO1133" s="1076"/>
      <c r="AP1133" s="1083">
        <v>11.3</v>
      </c>
      <c r="AQ1133" s="1083"/>
      <c r="AR1133" s="1084" t="s">
        <v>626</v>
      </c>
      <c r="AS1133" s="1085"/>
    </row>
    <row r="1134" spans="1:45" ht="9" customHeight="1">
      <c r="A1134" s="1086" t="s">
        <v>870</v>
      </c>
      <c r="B1134" s="1087"/>
      <c r="C1134" s="1087"/>
      <c r="D1134" s="1087"/>
      <c r="E1134" s="1087"/>
      <c r="F1134" s="1084" t="s">
        <v>634</v>
      </c>
      <c r="G1134" s="1084"/>
      <c r="H1134" s="1084"/>
      <c r="I1134" s="1084"/>
      <c r="J1134" s="1084"/>
      <c r="K1134" s="1088"/>
      <c r="L1134" s="1094">
        <v>1000</v>
      </c>
      <c r="M1134" s="1079"/>
      <c r="N1134" s="1079"/>
      <c r="O1134" s="1080">
        <v>1100</v>
      </c>
      <c r="P1134" s="1080"/>
      <c r="Q1134" s="1080"/>
      <c r="R1134" s="1080"/>
      <c r="S1134" s="1079">
        <v>1500</v>
      </c>
      <c r="T1134" s="1079"/>
      <c r="U1134" s="1079"/>
      <c r="V1134" s="1079"/>
      <c r="W1134" s="1080">
        <v>1200</v>
      </c>
      <c r="X1134" s="1080"/>
      <c r="Y1134" s="1080"/>
      <c r="Z1134" s="1080"/>
      <c r="AA1134" s="1079">
        <v>1600</v>
      </c>
      <c r="AB1134" s="1079"/>
      <c r="AC1134" s="1079"/>
      <c r="AD1134" s="1079"/>
      <c r="AE1134" s="1079"/>
      <c r="AF1134" s="1080">
        <v>1500</v>
      </c>
      <c r="AG1134" s="1080"/>
      <c r="AH1134" s="1080"/>
      <c r="AI1134" s="1080"/>
      <c r="AJ1134" s="1079">
        <v>2200</v>
      </c>
      <c r="AK1134" s="1079"/>
      <c r="AL1134" s="1081"/>
      <c r="AM1134" s="1082">
        <v>10.4</v>
      </c>
      <c r="AN1134" s="1076"/>
      <c r="AO1134" s="1076"/>
      <c r="AP1134" s="1083">
        <v>11.8</v>
      </c>
      <c r="AQ1134" s="1083"/>
      <c r="AR1134" s="1084" t="s">
        <v>626</v>
      </c>
      <c r="AS1134" s="1085"/>
    </row>
    <row r="1135" spans="1:45" ht="9" customHeight="1">
      <c r="A1135" s="1086" t="s">
        <v>871</v>
      </c>
      <c r="B1135" s="1087"/>
      <c r="C1135" s="1087"/>
      <c r="D1135" s="1087"/>
      <c r="E1135" s="1087"/>
      <c r="F1135" s="1084" t="s">
        <v>625</v>
      </c>
      <c r="G1135" s="1084"/>
      <c r="H1135" s="1084"/>
      <c r="I1135" s="1084"/>
      <c r="J1135" s="1084"/>
      <c r="K1135" s="1088"/>
      <c r="L1135" s="1089">
        <v>750</v>
      </c>
      <c r="M1135" s="1090"/>
      <c r="N1135" s="1090"/>
      <c r="O1135" s="1080">
        <v>1300</v>
      </c>
      <c r="P1135" s="1080"/>
      <c r="Q1135" s="1080"/>
      <c r="R1135" s="1080"/>
      <c r="S1135" s="1079">
        <v>1900</v>
      </c>
      <c r="T1135" s="1079"/>
      <c r="U1135" s="1079"/>
      <c r="V1135" s="1079"/>
      <c r="W1135" s="1080">
        <v>1550</v>
      </c>
      <c r="X1135" s="1080"/>
      <c r="Y1135" s="1080"/>
      <c r="Z1135" s="1080"/>
      <c r="AA1135" s="1079">
        <v>1950</v>
      </c>
      <c r="AB1135" s="1079"/>
      <c r="AC1135" s="1079"/>
      <c r="AD1135" s="1079"/>
      <c r="AE1135" s="1079"/>
      <c r="AF1135" s="1080">
        <v>1850</v>
      </c>
      <c r="AG1135" s="1080"/>
      <c r="AH1135" s="1080"/>
      <c r="AI1135" s="1080"/>
      <c r="AJ1135" s="1079">
        <v>2300</v>
      </c>
      <c r="AK1135" s="1079"/>
      <c r="AL1135" s="1081"/>
      <c r="AM1135" s="1082">
        <v>10.5</v>
      </c>
      <c r="AN1135" s="1076"/>
      <c r="AO1135" s="1076"/>
      <c r="AP1135" s="1083">
        <v>13.5</v>
      </c>
      <c r="AQ1135" s="1083"/>
      <c r="AR1135" s="1084" t="s">
        <v>626</v>
      </c>
      <c r="AS1135" s="1085"/>
    </row>
    <row r="1136" spans="1:45" ht="9" customHeight="1">
      <c r="A1136" s="1086" t="s">
        <v>872</v>
      </c>
      <c r="B1136" s="1087"/>
      <c r="C1136" s="1087"/>
      <c r="D1136" s="1087"/>
      <c r="E1136" s="1087"/>
      <c r="F1136" s="1084" t="s">
        <v>634</v>
      </c>
      <c r="G1136" s="1084"/>
      <c r="H1136" s="1084"/>
      <c r="I1136" s="1084"/>
      <c r="J1136" s="1084"/>
      <c r="K1136" s="1088"/>
      <c r="L1136" s="1089">
        <v>600</v>
      </c>
      <c r="M1136" s="1090"/>
      <c r="N1136" s="1090"/>
      <c r="O1136" s="1080">
        <v>1000</v>
      </c>
      <c r="P1136" s="1080"/>
      <c r="Q1136" s="1080"/>
      <c r="R1136" s="1080"/>
      <c r="S1136" s="1079">
        <v>1500</v>
      </c>
      <c r="T1136" s="1079"/>
      <c r="U1136" s="1079"/>
      <c r="V1136" s="1079"/>
      <c r="W1136" s="1080">
        <v>1250</v>
      </c>
      <c r="X1136" s="1080"/>
      <c r="Y1136" s="1080"/>
      <c r="Z1136" s="1080"/>
      <c r="AA1136" s="1079">
        <v>1700</v>
      </c>
      <c r="AB1136" s="1079"/>
      <c r="AC1136" s="1079"/>
      <c r="AD1136" s="1079"/>
      <c r="AE1136" s="1079"/>
      <c r="AF1136" s="1080">
        <v>1600</v>
      </c>
      <c r="AG1136" s="1080"/>
      <c r="AH1136" s="1080"/>
      <c r="AI1136" s="1080"/>
      <c r="AJ1136" s="1079">
        <v>2000</v>
      </c>
      <c r="AK1136" s="1079"/>
      <c r="AL1136" s="1081"/>
      <c r="AM1136" s="1082">
        <v>10</v>
      </c>
      <c r="AN1136" s="1076"/>
      <c r="AO1136" s="1076"/>
      <c r="AP1136" s="1083">
        <v>10.5</v>
      </c>
      <c r="AQ1136" s="1083"/>
      <c r="AR1136" s="1084" t="s">
        <v>626</v>
      </c>
      <c r="AS1136" s="1085"/>
    </row>
    <row r="1137" spans="1:45" ht="9" customHeight="1">
      <c r="A1137" s="1086" t="s">
        <v>873</v>
      </c>
      <c r="B1137" s="1087"/>
      <c r="C1137" s="1087"/>
      <c r="D1137" s="1087"/>
      <c r="E1137" s="1087"/>
      <c r="F1137" s="1084" t="s">
        <v>646</v>
      </c>
      <c r="G1137" s="1084"/>
      <c r="H1137" s="1084"/>
      <c r="I1137" s="1084"/>
      <c r="J1137" s="1084"/>
      <c r="K1137" s="1088"/>
      <c r="L1137" s="1096" t="s">
        <v>626</v>
      </c>
      <c r="M1137" s="1091"/>
      <c r="N1137" s="1091"/>
      <c r="O1137" s="1078">
        <v>750</v>
      </c>
      <c r="P1137" s="1078"/>
      <c r="Q1137" s="1078"/>
      <c r="R1137" s="1078"/>
      <c r="S1137" s="1091" t="s">
        <v>626</v>
      </c>
      <c r="T1137" s="1091"/>
      <c r="U1137" s="1091"/>
      <c r="V1137" s="1091"/>
      <c r="W1137" s="1080">
        <v>1100</v>
      </c>
      <c r="X1137" s="1080"/>
      <c r="Y1137" s="1080"/>
      <c r="Z1137" s="1080"/>
      <c r="AA1137" s="1079">
        <v>1650</v>
      </c>
      <c r="AB1137" s="1079"/>
      <c r="AC1137" s="1079"/>
      <c r="AD1137" s="1079"/>
      <c r="AE1137" s="1079"/>
      <c r="AF1137" s="1080">
        <v>1300</v>
      </c>
      <c r="AG1137" s="1080"/>
      <c r="AH1137" s="1080"/>
      <c r="AI1137" s="1080"/>
      <c r="AJ1137" s="1079">
        <v>1900</v>
      </c>
      <c r="AK1137" s="1079"/>
      <c r="AL1137" s="1081"/>
      <c r="AM1137" s="1082">
        <v>10</v>
      </c>
      <c r="AN1137" s="1076"/>
      <c r="AO1137" s="1076"/>
      <c r="AP1137" s="1083">
        <v>11</v>
      </c>
      <c r="AQ1137" s="1083"/>
      <c r="AR1137" s="1084" t="s">
        <v>626</v>
      </c>
      <c r="AS1137" s="1085"/>
    </row>
    <row r="1138" spans="1:45" ht="9" customHeight="1">
      <c r="A1138" s="1086" t="s">
        <v>874</v>
      </c>
      <c r="B1138" s="1087"/>
      <c r="C1138" s="1087"/>
      <c r="D1138" s="1087"/>
      <c r="E1138" s="1087"/>
      <c r="F1138" s="1084" t="s">
        <v>634</v>
      </c>
      <c r="G1138" s="1084"/>
      <c r="H1138" s="1084"/>
      <c r="I1138" s="1084"/>
      <c r="J1138" s="1084"/>
      <c r="K1138" s="1088"/>
      <c r="L1138" s="1089">
        <v>700</v>
      </c>
      <c r="M1138" s="1090"/>
      <c r="N1138" s="1090"/>
      <c r="O1138" s="1080">
        <v>1050</v>
      </c>
      <c r="P1138" s="1080"/>
      <c r="Q1138" s="1080"/>
      <c r="R1138" s="1080"/>
      <c r="S1138" s="1079">
        <v>1550</v>
      </c>
      <c r="T1138" s="1079"/>
      <c r="U1138" s="1079"/>
      <c r="V1138" s="1079"/>
      <c r="W1138" s="1080">
        <v>1450</v>
      </c>
      <c r="X1138" s="1080"/>
      <c r="Y1138" s="1080"/>
      <c r="Z1138" s="1080"/>
      <c r="AA1138" s="1079">
        <v>1750</v>
      </c>
      <c r="AB1138" s="1079"/>
      <c r="AC1138" s="1079"/>
      <c r="AD1138" s="1079"/>
      <c r="AE1138" s="1079"/>
      <c r="AF1138" s="1080">
        <v>1650</v>
      </c>
      <c r="AG1138" s="1080"/>
      <c r="AH1138" s="1080"/>
      <c r="AI1138" s="1080"/>
      <c r="AJ1138" s="1079">
        <v>1850</v>
      </c>
      <c r="AK1138" s="1079"/>
      <c r="AL1138" s="1081"/>
      <c r="AM1138" s="1082">
        <v>10</v>
      </c>
      <c r="AN1138" s="1076"/>
      <c r="AO1138" s="1076"/>
      <c r="AP1138" s="1083">
        <v>11</v>
      </c>
      <c r="AQ1138" s="1083"/>
      <c r="AR1138" s="1084" t="s">
        <v>626</v>
      </c>
      <c r="AS1138" s="1085"/>
    </row>
    <row r="1139" spans="1:45" ht="9" customHeight="1">
      <c r="A1139" s="1086" t="s">
        <v>875</v>
      </c>
      <c r="B1139" s="1087"/>
      <c r="C1139" s="1087"/>
      <c r="D1139" s="1087"/>
      <c r="E1139" s="1087"/>
      <c r="F1139" s="1084" t="s">
        <v>646</v>
      </c>
      <c r="G1139" s="1084"/>
      <c r="H1139" s="1084"/>
      <c r="I1139" s="1084"/>
      <c r="J1139" s="1084"/>
      <c r="K1139" s="1088"/>
      <c r="L1139" s="1089">
        <v>500</v>
      </c>
      <c r="M1139" s="1090"/>
      <c r="N1139" s="1090"/>
      <c r="O1139" s="1078">
        <v>700</v>
      </c>
      <c r="P1139" s="1078"/>
      <c r="Q1139" s="1078"/>
      <c r="R1139" s="1078"/>
      <c r="S1139" s="1079">
        <v>1150</v>
      </c>
      <c r="T1139" s="1079"/>
      <c r="U1139" s="1079"/>
      <c r="V1139" s="1079"/>
      <c r="W1139" s="1080">
        <v>1100</v>
      </c>
      <c r="X1139" s="1080"/>
      <c r="Y1139" s="1080"/>
      <c r="Z1139" s="1080"/>
      <c r="AA1139" s="1079">
        <v>1300</v>
      </c>
      <c r="AB1139" s="1079"/>
      <c r="AC1139" s="1079"/>
      <c r="AD1139" s="1079"/>
      <c r="AE1139" s="1079"/>
      <c r="AF1139" s="1080">
        <v>1300</v>
      </c>
      <c r="AG1139" s="1080"/>
      <c r="AH1139" s="1080"/>
      <c r="AI1139" s="1080"/>
      <c r="AJ1139" s="1079">
        <v>1600</v>
      </c>
      <c r="AK1139" s="1079"/>
      <c r="AL1139" s="1081"/>
      <c r="AM1139" s="1095" t="s">
        <v>626</v>
      </c>
      <c r="AN1139" s="1084"/>
      <c r="AO1139" s="1084"/>
      <c r="AP1139" s="1091" t="s">
        <v>626</v>
      </c>
      <c r="AQ1139" s="1091"/>
      <c r="AR1139" s="1084" t="s">
        <v>626</v>
      </c>
      <c r="AS1139" s="1085"/>
    </row>
    <row r="1140" spans="1:45" ht="9" customHeight="1">
      <c r="A1140" s="1086" t="s">
        <v>876</v>
      </c>
      <c r="B1140" s="1087"/>
      <c r="C1140" s="1087"/>
      <c r="D1140" s="1087"/>
      <c r="E1140" s="1087"/>
      <c r="F1140" s="1084" t="s">
        <v>646</v>
      </c>
      <c r="G1140" s="1084"/>
      <c r="H1140" s="1084"/>
      <c r="I1140" s="1084"/>
      <c r="J1140" s="1084"/>
      <c r="K1140" s="1088"/>
      <c r="L1140" s="1096" t="s">
        <v>626</v>
      </c>
      <c r="M1140" s="1091"/>
      <c r="N1140" s="1091"/>
      <c r="O1140" s="1078">
        <v>550</v>
      </c>
      <c r="P1140" s="1078"/>
      <c r="Q1140" s="1078"/>
      <c r="R1140" s="1078"/>
      <c r="S1140" s="1091" t="s">
        <v>626</v>
      </c>
      <c r="T1140" s="1091"/>
      <c r="U1140" s="1091"/>
      <c r="V1140" s="1091"/>
      <c r="W1140" s="1078">
        <v>750</v>
      </c>
      <c r="X1140" s="1078"/>
      <c r="Y1140" s="1078"/>
      <c r="Z1140" s="1078"/>
      <c r="AA1140" s="1079">
        <v>1300</v>
      </c>
      <c r="AB1140" s="1079"/>
      <c r="AC1140" s="1079"/>
      <c r="AD1140" s="1079"/>
      <c r="AE1140" s="1079"/>
      <c r="AF1140" s="1078">
        <v>850</v>
      </c>
      <c r="AG1140" s="1078"/>
      <c r="AH1140" s="1078"/>
      <c r="AI1140" s="1078"/>
      <c r="AJ1140" s="1079">
        <v>1500</v>
      </c>
      <c r="AK1140" s="1079"/>
      <c r="AL1140" s="1081"/>
      <c r="AM1140" s="1082">
        <v>7</v>
      </c>
      <c r="AN1140" s="1076"/>
      <c r="AO1140" s="1076"/>
      <c r="AP1140" s="1083">
        <v>7.5</v>
      </c>
      <c r="AQ1140" s="1083"/>
      <c r="AR1140" s="1084" t="s">
        <v>626</v>
      </c>
      <c r="AS1140" s="1085"/>
    </row>
    <row r="1141" spans="1:45" ht="9" customHeight="1">
      <c r="A1141" s="1086" t="s">
        <v>877</v>
      </c>
      <c r="B1141" s="1087"/>
      <c r="C1141" s="1087"/>
      <c r="D1141" s="1087"/>
      <c r="E1141" s="1087"/>
      <c r="F1141" s="1084" t="s">
        <v>646</v>
      </c>
      <c r="G1141" s="1084"/>
      <c r="H1141" s="1084"/>
      <c r="I1141" s="1084"/>
      <c r="J1141" s="1084"/>
      <c r="K1141" s="1088"/>
      <c r="L1141" s="1094">
        <v>1200</v>
      </c>
      <c r="M1141" s="1079"/>
      <c r="N1141" s="1079"/>
      <c r="O1141" s="1080">
        <v>2600</v>
      </c>
      <c r="P1141" s="1080"/>
      <c r="Q1141" s="1080"/>
      <c r="R1141" s="1080"/>
      <c r="S1141" s="1079">
        <v>3800</v>
      </c>
      <c r="T1141" s="1079"/>
      <c r="U1141" s="1079"/>
      <c r="V1141" s="1079"/>
      <c r="W1141" s="1080">
        <v>3800</v>
      </c>
      <c r="X1141" s="1080"/>
      <c r="Y1141" s="1080"/>
      <c r="Z1141" s="1080"/>
      <c r="AA1141" s="1079">
        <v>4800</v>
      </c>
      <c r="AB1141" s="1079"/>
      <c r="AC1141" s="1079"/>
      <c r="AD1141" s="1079"/>
      <c r="AE1141" s="1079"/>
      <c r="AF1141" s="1080">
        <v>6200</v>
      </c>
      <c r="AG1141" s="1080"/>
      <c r="AH1141" s="1080"/>
      <c r="AI1141" s="1080"/>
      <c r="AJ1141" s="1079">
        <v>7800</v>
      </c>
      <c r="AK1141" s="1079"/>
      <c r="AL1141" s="1081"/>
      <c r="AM1141" s="1082">
        <v>12</v>
      </c>
      <c r="AN1141" s="1076"/>
      <c r="AO1141" s="1076"/>
      <c r="AP1141" s="1083">
        <v>13</v>
      </c>
      <c r="AQ1141" s="1083"/>
      <c r="AR1141" s="1076">
        <v>16</v>
      </c>
      <c r="AS1141" s="1077"/>
    </row>
    <row r="1142" spans="1:45" ht="9" customHeight="1">
      <c r="A1142" s="1086" t="s">
        <v>878</v>
      </c>
      <c r="B1142" s="1087"/>
      <c r="C1142" s="1087"/>
      <c r="D1142" s="1087"/>
      <c r="E1142" s="1087"/>
      <c r="F1142" s="1084" t="s">
        <v>632</v>
      </c>
      <c r="G1142" s="1084"/>
      <c r="H1142" s="1084"/>
      <c r="I1142" s="1084"/>
      <c r="J1142" s="1084"/>
      <c r="K1142" s="1088"/>
      <c r="L1142" s="1089">
        <v>400</v>
      </c>
      <c r="M1142" s="1090"/>
      <c r="N1142" s="1090"/>
      <c r="O1142" s="1078">
        <v>700</v>
      </c>
      <c r="P1142" s="1078"/>
      <c r="Q1142" s="1078"/>
      <c r="R1142" s="1078"/>
      <c r="S1142" s="1079">
        <v>1000</v>
      </c>
      <c r="T1142" s="1079"/>
      <c r="U1142" s="1079"/>
      <c r="V1142" s="1079"/>
      <c r="W1142" s="1080">
        <v>1000</v>
      </c>
      <c r="X1142" s="1080"/>
      <c r="Y1142" s="1080"/>
      <c r="Z1142" s="1080"/>
      <c r="AA1142" s="1079">
        <v>1200</v>
      </c>
      <c r="AB1142" s="1079"/>
      <c r="AC1142" s="1079"/>
      <c r="AD1142" s="1079"/>
      <c r="AE1142" s="1079"/>
      <c r="AF1142" s="1080">
        <v>1250</v>
      </c>
      <c r="AG1142" s="1080"/>
      <c r="AH1142" s="1080"/>
      <c r="AI1142" s="1080"/>
      <c r="AJ1142" s="1079">
        <v>1500</v>
      </c>
      <c r="AK1142" s="1079"/>
      <c r="AL1142" s="1081"/>
      <c r="AM1142" s="1082">
        <v>8</v>
      </c>
      <c r="AN1142" s="1076"/>
      <c r="AO1142" s="1076"/>
      <c r="AP1142" s="1083">
        <v>8</v>
      </c>
      <c r="AQ1142" s="1083"/>
      <c r="AR1142" s="1084" t="s">
        <v>626</v>
      </c>
      <c r="AS1142" s="1085"/>
    </row>
    <row r="1143" spans="1:45" ht="9.9499999999999993" customHeight="1">
      <c r="A1143" s="1086" t="s">
        <v>879</v>
      </c>
      <c r="B1143" s="1087"/>
      <c r="C1143" s="1087"/>
      <c r="D1143" s="1087"/>
      <c r="E1143" s="1087"/>
      <c r="F1143" s="1084" t="s">
        <v>646</v>
      </c>
      <c r="G1143" s="1084"/>
      <c r="H1143" s="1084"/>
      <c r="I1143" s="1084"/>
      <c r="J1143" s="1084"/>
      <c r="K1143" s="1088"/>
      <c r="L1143" s="1089">
        <v>400</v>
      </c>
      <c r="M1143" s="1090"/>
      <c r="N1143" s="1090"/>
      <c r="O1143" s="1078">
        <v>600</v>
      </c>
      <c r="P1143" s="1078"/>
      <c r="Q1143" s="1078"/>
      <c r="R1143" s="1078"/>
      <c r="S1143" s="1079">
        <v>1200</v>
      </c>
      <c r="T1143" s="1079"/>
      <c r="U1143" s="1079"/>
      <c r="V1143" s="1079"/>
      <c r="W1143" s="1080">
        <v>1200</v>
      </c>
      <c r="X1143" s="1080"/>
      <c r="Y1143" s="1080"/>
      <c r="Z1143" s="1080"/>
      <c r="AA1143" s="1079">
        <v>1600</v>
      </c>
      <c r="AB1143" s="1079"/>
      <c r="AC1143" s="1079"/>
      <c r="AD1143" s="1079"/>
      <c r="AE1143" s="1079"/>
      <c r="AF1143" s="1080">
        <v>1500</v>
      </c>
      <c r="AG1143" s="1080"/>
      <c r="AH1143" s="1080"/>
      <c r="AI1143" s="1080"/>
      <c r="AJ1143" s="1079">
        <v>1900</v>
      </c>
      <c r="AK1143" s="1079"/>
      <c r="AL1143" s="1081"/>
      <c r="AM1143" s="1095" t="s">
        <v>626</v>
      </c>
      <c r="AN1143" s="1084"/>
      <c r="AO1143" s="1084"/>
      <c r="AP1143" s="1091" t="s">
        <v>626</v>
      </c>
      <c r="AQ1143" s="1091"/>
      <c r="AR1143" s="1084" t="s">
        <v>626</v>
      </c>
      <c r="AS1143" s="1085"/>
    </row>
    <row r="1144" spans="1:45" ht="17.100000000000001" customHeight="1">
      <c r="A1144" s="502"/>
    </row>
    <row r="1145" spans="1:45" ht="14.1" customHeight="1">
      <c r="A1145" s="498" t="s">
        <v>1051</v>
      </c>
    </row>
    <row r="1146" spans="1:45" ht="42.95" customHeight="1">
      <c r="A1146" s="1107" t="s">
        <v>611</v>
      </c>
      <c r="B1146" s="1108"/>
      <c r="C1146" s="1108"/>
      <c r="D1146" s="1108"/>
      <c r="E1146" s="1108"/>
      <c r="F1146" s="1113" t="s">
        <v>612</v>
      </c>
      <c r="G1146" s="1113"/>
      <c r="H1146" s="1113"/>
      <c r="I1146" s="1113"/>
      <c r="J1146" s="1113"/>
      <c r="K1146" s="1114"/>
      <c r="L1146" s="1119" t="s">
        <v>1036</v>
      </c>
      <c r="M1146" s="1120"/>
      <c r="N1146" s="1120"/>
      <c r="O1146" s="1120"/>
      <c r="P1146" s="1120"/>
      <c r="Q1146" s="1120"/>
      <c r="R1146" s="1120"/>
      <c r="S1146" s="1120"/>
      <c r="T1146" s="1120"/>
      <c r="U1146" s="1120"/>
      <c r="V1146" s="1120"/>
      <c r="W1146" s="1120"/>
      <c r="X1146" s="1120"/>
      <c r="Y1146" s="1120"/>
      <c r="Z1146" s="1120"/>
      <c r="AA1146" s="1120"/>
      <c r="AB1146" s="1120"/>
      <c r="AC1146" s="1120"/>
      <c r="AD1146" s="1120"/>
      <c r="AE1146" s="1120"/>
      <c r="AF1146" s="1120"/>
      <c r="AG1146" s="1120"/>
      <c r="AH1146" s="1120"/>
      <c r="AI1146" s="1120"/>
      <c r="AJ1146" s="1120"/>
      <c r="AK1146" s="1120"/>
      <c r="AL1146" s="1121"/>
      <c r="AM1146" s="1122" t="s">
        <v>1037</v>
      </c>
      <c r="AN1146" s="1123"/>
      <c r="AO1146" s="1123"/>
      <c r="AP1146" s="1123"/>
      <c r="AQ1146" s="1123"/>
      <c r="AR1146" s="1123"/>
      <c r="AS1146" s="1124"/>
    </row>
    <row r="1147" spans="1:45" ht="9.9499999999999993" customHeight="1">
      <c r="A1147" s="1109"/>
      <c r="B1147" s="1110"/>
      <c r="C1147" s="1110"/>
      <c r="D1147" s="1110"/>
      <c r="E1147" s="1110"/>
      <c r="F1147" s="1115"/>
      <c r="G1147" s="1115"/>
      <c r="H1147" s="1115"/>
      <c r="I1147" s="1115"/>
      <c r="J1147" s="1115"/>
      <c r="K1147" s="1116"/>
      <c r="L1147" s="1128" t="s">
        <v>1038</v>
      </c>
      <c r="M1147" s="1103"/>
      <c r="N1147" s="1103"/>
      <c r="O1147" s="1101" t="s">
        <v>1039</v>
      </c>
      <c r="P1147" s="1101"/>
      <c r="Q1147" s="1101"/>
      <c r="R1147" s="1101"/>
      <c r="S1147" s="1103" t="s">
        <v>1040</v>
      </c>
      <c r="T1147" s="1103"/>
      <c r="U1147" s="1103"/>
      <c r="V1147" s="1103"/>
      <c r="W1147" s="1101" t="s">
        <v>1041</v>
      </c>
      <c r="X1147" s="1101"/>
      <c r="Y1147" s="1101"/>
      <c r="Z1147" s="1101"/>
      <c r="AA1147" s="1103" t="s">
        <v>1042</v>
      </c>
      <c r="AB1147" s="1103"/>
      <c r="AC1147" s="1103"/>
      <c r="AD1147" s="1103"/>
      <c r="AE1147" s="1103"/>
      <c r="AF1147" s="1101" t="s">
        <v>1043</v>
      </c>
      <c r="AG1147" s="1101"/>
      <c r="AH1147" s="1101"/>
      <c r="AI1147" s="1101"/>
      <c r="AJ1147" s="1103" t="s">
        <v>1044</v>
      </c>
      <c r="AK1147" s="1103"/>
      <c r="AL1147" s="1105"/>
      <c r="AM1147" s="1125"/>
      <c r="AN1147" s="1126"/>
      <c r="AO1147" s="1126"/>
      <c r="AP1147" s="1126"/>
      <c r="AQ1147" s="1126"/>
      <c r="AR1147" s="1126"/>
      <c r="AS1147" s="1127"/>
    </row>
    <row r="1148" spans="1:45" ht="23.1" customHeight="1">
      <c r="A1148" s="1111"/>
      <c r="B1148" s="1112"/>
      <c r="C1148" s="1112"/>
      <c r="D1148" s="1112"/>
      <c r="E1148" s="1112"/>
      <c r="F1148" s="1117"/>
      <c r="G1148" s="1117"/>
      <c r="H1148" s="1117"/>
      <c r="I1148" s="1117"/>
      <c r="J1148" s="1117"/>
      <c r="K1148" s="1118"/>
      <c r="L1148" s="1129"/>
      <c r="M1148" s="1104"/>
      <c r="N1148" s="1104"/>
      <c r="O1148" s="1102"/>
      <c r="P1148" s="1102"/>
      <c r="Q1148" s="1102"/>
      <c r="R1148" s="1102"/>
      <c r="S1148" s="1104"/>
      <c r="T1148" s="1104"/>
      <c r="U1148" s="1104"/>
      <c r="V1148" s="1104"/>
      <c r="W1148" s="1102"/>
      <c r="X1148" s="1102"/>
      <c r="Y1148" s="1102"/>
      <c r="Z1148" s="1102"/>
      <c r="AA1148" s="1104"/>
      <c r="AB1148" s="1104"/>
      <c r="AC1148" s="1104"/>
      <c r="AD1148" s="1104"/>
      <c r="AE1148" s="1104"/>
      <c r="AF1148" s="1102"/>
      <c r="AG1148" s="1102"/>
      <c r="AH1148" s="1102"/>
      <c r="AI1148" s="1102"/>
      <c r="AJ1148" s="1104"/>
      <c r="AK1148" s="1104"/>
      <c r="AL1148" s="1106"/>
      <c r="AM1148" s="1097" t="s">
        <v>1045</v>
      </c>
      <c r="AN1148" s="1098"/>
      <c r="AO1148" s="1098"/>
      <c r="AP1148" s="1099" t="s">
        <v>1046</v>
      </c>
      <c r="AQ1148" s="1099"/>
      <c r="AR1148" s="1098" t="s">
        <v>1047</v>
      </c>
      <c r="AS1148" s="1100"/>
    </row>
    <row r="1149" spans="1:45" ht="9.9499999999999993" customHeight="1">
      <c r="A1149" s="1086" t="s">
        <v>880</v>
      </c>
      <c r="B1149" s="1087"/>
      <c r="C1149" s="1087"/>
      <c r="D1149" s="1087"/>
      <c r="E1149" s="1087"/>
      <c r="F1149" s="1084" t="s">
        <v>625</v>
      </c>
      <c r="G1149" s="1084"/>
      <c r="H1149" s="1084"/>
      <c r="I1149" s="1084"/>
      <c r="J1149" s="1084"/>
      <c r="K1149" s="1088"/>
      <c r="L1149" s="1089">
        <v>900</v>
      </c>
      <c r="M1149" s="1090"/>
      <c r="N1149" s="1090"/>
      <c r="O1149" s="1080">
        <v>1250</v>
      </c>
      <c r="P1149" s="1080"/>
      <c r="Q1149" s="1080"/>
      <c r="R1149" s="1080"/>
      <c r="S1149" s="1091" t="s">
        <v>626</v>
      </c>
      <c r="T1149" s="1091"/>
      <c r="U1149" s="1091"/>
      <c r="V1149" s="1091"/>
      <c r="W1149" s="1080">
        <v>1600</v>
      </c>
      <c r="X1149" s="1080"/>
      <c r="Y1149" s="1080"/>
      <c r="Z1149" s="1080"/>
      <c r="AA1149" s="1079">
        <v>1950</v>
      </c>
      <c r="AB1149" s="1079"/>
      <c r="AC1149" s="1079"/>
      <c r="AD1149" s="1079"/>
      <c r="AE1149" s="1079"/>
      <c r="AF1149" s="1080">
        <v>1900</v>
      </c>
      <c r="AG1149" s="1080"/>
      <c r="AH1149" s="1080"/>
      <c r="AI1149" s="1080"/>
      <c r="AJ1149" s="1079">
        <v>2200</v>
      </c>
      <c r="AK1149" s="1079"/>
      <c r="AL1149" s="1081"/>
      <c r="AM1149" s="1095" t="s">
        <v>626</v>
      </c>
      <c r="AN1149" s="1084"/>
      <c r="AO1149" s="1084"/>
      <c r="AP1149" s="1083">
        <v>11</v>
      </c>
      <c r="AQ1149" s="1083"/>
      <c r="AR1149" s="1084" t="s">
        <v>626</v>
      </c>
      <c r="AS1149" s="1085"/>
    </row>
    <row r="1150" spans="1:45" ht="9" customHeight="1">
      <c r="A1150" s="1086" t="s">
        <v>881</v>
      </c>
      <c r="B1150" s="1087"/>
      <c r="C1150" s="1087"/>
      <c r="D1150" s="1087"/>
      <c r="E1150" s="1087"/>
      <c r="F1150" s="1084" t="s">
        <v>640</v>
      </c>
      <c r="G1150" s="1084"/>
      <c r="H1150" s="1084"/>
      <c r="I1150" s="1084"/>
      <c r="J1150" s="1084"/>
      <c r="K1150" s="1088"/>
      <c r="L1150" s="1089">
        <v>714</v>
      </c>
      <c r="M1150" s="1090"/>
      <c r="N1150" s="1090"/>
      <c r="O1150" s="1078">
        <v>997</v>
      </c>
      <c r="P1150" s="1078"/>
      <c r="Q1150" s="1078"/>
      <c r="R1150" s="1078"/>
      <c r="S1150" s="1079">
        <v>2040</v>
      </c>
      <c r="T1150" s="1079"/>
      <c r="U1150" s="1079"/>
      <c r="V1150" s="1079"/>
      <c r="W1150" s="1080">
        <v>1383</v>
      </c>
      <c r="X1150" s="1080"/>
      <c r="Y1150" s="1080"/>
      <c r="Z1150" s="1080"/>
      <c r="AA1150" s="1091" t="s">
        <v>626</v>
      </c>
      <c r="AB1150" s="1091"/>
      <c r="AC1150" s="1091"/>
      <c r="AD1150" s="1091"/>
      <c r="AE1150" s="1091"/>
      <c r="AF1150" s="1080">
        <v>1833</v>
      </c>
      <c r="AG1150" s="1080"/>
      <c r="AH1150" s="1080"/>
      <c r="AI1150" s="1080"/>
      <c r="AJ1150" s="1091" t="s">
        <v>626</v>
      </c>
      <c r="AK1150" s="1091"/>
      <c r="AL1150" s="1092"/>
      <c r="AM1150" s="1082">
        <v>11.44</v>
      </c>
      <c r="AN1150" s="1076"/>
      <c r="AO1150" s="1076"/>
      <c r="AP1150" s="1083">
        <v>13.89</v>
      </c>
      <c r="AQ1150" s="1083"/>
      <c r="AR1150" s="1084" t="s">
        <v>626</v>
      </c>
      <c r="AS1150" s="1085"/>
    </row>
    <row r="1151" spans="1:45" ht="9" customHeight="1">
      <c r="A1151" s="1086" t="s">
        <v>882</v>
      </c>
      <c r="B1151" s="1087"/>
      <c r="C1151" s="1087"/>
      <c r="D1151" s="1087"/>
      <c r="E1151" s="1087"/>
      <c r="F1151" s="1084" t="s">
        <v>625</v>
      </c>
      <c r="G1151" s="1084"/>
      <c r="H1151" s="1084"/>
      <c r="I1151" s="1084"/>
      <c r="J1151" s="1084"/>
      <c r="K1151" s="1088"/>
      <c r="L1151" s="1094">
        <v>1000</v>
      </c>
      <c r="M1151" s="1079"/>
      <c r="N1151" s="1079"/>
      <c r="O1151" s="1080">
        <v>1200</v>
      </c>
      <c r="P1151" s="1080"/>
      <c r="Q1151" s="1080"/>
      <c r="R1151" s="1080"/>
      <c r="S1151" s="1079">
        <v>1600</v>
      </c>
      <c r="T1151" s="1079"/>
      <c r="U1151" s="1079"/>
      <c r="V1151" s="1079"/>
      <c r="W1151" s="1080">
        <v>1500</v>
      </c>
      <c r="X1151" s="1080"/>
      <c r="Y1151" s="1080"/>
      <c r="Z1151" s="1080"/>
      <c r="AA1151" s="1079">
        <v>1800</v>
      </c>
      <c r="AB1151" s="1079"/>
      <c r="AC1151" s="1079"/>
      <c r="AD1151" s="1079"/>
      <c r="AE1151" s="1079"/>
      <c r="AF1151" s="1080">
        <v>1700</v>
      </c>
      <c r="AG1151" s="1080"/>
      <c r="AH1151" s="1080"/>
      <c r="AI1151" s="1080"/>
      <c r="AJ1151" s="1079">
        <v>1900</v>
      </c>
      <c r="AK1151" s="1079"/>
      <c r="AL1151" s="1081"/>
      <c r="AM1151" s="1082">
        <v>9</v>
      </c>
      <c r="AN1151" s="1076"/>
      <c r="AO1151" s="1076"/>
      <c r="AP1151" s="1083">
        <v>11.5</v>
      </c>
      <c r="AQ1151" s="1083"/>
      <c r="AR1151" s="1084" t="s">
        <v>626</v>
      </c>
      <c r="AS1151" s="1085"/>
    </row>
    <row r="1152" spans="1:45" ht="9" customHeight="1">
      <c r="A1152" s="1086" t="s">
        <v>883</v>
      </c>
      <c r="B1152" s="1087"/>
      <c r="C1152" s="1087"/>
      <c r="D1152" s="1087"/>
      <c r="E1152" s="1087"/>
      <c r="F1152" s="1084" t="s">
        <v>643</v>
      </c>
      <c r="G1152" s="1084"/>
      <c r="H1152" s="1084"/>
      <c r="I1152" s="1084"/>
      <c r="J1152" s="1084"/>
      <c r="K1152" s="1088"/>
      <c r="L1152" s="1096" t="s">
        <v>626</v>
      </c>
      <c r="M1152" s="1091"/>
      <c r="N1152" s="1091"/>
      <c r="O1152" s="1084" t="s">
        <v>626</v>
      </c>
      <c r="P1152" s="1084"/>
      <c r="Q1152" s="1084"/>
      <c r="R1152" s="1084"/>
      <c r="S1152" s="1090">
        <v>950</v>
      </c>
      <c r="T1152" s="1090"/>
      <c r="U1152" s="1090"/>
      <c r="V1152" s="1090"/>
      <c r="W1152" s="1078">
        <v>650</v>
      </c>
      <c r="X1152" s="1078"/>
      <c r="Y1152" s="1078"/>
      <c r="Z1152" s="1078"/>
      <c r="AA1152" s="1079">
        <v>1050</v>
      </c>
      <c r="AB1152" s="1079"/>
      <c r="AC1152" s="1079"/>
      <c r="AD1152" s="1079"/>
      <c r="AE1152" s="1079"/>
      <c r="AF1152" s="1080">
        <v>1150</v>
      </c>
      <c r="AG1152" s="1080"/>
      <c r="AH1152" s="1080"/>
      <c r="AI1152" s="1080"/>
      <c r="AJ1152" s="1079">
        <v>1250</v>
      </c>
      <c r="AK1152" s="1079"/>
      <c r="AL1152" s="1081"/>
      <c r="AM1152" s="1082">
        <v>6</v>
      </c>
      <c r="AN1152" s="1076"/>
      <c r="AO1152" s="1076"/>
      <c r="AP1152" s="1083">
        <v>7</v>
      </c>
      <c r="AQ1152" s="1083"/>
      <c r="AR1152" s="1076">
        <v>8</v>
      </c>
      <c r="AS1152" s="1077"/>
    </row>
    <row r="1153" spans="1:45" ht="9" customHeight="1">
      <c r="A1153" s="1086" t="s">
        <v>884</v>
      </c>
      <c r="B1153" s="1087"/>
      <c r="C1153" s="1087"/>
      <c r="D1153" s="1087"/>
      <c r="E1153" s="1087"/>
      <c r="F1153" s="1084" t="s">
        <v>652</v>
      </c>
      <c r="G1153" s="1084"/>
      <c r="H1153" s="1084"/>
      <c r="I1153" s="1084"/>
      <c r="J1153" s="1084"/>
      <c r="K1153" s="1088"/>
      <c r="L1153" s="1096" t="s">
        <v>626</v>
      </c>
      <c r="M1153" s="1091"/>
      <c r="N1153" s="1091"/>
      <c r="O1153" s="1078">
        <v>800</v>
      </c>
      <c r="P1153" s="1078"/>
      <c r="Q1153" s="1078"/>
      <c r="R1153" s="1078"/>
      <c r="S1153" s="1079">
        <v>1000</v>
      </c>
      <c r="T1153" s="1079"/>
      <c r="U1153" s="1079"/>
      <c r="V1153" s="1079"/>
      <c r="W1153" s="1080">
        <v>1200</v>
      </c>
      <c r="X1153" s="1080"/>
      <c r="Y1153" s="1080"/>
      <c r="Z1153" s="1080"/>
      <c r="AA1153" s="1079">
        <v>1700</v>
      </c>
      <c r="AB1153" s="1079"/>
      <c r="AC1153" s="1079"/>
      <c r="AD1153" s="1079"/>
      <c r="AE1153" s="1079"/>
      <c r="AF1153" s="1080">
        <v>2400</v>
      </c>
      <c r="AG1153" s="1080"/>
      <c r="AH1153" s="1080"/>
      <c r="AI1153" s="1080"/>
      <c r="AJ1153" s="1079">
        <v>2600</v>
      </c>
      <c r="AK1153" s="1079"/>
      <c r="AL1153" s="1081"/>
      <c r="AM1153" s="1082">
        <v>13</v>
      </c>
      <c r="AN1153" s="1076"/>
      <c r="AO1153" s="1076"/>
      <c r="AP1153" s="1083">
        <v>16.5</v>
      </c>
      <c r="AQ1153" s="1083"/>
      <c r="AR1153" s="1084" t="s">
        <v>626</v>
      </c>
      <c r="AS1153" s="1085"/>
    </row>
    <row r="1154" spans="1:45" ht="9" customHeight="1">
      <c r="A1154" s="1086" t="s">
        <v>885</v>
      </c>
      <c r="B1154" s="1087"/>
      <c r="C1154" s="1087"/>
      <c r="D1154" s="1087"/>
      <c r="E1154" s="1087"/>
      <c r="F1154" s="1084" t="s">
        <v>652</v>
      </c>
      <c r="G1154" s="1084"/>
      <c r="H1154" s="1084"/>
      <c r="I1154" s="1084"/>
      <c r="J1154" s="1084"/>
      <c r="K1154" s="1088"/>
      <c r="L1154" s="1089">
        <v>900</v>
      </c>
      <c r="M1154" s="1090"/>
      <c r="N1154" s="1090"/>
      <c r="O1154" s="1080">
        <v>1200</v>
      </c>
      <c r="P1154" s="1080"/>
      <c r="Q1154" s="1080"/>
      <c r="R1154" s="1080"/>
      <c r="S1154" s="1091" t="s">
        <v>626</v>
      </c>
      <c r="T1154" s="1091"/>
      <c r="U1154" s="1091"/>
      <c r="V1154" s="1091"/>
      <c r="W1154" s="1080">
        <v>1650</v>
      </c>
      <c r="X1154" s="1080"/>
      <c r="Y1154" s="1080"/>
      <c r="Z1154" s="1080"/>
      <c r="AA1154" s="1091" t="s">
        <v>626</v>
      </c>
      <c r="AB1154" s="1091"/>
      <c r="AC1154" s="1091"/>
      <c r="AD1154" s="1091"/>
      <c r="AE1154" s="1091"/>
      <c r="AF1154" s="1080">
        <v>1800</v>
      </c>
      <c r="AG1154" s="1080"/>
      <c r="AH1154" s="1080"/>
      <c r="AI1154" s="1080"/>
      <c r="AJ1154" s="1091" t="s">
        <v>626</v>
      </c>
      <c r="AK1154" s="1091"/>
      <c r="AL1154" s="1092"/>
      <c r="AM1154" s="1082">
        <v>11</v>
      </c>
      <c r="AN1154" s="1076"/>
      <c r="AO1154" s="1076"/>
      <c r="AP1154" s="1083">
        <v>11.8</v>
      </c>
      <c r="AQ1154" s="1083"/>
      <c r="AR1154" s="1084" t="s">
        <v>626</v>
      </c>
      <c r="AS1154" s="1085"/>
    </row>
    <row r="1155" spans="1:45" ht="9" customHeight="1">
      <c r="A1155" s="1086" t="s">
        <v>886</v>
      </c>
      <c r="B1155" s="1087"/>
      <c r="C1155" s="1087"/>
      <c r="D1155" s="1087"/>
      <c r="E1155" s="1087"/>
      <c r="F1155" s="1084" t="s">
        <v>629</v>
      </c>
      <c r="G1155" s="1084"/>
      <c r="H1155" s="1084"/>
      <c r="I1155" s="1084"/>
      <c r="J1155" s="1084"/>
      <c r="K1155" s="1088"/>
      <c r="L1155" s="1089">
        <v>600</v>
      </c>
      <c r="M1155" s="1090"/>
      <c r="N1155" s="1090"/>
      <c r="O1155" s="1078">
        <v>950</v>
      </c>
      <c r="P1155" s="1078"/>
      <c r="Q1155" s="1078"/>
      <c r="R1155" s="1078"/>
      <c r="S1155" s="1079">
        <v>1700</v>
      </c>
      <c r="T1155" s="1079"/>
      <c r="U1155" s="1079"/>
      <c r="V1155" s="1079"/>
      <c r="W1155" s="1080">
        <v>1300</v>
      </c>
      <c r="X1155" s="1080"/>
      <c r="Y1155" s="1080"/>
      <c r="Z1155" s="1080"/>
      <c r="AA1155" s="1079">
        <v>1850</v>
      </c>
      <c r="AB1155" s="1079"/>
      <c r="AC1155" s="1079"/>
      <c r="AD1155" s="1079"/>
      <c r="AE1155" s="1079"/>
      <c r="AF1155" s="1080">
        <v>1700</v>
      </c>
      <c r="AG1155" s="1080"/>
      <c r="AH1155" s="1080"/>
      <c r="AI1155" s="1080"/>
      <c r="AJ1155" s="1079">
        <v>2400</v>
      </c>
      <c r="AK1155" s="1079"/>
      <c r="AL1155" s="1081"/>
      <c r="AM1155" s="1082">
        <v>12</v>
      </c>
      <c r="AN1155" s="1076"/>
      <c r="AO1155" s="1076"/>
      <c r="AP1155" s="1083">
        <v>14</v>
      </c>
      <c r="AQ1155" s="1083"/>
      <c r="AR1155" s="1076">
        <v>18</v>
      </c>
      <c r="AS1155" s="1077"/>
    </row>
    <row r="1156" spans="1:45" ht="9" customHeight="1">
      <c r="A1156" s="1086" t="s">
        <v>887</v>
      </c>
      <c r="B1156" s="1087"/>
      <c r="C1156" s="1087"/>
      <c r="D1156" s="1087"/>
      <c r="E1156" s="1087"/>
      <c r="F1156" s="1084" t="s">
        <v>632</v>
      </c>
      <c r="G1156" s="1084"/>
      <c r="H1156" s="1084"/>
      <c r="I1156" s="1084"/>
      <c r="J1156" s="1084"/>
      <c r="K1156" s="1088"/>
      <c r="L1156" s="1089">
        <v>350</v>
      </c>
      <c r="M1156" s="1090"/>
      <c r="N1156" s="1090"/>
      <c r="O1156" s="1078">
        <v>600</v>
      </c>
      <c r="P1156" s="1078"/>
      <c r="Q1156" s="1078"/>
      <c r="R1156" s="1078"/>
      <c r="S1156" s="1090">
        <v>900</v>
      </c>
      <c r="T1156" s="1090"/>
      <c r="U1156" s="1090"/>
      <c r="V1156" s="1090"/>
      <c r="W1156" s="1078">
        <v>800</v>
      </c>
      <c r="X1156" s="1078"/>
      <c r="Y1156" s="1078"/>
      <c r="Z1156" s="1078"/>
      <c r="AA1156" s="1079">
        <v>1100</v>
      </c>
      <c r="AB1156" s="1079"/>
      <c r="AC1156" s="1079"/>
      <c r="AD1156" s="1079"/>
      <c r="AE1156" s="1079"/>
      <c r="AF1156" s="1078">
        <v>900</v>
      </c>
      <c r="AG1156" s="1078"/>
      <c r="AH1156" s="1078"/>
      <c r="AI1156" s="1078"/>
      <c r="AJ1156" s="1079">
        <v>1200</v>
      </c>
      <c r="AK1156" s="1079"/>
      <c r="AL1156" s="1081"/>
      <c r="AM1156" s="1082">
        <v>7</v>
      </c>
      <c r="AN1156" s="1076"/>
      <c r="AO1156" s="1076"/>
      <c r="AP1156" s="1083">
        <v>10</v>
      </c>
      <c r="AQ1156" s="1083"/>
      <c r="AR1156" s="1076">
        <v>11</v>
      </c>
      <c r="AS1156" s="1077"/>
    </row>
    <row r="1157" spans="1:45" ht="9" customHeight="1">
      <c r="A1157" s="1086" t="s">
        <v>888</v>
      </c>
      <c r="B1157" s="1087"/>
      <c r="C1157" s="1087"/>
      <c r="D1157" s="1087"/>
      <c r="E1157" s="1087"/>
      <c r="F1157" s="1084" t="s">
        <v>646</v>
      </c>
      <c r="G1157" s="1084"/>
      <c r="H1157" s="1084"/>
      <c r="I1157" s="1084"/>
      <c r="J1157" s="1084"/>
      <c r="K1157" s="1088"/>
      <c r="L1157" s="1089">
        <v>650</v>
      </c>
      <c r="M1157" s="1090"/>
      <c r="N1157" s="1090"/>
      <c r="O1157" s="1078">
        <v>900</v>
      </c>
      <c r="P1157" s="1078"/>
      <c r="Q1157" s="1078"/>
      <c r="R1157" s="1078"/>
      <c r="S1157" s="1079">
        <v>1500</v>
      </c>
      <c r="T1157" s="1079"/>
      <c r="U1157" s="1079"/>
      <c r="V1157" s="1079"/>
      <c r="W1157" s="1080">
        <v>1200</v>
      </c>
      <c r="X1157" s="1080"/>
      <c r="Y1157" s="1080"/>
      <c r="Z1157" s="1080"/>
      <c r="AA1157" s="1079">
        <v>1700</v>
      </c>
      <c r="AB1157" s="1079"/>
      <c r="AC1157" s="1079"/>
      <c r="AD1157" s="1079"/>
      <c r="AE1157" s="1079"/>
      <c r="AF1157" s="1080">
        <v>1600</v>
      </c>
      <c r="AG1157" s="1080"/>
      <c r="AH1157" s="1080"/>
      <c r="AI1157" s="1080"/>
      <c r="AJ1157" s="1079">
        <v>2100</v>
      </c>
      <c r="AK1157" s="1079"/>
      <c r="AL1157" s="1081"/>
      <c r="AM1157" s="1082">
        <v>10.5</v>
      </c>
      <c r="AN1157" s="1076"/>
      <c r="AO1157" s="1076"/>
      <c r="AP1157" s="1083">
        <v>10.5</v>
      </c>
      <c r="AQ1157" s="1083"/>
      <c r="AR1157" s="1084" t="s">
        <v>626</v>
      </c>
      <c r="AS1157" s="1085"/>
    </row>
    <row r="1158" spans="1:45" ht="9" customHeight="1">
      <c r="A1158" s="1086" t="s">
        <v>889</v>
      </c>
      <c r="B1158" s="1087"/>
      <c r="C1158" s="1087"/>
      <c r="D1158" s="1087"/>
      <c r="E1158" s="1087"/>
      <c r="F1158" s="1084" t="s">
        <v>625</v>
      </c>
      <c r="G1158" s="1084"/>
      <c r="H1158" s="1084"/>
      <c r="I1158" s="1084"/>
      <c r="J1158" s="1084"/>
      <c r="K1158" s="1088"/>
      <c r="L1158" s="1089">
        <v>800</v>
      </c>
      <c r="M1158" s="1090"/>
      <c r="N1158" s="1090"/>
      <c r="O1158" s="1080">
        <v>1000</v>
      </c>
      <c r="P1158" s="1080"/>
      <c r="Q1158" s="1080"/>
      <c r="R1158" s="1080"/>
      <c r="S1158" s="1079">
        <v>1200</v>
      </c>
      <c r="T1158" s="1079"/>
      <c r="U1158" s="1079"/>
      <c r="V1158" s="1079"/>
      <c r="W1158" s="1080">
        <v>1300</v>
      </c>
      <c r="X1158" s="1080"/>
      <c r="Y1158" s="1080"/>
      <c r="Z1158" s="1080"/>
      <c r="AA1158" s="1079">
        <v>1500</v>
      </c>
      <c r="AB1158" s="1079"/>
      <c r="AC1158" s="1079"/>
      <c r="AD1158" s="1079"/>
      <c r="AE1158" s="1079"/>
      <c r="AF1158" s="1080">
        <v>1400</v>
      </c>
      <c r="AG1158" s="1080"/>
      <c r="AH1158" s="1080"/>
      <c r="AI1158" s="1080"/>
      <c r="AJ1158" s="1079">
        <v>1700</v>
      </c>
      <c r="AK1158" s="1079"/>
      <c r="AL1158" s="1081"/>
      <c r="AM1158" s="1082">
        <v>9.5</v>
      </c>
      <c r="AN1158" s="1076"/>
      <c r="AO1158" s="1076"/>
      <c r="AP1158" s="1083">
        <v>10.5</v>
      </c>
      <c r="AQ1158" s="1083"/>
      <c r="AR1158" s="1084" t="s">
        <v>626</v>
      </c>
      <c r="AS1158" s="1085"/>
    </row>
    <row r="1159" spans="1:45" ht="9" customHeight="1">
      <c r="A1159" s="1086" t="s">
        <v>890</v>
      </c>
      <c r="B1159" s="1087"/>
      <c r="C1159" s="1087"/>
      <c r="D1159" s="1087"/>
      <c r="E1159" s="1087"/>
      <c r="F1159" s="1084" t="s">
        <v>634</v>
      </c>
      <c r="G1159" s="1084"/>
      <c r="H1159" s="1084"/>
      <c r="I1159" s="1084"/>
      <c r="J1159" s="1084"/>
      <c r="K1159" s="1088"/>
      <c r="L1159" s="1089">
        <v>700</v>
      </c>
      <c r="M1159" s="1090"/>
      <c r="N1159" s="1090"/>
      <c r="O1159" s="1080">
        <v>1050</v>
      </c>
      <c r="P1159" s="1080"/>
      <c r="Q1159" s="1080"/>
      <c r="R1159" s="1080"/>
      <c r="S1159" s="1079">
        <v>1550</v>
      </c>
      <c r="T1159" s="1079"/>
      <c r="U1159" s="1079"/>
      <c r="V1159" s="1079"/>
      <c r="W1159" s="1080">
        <v>1450</v>
      </c>
      <c r="X1159" s="1080"/>
      <c r="Y1159" s="1080"/>
      <c r="Z1159" s="1080"/>
      <c r="AA1159" s="1079">
        <v>1750</v>
      </c>
      <c r="AB1159" s="1079"/>
      <c r="AC1159" s="1079"/>
      <c r="AD1159" s="1079"/>
      <c r="AE1159" s="1079"/>
      <c r="AF1159" s="1080">
        <v>1650</v>
      </c>
      <c r="AG1159" s="1080"/>
      <c r="AH1159" s="1080"/>
      <c r="AI1159" s="1080"/>
      <c r="AJ1159" s="1079">
        <v>1850</v>
      </c>
      <c r="AK1159" s="1079"/>
      <c r="AL1159" s="1081"/>
      <c r="AM1159" s="1082">
        <v>10</v>
      </c>
      <c r="AN1159" s="1076"/>
      <c r="AO1159" s="1076"/>
      <c r="AP1159" s="1083">
        <v>11</v>
      </c>
      <c r="AQ1159" s="1083"/>
      <c r="AR1159" s="1084" t="s">
        <v>626</v>
      </c>
      <c r="AS1159" s="1085"/>
    </row>
    <row r="1160" spans="1:45" ht="9" customHeight="1">
      <c r="A1160" s="1086" t="s">
        <v>891</v>
      </c>
      <c r="B1160" s="1087"/>
      <c r="C1160" s="1087"/>
      <c r="D1160" s="1087"/>
      <c r="E1160" s="1087"/>
      <c r="F1160" s="1084" t="s">
        <v>646</v>
      </c>
      <c r="G1160" s="1084"/>
      <c r="H1160" s="1084"/>
      <c r="I1160" s="1084"/>
      <c r="J1160" s="1084"/>
      <c r="K1160" s="1088"/>
      <c r="L1160" s="1089">
        <v>700</v>
      </c>
      <c r="M1160" s="1090"/>
      <c r="N1160" s="1090"/>
      <c r="O1160" s="1080">
        <v>1050</v>
      </c>
      <c r="P1160" s="1080"/>
      <c r="Q1160" s="1080"/>
      <c r="R1160" s="1080"/>
      <c r="S1160" s="1079">
        <v>1450</v>
      </c>
      <c r="T1160" s="1079"/>
      <c r="U1160" s="1079"/>
      <c r="V1160" s="1079"/>
      <c r="W1160" s="1080">
        <v>1400</v>
      </c>
      <c r="X1160" s="1080"/>
      <c r="Y1160" s="1080"/>
      <c r="Z1160" s="1080"/>
      <c r="AA1160" s="1079">
        <v>1675</v>
      </c>
      <c r="AB1160" s="1079"/>
      <c r="AC1160" s="1079"/>
      <c r="AD1160" s="1079"/>
      <c r="AE1160" s="1079"/>
      <c r="AF1160" s="1080">
        <v>1750</v>
      </c>
      <c r="AG1160" s="1080"/>
      <c r="AH1160" s="1080"/>
      <c r="AI1160" s="1080"/>
      <c r="AJ1160" s="1079">
        <v>1950</v>
      </c>
      <c r="AK1160" s="1079"/>
      <c r="AL1160" s="1081"/>
      <c r="AM1160" s="1082">
        <v>10</v>
      </c>
      <c r="AN1160" s="1076"/>
      <c r="AO1160" s="1076"/>
      <c r="AP1160" s="1083">
        <v>10.5</v>
      </c>
      <c r="AQ1160" s="1083"/>
      <c r="AR1160" s="1084" t="s">
        <v>626</v>
      </c>
      <c r="AS1160" s="1085"/>
    </row>
    <row r="1161" spans="1:45" ht="9" customHeight="1">
      <c r="A1161" s="1086" t="s">
        <v>892</v>
      </c>
      <c r="B1161" s="1087"/>
      <c r="C1161" s="1087"/>
      <c r="D1161" s="1087"/>
      <c r="E1161" s="1087"/>
      <c r="F1161" s="1084" t="s">
        <v>646</v>
      </c>
      <c r="G1161" s="1084"/>
      <c r="H1161" s="1084"/>
      <c r="I1161" s="1084"/>
      <c r="J1161" s="1084"/>
      <c r="K1161" s="1088"/>
      <c r="L1161" s="1089">
        <v>500</v>
      </c>
      <c r="M1161" s="1090"/>
      <c r="N1161" s="1090"/>
      <c r="O1161" s="1078">
        <v>750</v>
      </c>
      <c r="P1161" s="1078"/>
      <c r="Q1161" s="1078"/>
      <c r="R1161" s="1078"/>
      <c r="S1161" s="1079">
        <v>1050</v>
      </c>
      <c r="T1161" s="1079"/>
      <c r="U1161" s="1079"/>
      <c r="V1161" s="1079"/>
      <c r="W1161" s="1078">
        <v>970</v>
      </c>
      <c r="X1161" s="1078"/>
      <c r="Y1161" s="1078"/>
      <c r="Z1161" s="1078"/>
      <c r="AA1161" s="1079">
        <v>1330</v>
      </c>
      <c r="AB1161" s="1079"/>
      <c r="AC1161" s="1079"/>
      <c r="AD1161" s="1079"/>
      <c r="AE1161" s="1079"/>
      <c r="AF1161" s="1080">
        <v>1150</v>
      </c>
      <c r="AG1161" s="1080"/>
      <c r="AH1161" s="1080"/>
      <c r="AI1161" s="1080"/>
      <c r="AJ1161" s="1079">
        <v>1450</v>
      </c>
      <c r="AK1161" s="1079"/>
      <c r="AL1161" s="1081"/>
      <c r="AM1161" s="1082">
        <v>7.5</v>
      </c>
      <c r="AN1161" s="1076"/>
      <c r="AO1161" s="1076"/>
      <c r="AP1161" s="1083">
        <v>8</v>
      </c>
      <c r="AQ1161" s="1083"/>
      <c r="AR1161" s="1084" t="s">
        <v>626</v>
      </c>
      <c r="AS1161" s="1085"/>
    </row>
    <row r="1162" spans="1:45" ht="9" customHeight="1">
      <c r="A1162" s="1086" t="s">
        <v>893</v>
      </c>
      <c r="B1162" s="1087"/>
      <c r="C1162" s="1087"/>
      <c r="D1162" s="1087"/>
      <c r="E1162" s="1087"/>
      <c r="F1162" s="1084" t="s">
        <v>713</v>
      </c>
      <c r="G1162" s="1084"/>
      <c r="H1162" s="1084"/>
      <c r="I1162" s="1084"/>
      <c r="J1162" s="1084"/>
      <c r="K1162" s="1088"/>
      <c r="L1162" s="1089">
        <v>500</v>
      </c>
      <c r="M1162" s="1090"/>
      <c r="N1162" s="1090"/>
      <c r="O1162" s="1078">
        <v>725</v>
      </c>
      <c r="P1162" s="1078"/>
      <c r="Q1162" s="1078"/>
      <c r="R1162" s="1078"/>
      <c r="S1162" s="1091" t="s">
        <v>626</v>
      </c>
      <c r="T1162" s="1091"/>
      <c r="U1162" s="1091"/>
      <c r="V1162" s="1091"/>
      <c r="W1162" s="1078">
        <v>950</v>
      </c>
      <c r="X1162" s="1078"/>
      <c r="Y1162" s="1078"/>
      <c r="Z1162" s="1078"/>
      <c r="AA1162" s="1091" t="s">
        <v>626</v>
      </c>
      <c r="AB1162" s="1091"/>
      <c r="AC1162" s="1091"/>
      <c r="AD1162" s="1091"/>
      <c r="AE1162" s="1091"/>
      <c r="AF1162" s="1084" t="s">
        <v>626</v>
      </c>
      <c r="AG1162" s="1084"/>
      <c r="AH1162" s="1084"/>
      <c r="AI1162" s="1084"/>
      <c r="AJ1162" s="1091" t="s">
        <v>626</v>
      </c>
      <c r="AK1162" s="1091"/>
      <c r="AL1162" s="1092"/>
      <c r="AM1162" s="1082">
        <v>8</v>
      </c>
      <c r="AN1162" s="1076"/>
      <c r="AO1162" s="1076"/>
      <c r="AP1162" s="1083">
        <v>9.5</v>
      </c>
      <c r="AQ1162" s="1083"/>
      <c r="AR1162" s="1084" t="s">
        <v>626</v>
      </c>
      <c r="AS1162" s="1085"/>
    </row>
    <row r="1163" spans="1:45" ht="9" customHeight="1">
      <c r="A1163" s="1086" t="s">
        <v>894</v>
      </c>
      <c r="B1163" s="1087"/>
      <c r="C1163" s="1087"/>
      <c r="D1163" s="1087"/>
      <c r="E1163" s="1087"/>
      <c r="F1163" s="1084" t="s">
        <v>625</v>
      </c>
      <c r="G1163" s="1084"/>
      <c r="H1163" s="1084"/>
      <c r="I1163" s="1084"/>
      <c r="J1163" s="1084"/>
      <c r="K1163" s="1088"/>
      <c r="L1163" s="1094">
        <v>1000</v>
      </c>
      <c r="M1163" s="1079"/>
      <c r="N1163" s="1079"/>
      <c r="O1163" s="1080">
        <v>1200</v>
      </c>
      <c r="P1163" s="1080"/>
      <c r="Q1163" s="1080"/>
      <c r="R1163" s="1080"/>
      <c r="S1163" s="1079">
        <v>1700</v>
      </c>
      <c r="T1163" s="1079"/>
      <c r="U1163" s="1079"/>
      <c r="V1163" s="1079"/>
      <c r="W1163" s="1080">
        <v>1450</v>
      </c>
      <c r="X1163" s="1080"/>
      <c r="Y1163" s="1080"/>
      <c r="Z1163" s="1080"/>
      <c r="AA1163" s="1079">
        <v>1800</v>
      </c>
      <c r="AB1163" s="1079"/>
      <c r="AC1163" s="1079"/>
      <c r="AD1163" s="1079"/>
      <c r="AE1163" s="1079"/>
      <c r="AF1163" s="1080">
        <v>1600</v>
      </c>
      <c r="AG1163" s="1080"/>
      <c r="AH1163" s="1080"/>
      <c r="AI1163" s="1080"/>
      <c r="AJ1163" s="1079">
        <v>2000</v>
      </c>
      <c r="AK1163" s="1079"/>
      <c r="AL1163" s="1081"/>
      <c r="AM1163" s="1082">
        <v>10</v>
      </c>
      <c r="AN1163" s="1076"/>
      <c r="AO1163" s="1076"/>
      <c r="AP1163" s="1083">
        <v>11</v>
      </c>
      <c r="AQ1163" s="1083"/>
      <c r="AR1163" s="1084" t="s">
        <v>626</v>
      </c>
      <c r="AS1163" s="1085"/>
    </row>
    <row r="1164" spans="1:45" ht="9" customHeight="1">
      <c r="A1164" s="1086" t="s">
        <v>895</v>
      </c>
      <c r="B1164" s="1087"/>
      <c r="C1164" s="1087"/>
      <c r="D1164" s="1087"/>
      <c r="E1164" s="1087"/>
      <c r="F1164" s="1084" t="s">
        <v>625</v>
      </c>
      <c r="G1164" s="1084"/>
      <c r="H1164" s="1084"/>
      <c r="I1164" s="1084"/>
      <c r="J1164" s="1084"/>
      <c r="K1164" s="1088"/>
      <c r="L1164" s="1089">
        <v>500</v>
      </c>
      <c r="M1164" s="1090"/>
      <c r="N1164" s="1090"/>
      <c r="O1164" s="1080">
        <v>1100</v>
      </c>
      <c r="P1164" s="1080"/>
      <c r="Q1164" s="1080"/>
      <c r="R1164" s="1080"/>
      <c r="S1164" s="1079">
        <v>1700</v>
      </c>
      <c r="T1164" s="1079"/>
      <c r="U1164" s="1079"/>
      <c r="V1164" s="1079"/>
      <c r="W1164" s="1080">
        <v>1500</v>
      </c>
      <c r="X1164" s="1080"/>
      <c r="Y1164" s="1080"/>
      <c r="Z1164" s="1080"/>
      <c r="AA1164" s="1079">
        <v>1900</v>
      </c>
      <c r="AB1164" s="1079"/>
      <c r="AC1164" s="1079"/>
      <c r="AD1164" s="1079"/>
      <c r="AE1164" s="1079"/>
      <c r="AF1164" s="1080">
        <v>2150</v>
      </c>
      <c r="AG1164" s="1080"/>
      <c r="AH1164" s="1080"/>
      <c r="AI1164" s="1080"/>
      <c r="AJ1164" s="1079">
        <v>2200</v>
      </c>
      <c r="AK1164" s="1079"/>
      <c r="AL1164" s="1081"/>
      <c r="AM1164" s="1082">
        <v>10</v>
      </c>
      <c r="AN1164" s="1076"/>
      <c r="AO1164" s="1076"/>
      <c r="AP1164" s="1083">
        <v>13</v>
      </c>
      <c r="AQ1164" s="1083"/>
      <c r="AR1164" s="1084" t="s">
        <v>626</v>
      </c>
      <c r="AS1164" s="1085"/>
    </row>
    <row r="1165" spans="1:45" ht="9" customHeight="1">
      <c r="A1165" s="1086" t="s">
        <v>896</v>
      </c>
      <c r="B1165" s="1087"/>
      <c r="C1165" s="1087"/>
      <c r="D1165" s="1087"/>
      <c r="E1165" s="1087"/>
      <c r="F1165" s="1084" t="s">
        <v>640</v>
      </c>
      <c r="G1165" s="1084"/>
      <c r="H1165" s="1084"/>
      <c r="I1165" s="1084"/>
      <c r="J1165" s="1084"/>
      <c r="K1165" s="1088"/>
      <c r="L1165" s="1096" t="s">
        <v>626</v>
      </c>
      <c r="M1165" s="1091"/>
      <c r="N1165" s="1091"/>
      <c r="O1165" s="1080">
        <v>1125</v>
      </c>
      <c r="P1165" s="1080"/>
      <c r="Q1165" s="1080"/>
      <c r="R1165" s="1080"/>
      <c r="S1165" s="1079">
        <v>1600</v>
      </c>
      <c r="T1165" s="1079"/>
      <c r="U1165" s="1079"/>
      <c r="V1165" s="1079"/>
      <c r="W1165" s="1080">
        <v>1350</v>
      </c>
      <c r="X1165" s="1080"/>
      <c r="Y1165" s="1080"/>
      <c r="Z1165" s="1080"/>
      <c r="AA1165" s="1091" t="s">
        <v>626</v>
      </c>
      <c r="AB1165" s="1091"/>
      <c r="AC1165" s="1091"/>
      <c r="AD1165" s="1091"/>
      <c r="AE1165" s="1091"/>
      <c r="AF1165" s="1080">
        <v>1500</v>
      </c>
      <c r="AG1165" s="1080"/>
      <c r="AH1165" s="1080"/>
      <c r="AI1165" s="1080"/>
      <c r="AJ1165" s="1091" t="s">
        <v>626</v>
      </c>
      <c r="AK1165" s="1091"/>
      <c r="AL1165" s="1092"/>
      <c r="AM1165" s="1082">
        <v>12.5</v>
      </c>
      <c r="AN1165" s="1076"/>
      <c r="AO1165" s="1076"/>
      <c r="AP1165" s="1083">
        <v>13.5</v>
      </c>
      <c r="AQ1165" s="1083"/>
      <c r="AR1165" s="1084" t="s">
        <v>626</v>
      </c>
      <c r="AS1165" s="1085"/>
    </row>
    <row r="1166" spans="1:45" ht="9" customHeight="1">
      <c r="A1166" s="1086" t="s">
        <v>897</v>
      </c>
      <c r="B1166" s="1087"/>
      <c r="C1166" s="1087"/>
      <c r="D1166" s="1087"/>
      <c r="E1166" s="1087"/>
      <c r="F1166" s="1084" t="s">
        <v>646</v>
      </c>
      <c r="G1166" s="1084"/>
      <c r="H1166" s="1084"/>
      <c r="I1166" s="1084"/>
      <c r="J1166" s="1084"/>
      <c r="K1166" s="1088"/>
      <c r="L1166" s="1089">
        <v>525</v>
      </c>
      <c r="M1166" s="1090"/>
      <c r="N1166" s="1090"/>
      <c r="O1166" s="1078">
        <v>825</v>
      </c>
      <c r="P1166" s="1078"/>
      <c r="Q1166" s="1078"/>
      <c r="R1166" s="1078"/>
      <c r="S1166" s="1079">
        <v>1290</v>
      </c>
      <c r="T1166" s="1079"/>
      <c r="U1166" s="1079"/>
      <c r="V1166" s="1079"/>
      <c r="W1166" s="1080">
        <v>1025</v>
      </c>
      <c r="X1166" s="1080"/>
      <c r="Y1166" s="1080"/>
      <c r="Z1166" s="1080"/>
      <c r="AA1166" s="1091" t="s">
        <v>626</v>
      </c>
      <c r="AB1166" s="1091"/>
      <c r="AC1166" s="1091"/>
      <c r="AD1166" s="1091"/>
      <c r="AE1166" s="1091"/>
      <c r="AF1166" s="1080">
        <v>1265</v>
      </c>
      <c r="AG1166" s="1080"/>
      <c r="AH1166" s="1080"/>
      <c r="AI1166" s="1080"/>
      <c r="AJ1166" s="1079">
        <v>1490</v>
      </c>
      <c r="AK1166" s="1079"/>
      <c r="AL1166" s="1081"/>
      <c r="AM1166" s="1082">
        <v>9.5</v>
      </c>
      <c r="AN1166" s="1076"/>
      <c r="AO1166" s="1076"/>
      <c r="AP1166" s="1083">
        <v>10</v>
      </c>
      <c r="AQ1166" s="1083"/>
      <c r="AR1166" s="1084" t="s">
        <v>626</v>
      </c>
      <c r="AS1166" s="1085"/>
    </row>
    <row r="1167" spans="1:45" ht="9" customHeight="1">
      <c r="A1167" s="1086" t="s">
        <v>898</v>
      </c>
      <c r="B1167" s="1087"/>
      <c r="C1167" s="1087"/>
      <c r="D1167" s="1087"/>
      <c r="E1167" s="1087"/>
      <c r="F1167" s="1084" t="s">
        <v>629</v>
      </c>
      <c r="G1167" s="1084"/>
      <c r="H1167" s="1084"/>
      <c r="I1167" s="1084"/>
      <c r="J1167" s="1084"/>
      <c r="K1167" s="1088"/>
      <c r="L1167" s="1089">
        <v>900</v>
      </c>
      <c r="M1167" s="1090"/>
      <c r="N1167" s="1090"/>
      <c r="O1167" s="1080">
        <v>1100</v>
      </c>
      <c r="P1167" s="1080"/>
      <c r="Q1167" s="1080"/>
      <c r="R1167" s="1080"/>
      <c r="S1167" s="1079">
        <v>1700</v>
      </c>
      <c r="T1167" s="1079"/>
      <c r="U1167" s="1079"/>
      <c r="V1167" s="1079"/>
      <c r="W1167" s="1080">
        <v>1600</v>
      </c>
      <c r="X1167" s="1080"/>
      <c r="Y1167" s="1080"/>
      <c r="Z1167" s="1080"/>
      <c r="AA1167" s="1079">
        <v>1900</v>
      </c>
      <c r="AB1167" s="1079"/>
      <c r="AC1167" s="1079"/>
      <c r="AD1167" s="1079"/>
      <c r="AE1167" s="1079"/>
      <c r="AF1167" s="1080">
        <v>1800</v>
      </c>
      <c r="AG1167" s="1080"/>
      <c r="AH1167" s="1080"/>
      <c r="AI1167" s="1080"/>
      <c r="AJ1167" s="1079">
        <v>2500</v>
      </c>
      <c r="AK1167" s="1079"/>
      <c r="AL1167" s="1081"/>
      <c r="AM1167" s="1082">
        <v>12</v>
      </c>
      <c r="AN1167" s="1076"/>
      <c r="AO1167" s="1076"/>
      <c r="AP1167" s="1083">
        <v>14</v>
      </c>
      <c r="AQ1167" s="1083"/>
      <c r="AR1167" s="1076">
        <v>18</v>
      </c>
      <c r="AS1167" s="1077"/>
    </row>
    <row r="1168" spans="1:45" ht="9" customHeight="1">
      <c r="A1168" s="1086" t="s">
        <v>899</v>
      </c>
      <c r="B1168" s="1087"/>
      <c r="C1168" s="1087"/>
      <c r="D1168" s="1087"/>
      <c r="E1168" s="1087"/>
      <c r="F1168" s="1084" t="s">
        <v>634</v>
      </c>
      <c r="G1168" s="1084"/>
      <c r="H1168" s="1084"/>
      <c r="I1168" s="1084"/>
      <c r="J1168" s="1084"/>
      <c r="K1168" s="1088"/>
      <c r="L1168" s="1089">
        <v>500</v>
      </c>
      <c r="M1168" s="1090"/>
      <c r="N1168" s="1090"/>
      <c r="O1168" s="1078">
        <v>600</v>
      </c>
      <c r="P1168" s="1078"/>
      <c r="Q1168" s="1078"/>
      <c r="R1168" s="1078"/>
      <c r="S1168" s="1091" t="s">
        <v>626</v>
      </c>
      <c r="T1168" s="1091"/>
      <c r="U1168" s="1091"/>
      <c r="V1168" s="1091"/>
      <c r="W1168" s="1078">
        <v>750</v>
      </c>
      <c r="X1168" s="1078"/>
      <c r="Y1168" s="1078"/>
      <c r="Z1168" s="1078"/>
      <c r="AA1168" s="1091" t="s">
        <v>626</v>
      </c>
      <c r="AB1168" s="1091"/>
      <c r="AC1168" s="1091"/>
      <c r="AD1168" s="1091"/>
      <c r="AE1168" s="1091"/>
      <c r="AF1168" s="1078">
        <v>900</v>
      </c>
      <c r="AG1168" s="1078"/>
      <c r="AH1168" s="1078"/>
      <c r="AI1168" s="1078"/>
      <c r="AJ1168" s="1091" t="s">
        <v>626</v>
      </c>
      <c r="AK1168" s="1091"/>
      <c r="AL1168" s="1092"/>
      <c r="AM1168" s="1082">
        <v>8</v>
      </c>
      <c r="AN1168" s="1076"/>
      <c r="AO1168" s="1076"/>
      <c r="AP1168" s="1083">
        <v>9</v>
      </c>
      <c r="AQ1168" s="1083"/>
      <c r="AR1168" s="1084" t="s">
        <v>626</v>
      </c>
      <c r="AS1168" s="1085"/>
    </row>
    <row r="1169" spans="1:45" ht="9" customHeight="1">
      <c r="A1169" s="1086" t="s">
        <v>900</v>
      </c>
      <c r="B1169" s="1087"/>
      <c r="C1169" s="1087"/>
      <c r="D1169" s="1087"/>
      <c r="E1169" s="1087"/>
      <c r="F1169" s="1084" t="s">
        <v>625</v>
      </c>
      <c r="G1169" s="1084"/>
      <c r="H1169" s="1084"/>
      <c r="I1169" s="1084"/>
      <c r="J1169" s="1084"/>
      <c r="K1169" s="1088"/>
      <c r="L1169" s="1094">
        <v>1100</v>
      </c>
      <c r="M1169" s="1079"/>
      <c r="N1169" s="1079"/>
      <c r="O1169" s="1080">
        <v>1800</v>
      </c>
      <c r="P1169" s="1080"/>
      <c r="Q1169" s="1080"/>
      <c r="R1169" s="1080"/>
      <c r="S1169" s="1079">
        <v>1900</v>
      </c>
      <c r="T1169" s="1079"/>
      <c r="U1169" s="1079"/>
      <c r="V1169" s="1079"/>
      <c r="W1169" s="1080">
        <v>2000</v>
      </c>
      <c r="X1169" s="1080"/>
      <c r="Y1169" s="1080"/>
      <c r="Z1169" s="1080"/>
      <c r="AA1169" s="1079">
        <v>2200</v>
      </c>
      <c r="AB1169" s="1079"/>
      <c r="AC1169" s="1079"/>
      <c r="AD1169" s="1079"/>
      <c r="AE1169" s="1079"/>
      <c r="AF1169" s="1080">
        <v>2100</v>
      </c>
      <c r="AG1169" s="1080"/>
      <c r="AH1169" s="1080"/>
      <c r="AI1169" s="1080"/>
      <c r="AJ1169" s="1079">
        <v>2400</v>
      </c>
      <c r="AK1169" s="1079"/>
      <c r="AL1169" s="1081"/>
      <c r="AM1169" s="1082">
        <v>9</v>
      </c>
      <c r="AN1169" s="1076"/>
      <c r="AO1169" s="1076"/>
      <c r="AP1169" s="1083">
        <v>11</v>
      </c>
      <c r="AQ1169" s="1083"/>
      <c r="AR1169" s="1084" t="s">
        <v>626</v>
      </c>
      <c r="AS1169" s="1085"/>
    </row>
    <row r="1170" spans="1:45" ht="9" customHeight="1">
      <c r="A1170" s="1086" t="s">
        <v>901</v>
      </c>
      <c r="B1170" s="1087"/>
      <c r="C1170" s="1087"/>
      <c r="D1170" s="1087"/>
      <c r="E1170" s="1087"/>
      <c r="F1170" s="1084" t="s">
        <v>740</v>
      </c>
      <c r="G1170" s="1084"/>
      <c r="H1170" s="1084"/>
      <c r="I1170" s="1084"/>
      <c r="J1170" s="1084"/>
      <c r="K1170" s="1088"/>
      <c r="L1170" s="1089">
        <v>600</v>
      </c>
      <c r="M1170" s="1090"/>
      <c r="N1170" s="1090"/>
      <c r="O1170" s="1078">
        <v>600</v>
      </c>
      <c r="P1170" s="1078"/>
      <c r="Q1170" s="1078"/>
      <c r="R1170" s="1078"/>
      <c r="S1170" s="1090">
        <v>800</v>
      </c>
      <c r="T1170" s="1090"/>
      <c r="U1170" s="1090"/>
      <c r="V1170" s="1090"/>
      <c r="W1170" s="1078">
        <v>700</v>
      </c>
      <c r="X1170" s="1078"/>
      <c r="Y1170" s="1078"/>
      <c r="Z1170" s="1078"/>
      <c r="AA1170" s="1079">
        <v>1000</v>
      </c>
      <c r="AB1170" s="1079"/>
      <c r="AC1170" s="1079"/>
      <c r="AD1170" s="1079"/>
      <c r="AE1170" s="1079"/>
      <c r="AF1170" s="1080">
        <v>1000</v>
      </c>
      <c r="AG1170" s="1080"/>
      <c r="AH1170" s="1080"/>
      <c r="AI1170" s="1080"/>
      <c r="AJ1170" s="1079">
        <v>1300</v>
      </c>
      <c r="AK1170" s="1079"/>
      <c r="AL1170" s="1081"/>
      <c r="AM1170" s="1082">
        <v>7.5</v>
      </c>
      <c r="AN1170" s="1076"/>
      <c r="AO1170" s="1076"/>
      <c r="AP1170" s="1083">
        <v>8</v>
      </c>
      <c r="AQ1170" s="1083"/>
      <c r="AR1170" s="1076">
        <v>11</v>
      </c>
      <c r="AS1170" s="1077"/>
    </row>
    <row r="1171" spans="1:45" ht="9" customHeight="1">
      <c r="A1171" s="1086" t="s">
        <v>902</v>
      </c>
      <c r="B1171" s="1087"/>
      <c r="C1171" s="1087"/>
      <c r="D1171" s="1087"/>
      <c r="E1171" s="1087"/>
      <c r="F1171" s="1084" t="s">
        <v>632</v>
      </c>
      <c r="G1171" s="1084"/>
      <c r="H1171" s="1084"/>
      <c r="I1171" s="1084"/>
      <c r="J1171" s="1084"/>
      <c r="K1171" s="1088"/>
      <c r="L1171" s="1096" t="s">
        <v>626</v>
      </c>
      <c r="M1171" s="1091"/>
      <c r="N1171" s="1091"/>
      <c r="O1171" s="1078">
        <v>500</v>
      </c>
      <c r="P1171" s="1078"/>
      <c r="Q1171" s="1078"/>
      <c r="R1171" s="1078"/>
      <c r="S1171" s="1079">
        <v>1000</v>
      </c>
      <c r="T1171" s="1079"/>
      <c r="U1171" s="1079"/>
      <c r="V1171" s="1079"/>
      <c r="W1171" s="1078">
        <v>850</v>
      </c>
      <c r="X1171" s="1078"/>
      <c r="Y1171" s="1078"/>
      <c r="Z1171" s="1078"/>
      <c r="AA1171" s="1079">
        <v>1200</v>
      </c>
      <c r="AB1171" s="1079"/>
      <c r="AC1171" s="1079"/>
      <c r="AD1171" s="1079"/>
      <c r="AE1171" s="1079"/>
      <c r="AF1171" s="1080">
        <v>1100</v>
      </c>
      <c r="AG1171" s="1080"/>
      <c r="AH1171" s="1080"/>
      <c r="AI1171" s="1080"/>
      <c r="AJ1171" s="1079">
        <v>1250</v>
      </c>
      <c r="AK1171" s="1079"/>
      <c r="AL1171" s="1081"/>
      <c r="AM1171" s="1082">
        <v>8</v>
      </c>
      <c r="AN1171" s="1076"/>
      <c r="AO1171" s="1076"/>
      <c r="AP1171" s="1083">
        <v>10</v>
      </c>
      <c r="AQ1171" s="1083"/>
      <c r="AR1171" s="1084" t="s">
        <v>626</v>
      </c>
      <c r="AS1171" s="1085"/>
    </row>
    <row r="1172" spans="1:45" ht="9" customHeight="1">
      <c r="A1172" s="1086" t="s">
        <v>903</v>
      </c>
      <c r="B1172" s="1087"/>
      <c r="C1172" s="1087"/>
      <c r="D1172" s="1087"/>
      <c r="E1172" s="1087"/>
      <c r="F1172" s="1084" t="s">
        <v>706</v>
      </c>
      <c r="G1172" s="1084"/>
      <c r="H1172" s="1084"/>
      <c r="I1172" s="1084"/>
      <c r="J1172" s="1084"/>
      <c r="K1172" s="1088"/>
      <c r="L1172" s="1089">
        <v>800</v>
      </c>
      <c r="M1172" s="1090"/>
      <c r="N1172" s="1090"/>
      <c r="O1172" s="1080">
        <v>1200</v>
      </c>
      <c r="P1172" s="1080"/>
      <c r="Q1172" s="1080"/>
      <c r="R1172" s="1080"/>
      <c r="S1172" s="1079">
        <v>1900</v>
      </c>
      <c r="T1172" s="1079"/>
      <c r="U1172" s="1079"/>
      <c r="V1172" s="1079"/>
      <c r="W1172" s="1080">
        <v>1400</v>
      </c>
      <c r="X1172" s="1080"/>
      <c r="Y1172" s="1080"/>
      <c r="Z1172" s="1080"/>
      <c r="AA1172" s="1079">
        <v>2000</v>
      </c>
      <c r="AB1172" s="1079"/>
      <c r="AC1172" s="1079"/>
      <c r="AD1172" s="1079"/>
      <c r="AE1172" s="1079"/>
      <c r="AF1172" s="1080">
        <v>2800</v>
      </c>
      <c r="AG1172" s="1080"/>
      <c r="AH1172" s="1080"/>
      <c r="AI1172" s="1080"/>
      <c r="AJ1172" s="1079">
        <v>3000</v>
      </c>
      <c r="AK1172" s="1079"/>
      <c r="AL1172" s="1081"/>
      <c r="AM1172" s="1095" t="s">
        <v>626</v>
      </c>
      <c r="AN1172" s="1084"/>
      <c r="AO1172" s="1084"/>
      <c r="AP1172" s="1091" t="s">
        <v>626</v>
      </c>
      <c r="AQ1172" s="1091"/>
      <c r="AR1172" s="1076">
        <v>10</v>
      </c>
      <c r="AS1172" s="1077"/>
    </row>
    <row r="1173" spans="1:45" ht="9" customHeight="1">
      <c r="A1173" s="1086" t="s">
        <v>904</v>
      </c>
      <c r="B1173" s="1087"/>
      <c r="C1173" s="1087"/>
      <c r="D1173" s="1087"/>
      <c r="E1173" s="1087"/>
      <c r="F1173" s="1084" t="s">
        <v>625</v>
      </c>
      <c r="G1173" s="1084"/>
      <c r="H1173" s="1084"/>
      <c r="I1173" s="1084"/>
      <c r="J1173" s="1084"/>
      <c r="K1173" s="1088"/>
      <c r="L1173" s="1089">
        <v>900</v>
      </c>
      <c r="M1173" s="1090"/>
      <c r="N1173" s="1090"/>
      <c r="O1173" s="1080">
        <v>1200</v>
      </c>
      <c r="P1173" s="1080"/>
      <c r="Q1173" s="1080"/>
      <c r="R1173" s="1080"/>
      <c r="S1173" s="1079">
        <v>1900</v>
      </c>
      <c r="T1173" s="1079"/>
      <c r="U1173" s="1079"/>
      <c r="V1173" s="1079"/>
      <c r="W1173" s="1080">
        <v>1600</v>
      </c>
      <c r="X1173" s="1080"/>
      <c r="Y1173" s="1080"/>
      <c r="Z1173" s="1080"/>
      <c r="AA1173" s="1079">
        <v>2000</v>
      </c>
      <c r="AB1173" s="1079"/>
      <c r="AC1173" s="1079"/>
      <c r="AD1173" s="1079"/>
      <c r="AE1173" s="1079"/>
      <c r="AF1173" s="1080">
        <v>1800</v>
      </c>
      <c r="AG1173" s="1080"/>
      <c r="AH1173" s="1080"/>
      <c r="AI1173" s="1080"/>
      <c r="AJ1173" s="1079">
        <v>2200</v>
      </c>
      <c r="AK1173" s="1079"/>
      <c r="AL1173" s="1081"/>
      <c r="AM1173" s="1082">
        <v>10</v>
      </c>
      <c r="AN1173" s="1076"/>
      <c r="AO1173" s="1076"/>
      <c r="AP1173" s="1083">
        <v>11</v>
      </c>
      <c r="AQ1173" s="1083"/>
      <c r="AR1173" s="1084" t="s">
        <v>626</v>
      </c>
      <c r="AS1173" s="1085"/>
    </row>
    <row r="1174" spans="1:45" ht="9" customHeight="1">
      <c r="A1174" s="1086" t="s">
        <v>905</v>
      </c>
      <c r="B1174" s="1087"/>
      <c r="C1174" s="1087"/>
      <c r="D1174" s="1087"/>
      <c r="E1174" s="1087"/>
      <c r="F1174" s="1084" t="s">
        <v>625</v>
      </c>
      <c r="G1174" s="1084"/>
      <c r="H1174" s="1084"/>
      <c r="I1174" s="1084"/>
      <c r="J1174" s="1084"/>
      <c r="K1174" s="1088"/>
      <c r="L1174" s="1089">
        <v>700</v>
      </c>
      <c r="M1174" s="1090"/>
      <c r="N1174" s="1090"/>
      <c r="O1174" s="1080">
        <v>1380</v>
      </c>
      <c r="P1174" s="1080"/>
      <c r="Q1174" s="1080"/>
      <c r="R1174" s="1080"/>
      <c r="S1174" s="1079">
        <v>1700</v>
      </c>
      <c r="T1174" s="1079"/>
      <c r="U1174" s="1079"/>
      <c r="V1174" s="1079"/>
      <c r="W1174" s="1080">
        <v>1500</v>
      </c>
      <c r="X1174" s="1080"/>
      <c r="Y1174" s="1080"/>
      <c r="Z1174" s="1080"/>
      <c r="AA1174" s="1079">
        <v>1850</v>
      </c>
      <c r="AB1174" s="1079"/>
      <c r="AC1174" s="1079"/>
      <c r="AD1174" s="1079"/>
      <c r="AE1174" s="1079"/>
      <c r="AF1174" s="1080">
        <v>1600</v>
      </c>
      <c r="AG1174" s="1080"/>
      <c r="AH1174" s="1080"/>
      <c r="AI1174" s="1080"/>
      <c r="AJ1174" s="1079">
        <v>1950</v>
      </c>
      <c r="AK1174" s="1079"/>
      <c r="AL1174" s="1081"/>
      <c r="AM1174" s="1082">
        <v>9</v>
      </c>
      <c r="AN1174" s="1076"/>
      <c r="AO1174" s="1076"/>
      <c r="AP1174" s="1083">
        <v>12</v>
      </c>
      <c r="AQ1174" s="1083"/>
      <c r="AR1174" s="1084" t="s">
        <v>626</v>
      </c>
      <c r="AS1174" s="1085"/>
    </row>
    <row r="1175" spans="1:45" ht="9" customHeight="1">
      <c r="A1175" s="1086" t="s">
        <v>906</v>
      </c>
      <c r="B1175" s="1087"/>
      <c r="C1175" s="1087"/>
      <c r="D1175" s="1087"/>
      <c r="E1175" s="1087"/>
      <c r="F1175" s="1084" t="s">
        <v>634</v>
      </c>
      <c r="G1175" s="1084"/>
      <c r="H1175" s="1084"/>
      <c r="I1175" s="1084"/>
      <c r="J1175" s="1084"/>
      <c r="K1175" s="1088"/>
      <c r="L1175" s="1089">
        <v>600</v>
      </c>
      <c r="M1175" s="1090"/>
      <c r="N1175" s="1090"/>
      <c r="O1175" s="1078">
        <v>750</v>
      </c>
      <c r="P1175" s="1078"/>
      <c r="Q1175" s="1078"/>
      <c r="R1175" s="1078"/>
      <c r="S1175" s="1079">
        <v>1000</v>
      </c>
      <c r="T1175" s="1079"/>
      <c r="U1175" s="1079"/>
      <c r="V1175" s="1079"/>
      <c r="W1175" s="1080">
        <v>1000</v>
      </c>
      <c r="X1175" s="1080"/>
      <c r="Y1175" s="1080"/>
      <c r="Z1175" s="1080"/>
      <c r="AA1175" s="1079">
        <v>1200</v>
      </c>
      <c r="AB1175" s="1079"/>
      <c r="AC1175" s="1079"/>
      <c r="AD1175" s="1079"/>
      <c r="AE1175" s="1079"/>
      <c r="AF1175" s="1080">
        <v>1400</v>
      </c>
      <c r="AG1175" s="1080"/>
      <c r="AH1175" s="1080"/>
      <c r="AI1175" s="1080"/>
      <c r="AJ1175" s="1079">
        <v>1600</v>
      </c>
      <c r="AK1175" s="1079"/>
      <c r="AL1175" s="1081"/>
      <c r="AM1175" s="1082">
        <v>10</v>
      </c>
      <c r="AN1175" s="1076"/>
      <c r="AO1175" s="1076"/>
      <c r="AP1175" s="1083">
        <v>13</v>
      </c>
      <c r="AQ1175" s="1083"/>
      <c r="AR1175" s="1084" t="s">
        <v>626</v>
      </c>
      <c r="AS1175" s="1085"/>
    </row>
    <row r="1176" spans="1:45" ht="9" customHeight="1">
      <c r="A1176" s="1086" t="s">
        <v>907</v>
      </c>
      <c r="B1176" s="1087"/>
      <c r="C1176" s="1087"/>
      <c r="D1176" s="1087"/>
      <c r="E1176" s="1087"/>
      <c r="F1176" s="1084" t="s">
        <v>625</v>
      </c>
      <c r="G1176" s="1084"/>
      <c r="H1176" s="1084"/>
      <c r="I1176" s="1084"/>
      <c r="J1176" s="1084"/>
      <c r="K1176" s="1088"/>
      <c r="L1176" s="1089">
        <v>900</v>
      </c>
      <c r="M1176" s="1090"/>
      <c r="N1176" s="1090"/>
      <c r="O1176" s="1080">
        <v>1200</v>
      </c>
      <c r="P1176" s="1080"/>
      <c r="Q1176" s="1080"/>
      <c r="R1176" s="1080"/>
      <c r="S1176" s="1079">
        <v>2000</v>
      </c>
      <c r="T1176" s="1079"/>
      <c r="U1176" s="1079"/>
      <c r="V1176" s="1079"/>
      <c r="W1176" s="1080">
        <v>2000</v>
      </c>
      <c r="X1176" s="1080"/>
      <c r="Y1176" s="1080"/>
      <c r="Z1176" s="1080"/>
      <c r="AA1176" s="1079">
        <v>2200</v>
      </c>
      <c r="AB1176" s="1079"/>
      <c r="AC1176" s="1079"/>
      <c r="AD1176" s="1079"/>
      <c r="AE1176" s="1079"/>
      <c r="AF1176" s="1080">
        <v>2600</v>
      </c>
      <c r="AG1176" s="1080"/>
      <c r="AH1176" s="1080"/>
      <c r="AI1176" s="1080"/>
      <c r="AJ1176" s="1079">
        <v>2500</v>
      </c>
      <c r="AK1176" s="1079"/>
      <c r="AL1176" s="1081"/>
      <c r="AM1176" s="1082">
        <v>10</v>
      </c>
      <c r="AN1176" s="1076"/>
      <c r="AO1176" s="1076"/>
      <c r="AP1176" s="1083">
        <v>13.5</v>
      </c>
      <c r="AQ1176" s="1083"/>
      <c r="AR1176" s="1084" t="s">
        <v>626</v>
      </c>
      <c r="AS1176" s="1085"/>
    </row>
    <row r="1177" spans="1:45" ht="9" customHeight="1">
      <c r="A1177" s="1086" t="s">
        <v>908</v>
      </c>
      <c r="B1177" s="1087"/>
      <c r="C1177" s="1087"/>
      <c r="D1177" s="1087"/>
      <c r="E1177" s="1087"/>
      <c r="F1177" s="1084" t="s">
        <v>625</v>
      </c>
      <c r="G1177" s="1084"/>
      <c r="H1177" s="1084"/>
      <c r="I1177" s="1084"/>
      <c r="J1177" s="1084"/>
      <c r="K1177" s="1088"/>
      <c r="L1177" s="1089">
        <v>750</v>
      </c>
      <c r="M1177" s="1090"/>
      <c r="N1177" s="1090"/>
      <c r="O1177" s="1080">
        <v>1300</v>
      </c>
      <c r="P1177" s="1080"/>
      <c r="Q1177" s="1080"/>
      <c r="R1177" s="1080"/>
      <c r="S1177" s="1079">
        <v>1350</v>
      </c>
      <c r="T1177" s="1079"/>
      <c r="U1177" s="1079"/>
      <c r="V1177" s="1079"/>
      <c r="W1177" s="1080">
        <v>1550</v>
      </c>
      <c r="X1177" s="1080"/>
      <c r="Y1177" s="1080"/>
      <c r="Z1177" s="1080"/>
      <c r="AA1177" s="1079">
        <v>1800</v>
      </c>
      <c r="AB1177" s="1079"/>
      <c r="AC1177" s="1079"/>
      <c r="AD1177" s="1079"/>
      <c r="AE1177" s="1079"/>
      <c r="AF1177" s="1080">
        <v>2100</v>
      </c>
      <c r="AG1177" s="1080"/>
      <c r="AH1177" s="1080"/>
      <c r="AI1177" s="1080"/>
      <c r="AJ1177" s="1079">
        <v>2500</v>
      </c>
      <c r="AK1177" s="1079"/>
      <c r="AL1177" s="1081"/>
      <c r="AM1177" s="1082">
        <v>8</v>
      </c>
      <c r="AN1177" s="1076"/>
      <c r="AO1177" s="1076"/>
      <c r="AP1177" s="1083">
        <v>10</v>
      </c>
      <c r="AQ1177" s="1083"/>
      <c r="AR1177" s="1084" t="s">
        <v>626</v>
      </c>
      <c r="AS1177" s="1085"/>
    </row>
    <row r="1178" spans="1:45" ht="9" customHeight="1">
      <c r="A1178" s="1086" t="s">
        <v>909</v>
      </c>
      <c r="B1178" s="1087"/>
      <c r="C1178" s="1087"/>
      <c r="D1178" s="1087"/>
      <c r="E1178" s="1087"/>
      <c r="F1178" s="1084" t="s">
        <v>640</v>
      </c>
      <c r="G1178" s="1084"/>
      <c r="H1178" s="1084"/>
      <c r="I1178" s="1084"/>
      <c r="J1178" s="1084"/>
      <c r="K1178" s="1088"/>
      <c r="L1178" s="1089">
        <v>985</v>
      </c>
      <c r="M1178" s="1090"/>
      <c r="N1178" s="1090"/>
      <c r="O1178" s="1080">
        <v>1325</v>
      </c>
      <c r="P1178" s="1080"/>
      <c r="Q1178" s="1080"/>
      <c r="R1178" s="1080"/>
      <c r="S1178" s="1079">
        <v>2330</v>
      </c>
      <c r="T1178" s="1079"/>
      <c r="U1178" s="1079"/>
      <c r="V1178" s="1079"/>
      <c r="W1178" s="1080">
        <v>1790</v>
      </c>
      <c r="X1178" s="1080"/>
      <c r="Y1178" s="1080"/>
      <c r="Z1178" s="1080"/>
      <c r="AA1178" s="1091" t="s">
        <v>626</v>
      </c>
      <c r="AB1178" s="1091"/>
      <c r="AC1178" s="1091"/>
      <c r="AD1178" s="1091"/>
      <c r="AE1178" s="1091"/>
      <c r="AF1178" s="1080">
        <v>2397</v>
      </c>
      <c r="AG1178" s="1080"/>
      <c r="AH1178" s="1080"/>
      <c r="AI1178" s="1080"/>
      <c r="AJ1178" s="1091" t="s">
        <v>626</v>
      </c>
      <c r="AK1178" s="1091"/>
      <c r="AL1178" s="1092"/>
      <c r="AM1178" s="1082">
        <v>12.3</v>
      </c>
      <c r="AN1178" s="1076"/>
      <c r="AO1178" s="1076"/>
      <c r="AP1178" s="1083">
        <v>13.3</v>
      </c>
      <c r="AQ1178" s="1083"/>
      <c r="AR1178" s="1084" t="s">
        <v>626</v>
      </c>
      <c r="AS1178" s="1085"/>
    </row>
    <row r="1179" spans="1:45" ht="9" customHeight="1">
      <c r="A1179" s="1086" t="s">
        <v>910</v>
      </c>
      <c r="B1179" s="1087"/>
      <c r="C1179" s="1087"/>
      <c r="D1179" s="1087"/>
      <c r="E1179" s="1087"/>
      <c r="F1179" s="1084" t="s">
        <v>634</v>
      </c>
      <c r="G1179" s="1084"/>
      <c r="H1179" s="1084"/>
      <c r="I1179" s="1084"/>
      <c r="J1179" s="1084"/>
      <c r="K1179" s="1088"/>
      <c r="L1179" s="1089">
        <v>700</v>
      </c>
      <c r="M1179" s="1090"/>
      <c r="N1179" s="1090"/>
      <c r="O1179" s="1078">
        <v>900</v>
      </c>
      <c r="P1179" s="1078"/>
      <c r="Q1179" s="1078"/>
      <c r="R1179" s="1078"/>
      <c r="S1179" s="1079">
        <v>1400</v>
      </c>
      <c r="T1179" s="1079"/>
      <c r="U1179" s="1079"/>
      <c r="V1179" s="1079"/>
      <c r="W1179" s="1080">
        <v>1200</v>
      </c>
      <c r="X1179" s="1080"/>
      <c r="Y1179" s="1080"/>
      <c r="Z1179" s="1080"/>
      <c r="AA1179" s="1079">
        <v>1600</v>
      </c>
      <c r="AB1179" s="1079"/>
      <c r="AC1179" s="1079"/>
      <c r="AD1179" s="1079"/>
      <c r="AE1179" s="1079"/>
      <c r="AF1179" s="1080">
        <v>1500</v>
      </c>
      <c r="AG1179" s="1080"/>
      <c r="AH1179" s="1080"/>
      <c r="AI1179" s="1080"/>
      <c r="AJ1179" s="1079">
        <v>1700</v>
      </c>
      <c r="AK1179" s="1079"/>
      <c r="AL1179" s="1081"/>
      <c r="AM1179" s="1082">
        <v>9.5</v>
      </c>
      <c r="AN1179" s="1076"/>
      <c r="AO1179" s="1076"/>
      <c r="AP1179" s="1083">
        <v>11</v>
      </c>
      <c r="AQ1179" s="1083"/>
      <c r="AR1179" s="1084" t="s">
        <v>626</v>
      </c>
      <c r="AS1179" s="1085"/>
    </row>
    <row r="1180" spans="1:45" ht="9" customHeight="1">
      <c r="A1180" s="1086" t="s">
        <v>911</v>
      </c>
      <c r="B1180" s="1087"/>
      <c r="C1180" s="1087"/>
      <c r="D1180" s="1087"/>
      <c r="E1180" s="1087"/>
      <c r="F1180" s="1084" t="s">
        <v>625</v>
      </c>
      <c r="G1180" s="1084"/>
      <c r="H1180" s="1084"/>
      <c r="I1180" s="1084"/>
      <c r="J1180" s="1084"/>
      <c r="K1180" s="1088"/>
      <c r="L1180" s="1089">
        <v>700</v>
      </c>
      <c r="M1180" s="1090"/>
      <c r="N1180" s="1090"/>
      <c r="O1180" s="1080">
        <v>1000</v>
      </c>
      <c r="P1180" s="1080"/>
      <c r="Q1180" s="1080"/>
      <c r="R1180" s="1080"/>
      <c r="S1180" s="1079">
        <v>1400</v>
      </c>
      <c r="T1180" s="1079"/>
      <c r="U1180" s="1079"/>
      <c r="V1180" s="1079"/>
      <c r="W1180" s="1080">
        <v>1300</v>
      </c>
      <c r="X1180" s="1080"/>
      <c r="Y1180" s="1080"/>
      <c r="Z1180" s="1080"/>
      <c r="AA1180" s="1079">
        <v>1700</v>
      </c>
      <c r="AB1180" s="1079"/>
      <c r="AC1180" s="1079"/>
      <c r="AD1180" s="1079"/>
      <c r="AE1180" s="1079"/>
      <c r="AF1180" s="1080">
        <v>1800</v>
      </c>
      <c r="AG1180" s="1080"/>
      <c r="AH1180" s="1080"/>
      <c r="AI1180" s="1080"/>
      <c r="AJ1180" s="1079">
        <v>2000</v>
      </c>
      <c r="AK1180" s="1079"/>
      <c r="AL1180" s="1081"/>
      <c r="AM1180" s="1082">
        <v>9</v>
      </c>
      <c r="AN1180" s="1076"/>
      <c r="AO1180" s="1076"/>
      <c r="AP1180" s="1083">
        <v>10</v>
      </c>
      <c r="AQ1180" s="1083"/>
      <c r="AR1180" s="1084" t="s">
        <v>626</v>
      </c>
      <c r="AS1180" s="1085"/>
    </row>
    <row r="1181" spans="1:45" ht="9" customHeight="1">
      <c r="A1181" s="1086" t="s">
        <v>912</v>
      </c>
      <c r="B1181" s="1087"/>
      <c r="C1181" s="1087"/>
      <c r="D1181" s="1087"/>
      <c r="E1181" s="1087"/>
      <c r="F1181" s="1084" t="s">
        <v>634</v>
      </c>
      <c r="G1181" s="1084"/>
      <c r="H1181" s="1084"/>
      <c r="I1181" s="1084"/>
      <c r="J1181" s="1084"/>
      <c r="K1181" s="1088"/>
      <c r="L1181" s="1089">
        <v>600</v>
      </c>
      <c r="M1181" s="1090"/>
      <c r="N1181" s="1090"/>
      <c r="O1181" s="1078">
        <v>900</v>
      </c>
      <c r="P1181" s="1078"/>
      <c r="Q1181" s="1078"/>
      <c r="R1181" s="1078"/>
      <c r="S1181" s="1090">
        <v>900</v>
      </c>
      <c r="T1181" s="1090"/>
      <c r="U1181" s="1090"/>
      <c r="V1181" s="1090"/>
      <c r="W1181" s="1078">
        <v>900</v>
      </c>
      <c r="X1181" s="1078"/>
      <c r="Y1181" s="1078"/>
      <c r="Z1181" s="1078"/>
      <c r="AA1181" s="1079">
        <v>1100</v>
      </c>
      <c r="AB1181" s="1079"/>
      <c r="AC1181" s="1079"/>
      <c r="AD1181" s="1079"/>
      <c r="AE1181" s="1079"/>
      <c r="AF1181" s="1080">
        <v>1100</v>
      </c>
      <c r="AG1181" s="1080"/>
      <c r="AH1181" s="1080"/>
      <c r="AI1181" s="1080"/>
      <c r="AJ1181" s="1079">
        <v>1300</v>
      </c>
      <c r="AK1181" s="1079"/>
      <c r="AL1181" s="1081"/>
      <c r="AM1181" s="1082">
        <v>7</v>
      </c>
      <c r="AN1181" s="1076"/>
      <c r="AO1181" s="1076"/>
      <c r="AP1181" s="1083">
        <v>9.5</v>
      </c>
      <c r="AQ1181" s="1083"/>
      <c r="AR1181" s="1084" t="s">
        <v>626</v>
      </c>
      <c r="AS1181" s="1085"/>
    </row>
    <row r="1182" spans="1:45" ht="9" customHeight="1">
      <c r="A1182" s="1086" t="s">
        <v>913</v>
      </c>
      <c r="B1182" s="1087"/>
      <c r="C1182" s="1087"/>
      <c r="D1182" s="1087"/>
      <c r="E1182" s="1087"/>
      <c r="F1182" s="1084" t="s">
        <v>625</v>
      </c>
      <c r="G1182" s="1084"/>
      <c r="H1182" s="1084"/>
      <c r="I1182" s="1084"/>
      <c r="J1182" s="1084"/>
      <c r="K1182" s="1088"/>
      <c r="L1182" s="1089">
        <v>550</v>
      </c>
      <c r="M1182" s="1090"/>
      <c r="N1182" s="1090"/>
      <c r="O1182" s="1078">
        <v>800</v>
      </c>
      <c r="P1182" s="1078"/>
      <c r="Q1182" s="1078"/>
      <c r="R1182" s="1078"/>
      <c r="S1182" s="1079">
        <v>1400</v>
      </c>
      <c r="T1182" s="1079"/>
      <c r="U1182" s="1079"/>
      <c r="V1182" s="1079"/>
      <c r="W1182" s="1080">
        <v>1150</v>
      </c>
      <c r="X1182" s="1080"/>
      <c r="Y1182" s="1080"/>
      <c r="Z1182" s="1080"/>
      <c r="AA1182" s="1079">
        <v>1550</v>
      </c>
      <c r="AB1182" s="1079"/>
      <c r="AC1182" s="1079"/>
      <c r="AD1182" s="1079"/>
      <c r="AE1182" s="1079"/>
      <c r="AF1182" s="1080">
        <v>1400</v>
      </c>
      <c r="AG1182" s="1080"/>
      <c r="AH1182" s="1080"/>
      <c r="AI1182" s="1080"/>
      <c r="AJ1182" s="1079">
        <v>1700</v>
      </c>
      <c r="AK1182" s="1079"/>
      <c r="AL1182" s="1081"/>
      <c r="AM1182" s="1082">
        <v>9</v>
      </c>
      <c r="AN1182" s="1076"/>
      <c r="AO1182" s="1076"/>
      <c r="AP1182" s="1083">
        <v>11.5</v>
      </c>
      <c r="AQ1182" s="1083"/>
      <c r="AR1182" s="1084" t="s">
        <v>626</v>
      </c>
      <c r="AS1182" s="1085"/>
    </row>
    <row r="1183" spans="1:45" ht="9" customHeight="1">
      <c r="A1183" s="1086" t="s">
        <v>914</v>
      </c>
      <c r="B1183" s="1087"/>
      <c r="C1183" s="1087"/>
      <c r="D1183" s="1087"/>
      <c r="E1183" s="1087"/>
      <c r="F1183" s="1084" t="s">
        <v>625</v>
      </c>
      <c r="G1183" s="1084"/>
      <c r="H1183" s="1084"/>
      <c r="I1183" s="1084"/>
      <c r="J1183" s="1084"/>
      <c r="K1183" s="1088"/>
      <c r="L1183" s="1094">
        <v>1000</v>
      </c>
      <c r="M1183" s="1079"/>
      <c r="N1183" s="1079"/>
      <c r="O1183" s="1080">
        <v>1050</v>
      </c>
      <c r="P1183" s="1080"/>
      <c r="Q1183" s="1080"/>
      <c r="R1183" s="1080"/>
      <c r="S1183" s="1079">
        <v>1800</v>
      </c>
      <c r="T1183" s="1079"/>
      <c r="U1183" s="1079"/>
      <c r="V1183" s="1079"/>
      <c r="W1183" s="1080">
        <v>1100</v>
      </c>
      <c r="X1183" s="1080"/>
      <c r="Y1183" s="1080"/>
      <c r="Z1183" s="1080"/>
      <c r="AA1183" s="1079">
        <v>1900</v>
      </c>
      <c r="AB1183" s="1079"/>
      <c r="AC1183" s="1079"/>
      <c r="AD1183" s="1079"/>
      <c r="AE1183" s="1079"/>
      <c r="AF1183" s="1080">
        <v>1200</v>
      </c>
      <c r="AG1183" s="1080"/>
      <c r="AH1183" s="1080"/>
      <c r="AI1183" s="1080"/>
      <c r="AJ1183" s="1079">
        <v>2100</v>
      </c>
      <c r="AK1183" s="1079"/>
      <c r="AL1183" s="1081"/>
      <c r="AM1183" s="1082">
        <v>9.5</v>
      </c>
      <c r="AN1183" s="1076"/>
      <c r="AO1183" s="1076"/>
      <c r="AP1183" s="1083">
        <v>10.5</v>
      </c>
      <c r="AQ1183" s="1083"/>
      <c r="AR1183" s="1084" t="s">
        <v>626</v>
      </c>
      <c r="AS1183" s="1085"/>
    </row>
    <row r="1184" spans="1:45" ht="9" customHeight="1">
      <c r="A1184" s="1086" t="s">
        <v>915</v>
      </c>
      <c r="B1184" s="1087"/>
      <c r="C1184" s="1087"/>
      <c r="D1184" s="1087"/>
      <c r="E1184" s="1087"/>
      <c r="F1184" s="1084" t="s">
        <v>625</v>
      </c>
      <c r="G1184" s="1084"/>
      <c r="H1184" s="1084"/>
      <c r="I1184" s="1084"/>
      <c r="J1184" s="1084"/>
      <c r="K1184" s="1088"/>
      <c r="L1184" s="1089">
        <v>600</v>
      </c>
      <c r="M1184" s="1090"/>
      <c r="N1184" s="1090"/>
      <c r="O1184" s="1078">
        <v>800</v>
      </c>
      <c r="P1184" s="1078"/>
      <c r="Q1184" s="1078"/>
      <c r="R1184" s="1078"/>
      <c r="S1184" s="1079">
        <v>1600</v>
      </c>
      <c r="T1184" s="1079"/>
      <c r="U1184" s="1079"/>
      <c r="V1184" s="1079"/>
      <c r="W1184" s="1080">
        <v>1000</v>
      </c>
      <c r="X1184" s="1080"/>
      <c r="Y1184" s="1080"/>
      <c r="Z1184" s="1080"/>
      <c r="AA1184" s="1079">
        <v>1950</v>
      </c>
      <c r="AB1184" s="1079"/>
      <c r="AC1184" s="1079"/>
      <c r="AD1184" s="1079"/>
      <c r="AE1184" s="1079"/>
      <c r="AF1184" s="1080">
        <v>1250</v>
      </c>
      <c r="AG1184" s="1080"/>
      <c r="AH1184" s="1080"/>
      <c r="AI1184" s="1080"/>
      <c r="AJ1184" s="1079">
        <v>2100</v>
      </c>
      <c r="AK1184" s="1079"/>
      <c r="AL1184" s="1081"/>
      <c r="AM1184" s="1082">
        <v>10</v>
      </c>
      <c r="AN1184" s="1076"/>
      <c r="AO1184" s="1076"/>
      <c r="AP1184" s="1083">
        <v>10</v>
      </c>
      <c r="AQ1184" s="1083"/>
      <c r="AR1184" s="1084" t="s">
        <v>626</v>
      </c>
      <c r="AS1184" s="1085"/>
    </row>
    <row r="1185" spans="1:45" ht="9" customHeight="1">
      <c r="A1185" s="1086" t="s">
        <v>916</v>
      </c>
      <c r="B1185" s="1087"/>
      <c r="C1185" s="1087"/>
      <c r="D1185" s="1087"/>
      <c r="E1185" s="1087"/>
      <c r="F1185" s="1084" t="s">
        <v>625</v>
      </c>
      <c r="G1185" s="1084"/>
      <c r="H1185" s="1084"/>
      <c r="I1185" s="1084"/>
      <c r="J1185" s="1084"/>
      <c r="K1185" s="1088"/>
      <c r="L1185" s="1089">
        <v>500</v>
      </c>
      <c r="M1185" s="1090"/>
      <c r="N1185" s="1090"/>
      <c r="O1185" s="1078">
        <v>750</v>
      </c>
      <c r="P1185" s="1078"/>
      <c r="Q1185" s="1078"/>
      <c r="R1185" s="1078"/>
      <c r="S1185" s="1079">
        <v>1350</v>
      </c>
      <c r="T1185" s="1079"/>
      <c r="U1185" s="1079"/>
      <c r="V1185" s="1079"/>
      <c r="W1185" s="1080">
        <v>1000</v>
      </c>
      <c r="X1185" s="1080"/>
      <c r="Y1185" s="1080"/>
      <c r="Z1185" s="1080"/>
      <c r="AA1185" s="1079">
        <v>1500</v>
      </c>
      <c r="AB1185" s="1079"/>
      <c r="AC1185" s="1079"/>
      <c r="AD1185" s="1079"/>
      <c r="AE1185" s="1079"/>
      <c r="AF1185" s="1080">
        <v>1200</v>
      </c>
      <c r="AG1185" s="1080"/>
      <c r="AH1185" s="1080"/>
      <c r="AI1185" s="1080"/>
      <c r="AJ1185" s="1079">
        <v>1600</v>
      </c>
      <c r="AK1185" s="1079"/>
      <c r="AL1185" s="1081"/>
      <c r="AM1185" s="1082">
        <v>9</v>
      </c>
      <c r="AN1185" s="1076"/>
      <c r="AO1185" s="1076"/>
      <c r="AP1185" s="1083">
        <v>11.5</v>
      </c>
      <c r="AQ1185" s="1083"/>
      <c r="AR1185" s="1084" t="s">
        <v>626</v>
      </c>
      <c r="AS1185" s="1085"/>
    </row>
    <row r="1186" spans="1:45" ht="9" customHeight="1">
      <c r="A1186" s="1086" t="s">
        <v>917</v>
      </c>
      <c r="B1186" s="1087"/>
      <c r="C1186" s="1087"/>
      <c r="D1186" s="1087"/>
      <c r="E1186" s="1087"/>
      <c r="F1186" s="1084" t="s">
        <v>640</v>
      </c>
      <c r="G1186" s="1084"/>
      <c r="H1186" s="1084"/>
      <c r="I1186" s="1084"/>
      <c r="J1186" s="1084"/>
      <c r="K1186" s="1088"/>
      <c r="L1186" s="1089">
        <v>950</v>
      </c>
      <c r="M1186" s="1090"/>
      <c r="N1186" s="1090"/>
      <c r="O1186" s="1080">
        <v>1238</v>
      </c>
      <c r="P1186" s="1080"/>
      <c r="Q1186" s="1080"/>
      <c r="R1186" s="1080"/>
      <c r="S1186" s="1079">
        <v>2250</v>
      </c>
      <c r="T1186" s="1079"/>
      <c r="U1186" s="1079"/>
      <c r="V1186" s="1079"/>
      <c r="W1186" s="1080">
        <v>1730</v>
      </c>
      <c r="X1186" s="1080"/>
      <c r="Y1186" s="1080"/>
      <c r="Z1186" s="1080"/>
      <c r="AA1186" s="1091" t="s">
        <v>626</v>
      </c>
      <c r="AB1186" s="1091"/>
      <c r="AC1186" s="1091"/>
      <c r="AD1186" s="1091"/>
      <c r="AE1186" s="1091"/>
      <c r="AF1186" s="1080">
        <v>2050</v>
      </c>
      <c r="AG1186" s="1080"/>
      <c r="AH1186" s="1080"/>
      <c r="AI1186" s="1080"/>
      <c r="AJ1186" s="1091" t="s">
        <v>626</v>
      </c>
      <c r="AK1186" s="1091"/>
      <c r="AL1186" s="1092"/>
      <c r="AM1186" s="1095" t="s">
        <v>626</v>
      </c>
      <c r="AN1186" s="1084"/>
      <c r="AO1186" s="1084"/>
      <c r="AP1186" s="1091" t="s">
        <v>626</v>
      </c>
      <c r="AQ1186" s="1091"/>
      <c r="AR1186" s="1084" t="s">
        <v>626</v>
      </c>
      <c r="AS1186" s="1085"/>
    </row>
    <row r="1187" spans="1:45" ht="9" customHeight="1">
      <c r="A1187" s="1086" t="s">
        <v>918</v>
      </c>
      <c r="B1187" s="1087"/>
      <c r="C1187" s="1087"/>
      <c r="D1187" s="1087"/>
      <c r="E1187" s="1087"/>
      <c r="F1187" s="1084" t="s">
        <v>625</v>
      </c>
      <c r="G1187" s="1084"/>
      <c r="H1187" s="1084"/>
      <c r="I1187" s="1084"/>
      <c r="J1187" s="1084"/>
      <c r="K1187" s="1088"/>
      <c r="L1187" s="1094">
        <v>1100</v>
      </c>
      <c r="M1187" s="1079"/>
      <c r="N1187" s="1079"/>
      <c r="O1187" s="1080">
        <v>1250</v>
      </c>
      <c r="P1187" s="1080"/>
      <c r="Q1187" s="1080"/>
      <c r="R1187" s="1080"/>
      <c r="S1187" s="1079">
        <v>1650</v>
      </c>
      <c r="T1187" s="1079"/>
      <c r="U1187" s="1079"/>
      <c r="V1187" s="1079"/>
      <c r="W1187" s="1080">
        <v>1500</v>
      </c>
      <c r="X1187" s="1080"/>
      <c r="Y1187" s="1080"/>
      <c r="Z1187" s="1080"/>
      <c r="AA1187" s="1079">
        <v>1750</v>
      </c>
      <c r="AB1187" s="1079"/>
      <c r="AC1187" s="1079"/>
      <c r="AD1187" s="1079"/>
      <c r="AE1187" s="1079"/>
      <c r="AF1187" s="1080">
        <v>1900</v>
      </c>
      <c r="AG1187" s="1080"/>
      <c r="AH1187" s="1080"/>
      <c r="AI1187" s="1080"/>
      <c r="AJ1187" s="1079">
        <v>1950</v>
      </c>
      <c r="AK1187" s="1079"/>
      <c r="AL1187" s="1081"/>
      <c r="AM1187" s="1082">
        <v>10</v>
      </c>
      <c r="AN1187" s="1076"/>
      <c r="AO1187" s="1076"/>
      <c r="AP1187" s="1083">
        <v>11.5</v>
      </c>
      <c r="AQ1187" s="1083"/>
      <c r="AR1187" s="1084" t="s">
        <v>626</v>
      </c>
      <c r="AS1187" s="1085"/>
    </row>
    <row r="1188" spans="1:45" ht="9" customHeight="1">
      <c r="A1188" s="1086" t="s">
        <v>919</v>
      </c>
      <c r="B1188" s="1087"/>
      <c r="C1188" s="1087"/>
      <c r="D1188" s="1087"/>
      <c r="E1188" s="1087"/>
      <c r="F1188" s="1084" t="s">
        <v>673</v>
      </c>
      <c r="G1188" s="1084"/>
      <c r="H1188" s="1084"/>
      <c r="I1188" s="1084"/>
      <c r="J1188" s="1084"/>
      <c r="K1188" s="1088"/>
      <c r="L1188" s="1089">
        <v>600</v>
      </c>
      <c r="M1188" s="1090"/>
      <c r="N1188" s="1090"/>
      <c r="O1188" s="1078">
        <v>900</v>
      </c>
      <c r="P1188" s="1078"/>
      <c r="Q1188" s="1078"/>
      <c r="R1188" s="1078"/>
      <c r="S1188" s="1079">
        <v>1400</v>
      </c>
      <c r="T1188" s="1079"/>
      <c r="U1188" s="1079"/>
      <c r="V1188" s="1079"/>
      <c r="W1188" s="1080">
        <v>1200</v>
      </c>
      <c r="X1188" s="1080"/>
      <c r="Y1188" s="1080"/>
      <c r="Z1188" s="1080"/>
      <c r="AA1188" s="1079">
        <v>1600</v>
      </c>
      <c r="AB1188" s="1079"/>
      <c r="AC1188" s="1079"/>
      <c r="AD1188" s="1079"/>
      <c r="AE1188" s="1079"/>
      <c r="AF1188" s="1080">
        <v>1600</v>
      </c>
      <c r="AG1188" s="1080"/>
      <c r="AH1188" s="1080"/>
      <c r="AI1188" s="1080"/>
      <c r="AJ1188" s="1079">
        <v>1800</v>
      </c>
      <c r="AK1188" s="1079"/>
      <c r="AL1188" s="1081"/>
      <c r="AM1188" s="1082">
        <v>10</v>
      </c>
      <c r="AN1188" s="1076"/>
      <c r="AO1188" s="1076"/>
      <c r="AP1188" s="1083">
        <v>12</v>
      </c>
      <c r="AQ1188" s="1083"/>
      <c r="AR1188" s="1076">
        <v>14</v>
      </c>
      <c r="AS1188" s="1077"/>
    </row>
    <row r="1189" spans="1:45" ht="9" customHeight="1">
      <c r="A1189" s="1086" t="s">
        <v>920</v>
      </c>
      <c r="B1189" s="1087"/>
      <c r="C1189" s="1087"/>
      <c r="D1189" s="1087"/>
      <c r="E1189" s="1087"/>
      <c r="F1189" s="1084" t="s">
        <v>646</v>
      </c>
      <c r="G1189" s="1084"/>
      <c r="H1189" s="1084"/>
      <c r="I1189" s="1084"/>
      <c r="J1189" s="1084"/>
      <c r="K1189" s="1088"/>
      <c r="L1189" s="1089">
        <v>450</v>
      </c>
      <c r="M1189" s="1090"/>
      <c r="N1189" s="1090"/>
      <c r="O1189" s="1078">
        <v>650</v>
      </c>
      <c r="P1189" s="1078"/>
      <c r="Q1189" s="1078"/>
      <c r="R1189" s="1078"/>
      <c r="S1189" s="1079">
        <v>1100</v>
      </c>
      <c r="T1189" s="1079"/>
      <c r="U1189" s="1079"/>
      <c r="V1189" s="1079"/>
      <c r="W1189" s="1078">
        <v>800</v>
      </c>
      <c r="X1189" s="1078"/>
      <c r="Y1189" s="1078"/>
      <c r="Z1189" s="1078"/>
      <c r="AA1189" s="1079">
        <v>1450</v>
      </c>
      <c r="AB1189" s="1079"/>
      <c r="AC1189" s="1079"/>
      <c r="AD1189" s="1079"/>
      <c r="AE1189" s="1079"/>
      <c r="AF1189" s="1080">
        <v>1000</v>
      </c>
      <c r="AG1189" s="1080"/>
      <c r="AH1189" s="1080"/>
      <c r="AI1189" s="1080"/>
      <c r="AJ1189" s="1079">
        <v>1800</v>
      </c>
      <c r="AK1189" s="1079"/>
      <c r="AL1189" s="1081"/>
      <c r="AM1189" s="1082">
        <v>10</v>
      </c>
      <c r="AN1189" s="1076"/>
      <c r="AO1189" s="1076"/>
      <c r="AP1189" s="1091" t="s">
        <v>626</v>
      </c>
      <c r="AQ1189" s="1091"/>
      <c r="AR1189" s="1084" t="s">
        <v>626</v>
      </c>
      <c r="AS1189" s="1085"/>
    </row>
    <row r="1190" spans="1:45" ht="9" customHeight="1">
      <c r="A1190" s="1086" t="s">
        <v>921</v>
      </c>
      <c r="B1190" s="1087"/>
      <c r="C1190" s="1087"/>
      <c r="D1190" s="1087"/>
      <c r="E1190" s="1087"/>
      <c r="F1190" s="1084" t="s">
        <v>632</v>
      </c>
      <c r="G1190" s="1084"/>
      <c r="H1190" s="1084"/>
      <c r="I1190" s="1084"/>
      <c r="J1190" s="1084"/>
      <c r="K1190" s="1088"/>
      <c r="L1190" s="1096" t="s">
        <v>626</v>
      </c>
      <c r="M1190" s="1091"/>
      <c r="N1190" s="1091"/>
      <c r="O1190" s="1078">
        <v>600</v>
      </c>
      <c r="P1190" s="1078"/>
      <c r="Q1190" s="1078"/>
      <c r="R1190" s="1078"/>
      <c r="S1190" s="1079">
        <v>1000</v>
      </c>
      <c r="T1190" s="1079"/>
      <c r="U1190" s="1079"/>
      <c r="V1190" s="1079"/>
      <c r="W1190" s="1078">
        <v>950</v>
      </c>
      <c r="X1190" s="1078"/>
      <c r="Y1190" s="1078"/>
      <c r="Z1190" s="1078"/>
      <c r="AA1190" s="1079">
        <v>1100</v>
      </c>
      <c r="AB1190" s="1079"/>
      <c r="AC1190" s="1079"/>
      <c r="AD1190" s="1079"/>
      <c r="AE1190" s="1079"/>
      <c r="AF1190" s="1080">
        <v>1100</v>
      </c>
      <c r="AG1190" s="1080"/>
      <c r="AH1190" s="1080"/>
      <c r="AI1190" s="1080"/>
      <c r="AJ1190" s="1079">
        <v>1300</v>
      </c>
      <c r="AK1190" s="1079"/>
      <c r="AL1190" s="1081"/>
      <c r="AM1190" s="1082">
        <v>8</v>
      </c>
      <c r="AN1190" s="1076"/>
      <c r="AO1190" s="1076"/>
      <c r="AP1190" s="1083">
        <v>10</v>
      </c>
      <c r="AQ1190" s="1083"/>
      <c r="AR1190" s="1084" t="s">
        <v>626</v>
      </c>
      <c r="AS1190" s="1085"/>
    </row>
    <row r="1191" spans="1:45" ht="9" customHeight="1">
      <c r="A1191" s="1086" t="s">
        <v>922</v>
      </c>
      <c r="B1191" s="1087"/>
      <c r="C1191" s="1087"/>
      <c r="D1191" s="1087"/>
      <c r="E1191" s="1087"/>
      <c r="F1191" s="1084" t="s">
        <v>713</v>
      </c>
      <c r="G1191" s="1084"/>
      <c r="H1191" s="1084"/>
      <c r="I1191" s="1084"/>
      <c r="J1191" s="1084"/>
      <c r="K1191" s="1088"/>
      <c r="L1191" s="1089">
        <v>675</v>
      </c>
      <c r="M1191" s="1090"/>
      <c r="N1191" s="1090"/>
      <c r="O1191" s="1080">
        <v>1000</v>
      </c>
      <c r="P1191" s="1080"/>
      <c r="Q1191" s="1080"/>
      <c r="R1191" s="1080"/>
      <c r="S1191" s="1091" t="s">
        <v>626</v>
      </c>
      <c r="T1191" s="1091"/>
      <c r="U1191" s="1091"/>
      <c r="V1191" s="1091"/>
      <c r="W1191" s="1080">
        <v>1450</v>
      </c>
      <c r="X1191" s="1080"/>
      <c r="Y1191" s="1080"/>
      <c r="Z1191" s="1080"/>
      <c r="AA1191" s="1091" t="s">
        <v>626</v>
      </c>
      <c r="AB1191" s="1091"/>
      <c r="AC1191" s="1091"/>
      <c r="AD1191" s="1091"/>
      <c r="AE1191" s="1091"/>
      <c r="AF1191" s="1084" t="s">
        <v>626</v>
      </c>
      <c r="AG1191" s="1084"/>
      <c r="AH1191" s="1084"/>
      <c r="AI1191" s="1084"/>
      <c r="AJ1191" s="1091" t="s">
        <v>626</v>
      </c>
      <c r="AK1191" s="1091"/>
      <c r="AL1191" s="1092"/>
      <c r="AM1191" s="1082">
        <v>10</v>
      </c>
      <c r="AN1191" s="1076"/>
      <c r="AO1191" s="1076"/>
      <c r="AP1191" s="1083">
        <v>12</v>
      </c>
      <c r="AQ1191" s="1083"/>
      <c r="AR1191" s="1084" t="s">
        <v>626</v>
      </c>
      <c r="AS1191" s="1085"/>
    </row>
    <row r="1192" spans="1:45" ht="9" customHeight="1">
      <c r="A1192" s="1086" t="s">
        <v>923</v>
      </c>
      <c r="B1192" s="1087"/>
      <c r="C1192" s="1087"/>
      <c r="D1192" s="1087"/>
      <c r="E1192" s="1087"/>
      <c r="F1192" s="1084" t="s">
        <v>713</v>
      </c>
      <c r="G1192" s="1084"/>
      <c r="H1192" s="1084"/>
      <c r="I1192" s="1084"/>
      <c r="J1192" s="1084"/>
      <c r="K1192" s="1088"/>
      <c r="L1192" s="1089">
        <v>675</v>
      </c>
      <c r="M1192" s="1090"/>
      <c r="N1192" s="1090"/>
      <c r="O1192" s="1078">
        <v>950</v>
      </c>
      <c r="P1192" s="1078"/>
      <c r="Q1192" s="1078"/>
      <c r="R1192" s="1078"/>
      <c r="S1192" s="1091" t="s">
        <v>626</v>
      </c>
      <c r="T1192" s="1091"/>
      <c r="U1192" s="1091"/>
      <c r="V1192" s="1091"/>
      <c r="W1192" s="1080">
        <v>1400</v>
      </c>
      <c r="X1192" s="1080"/>
      <c r="Y1192" s="1080"/>
      <c r="Z1192" s="1080"/>
      <c r="AA1192" s="1091" t="s">
        <v>626</v>
      </c>
      <c r="AB1192" s="1091"/>
      <c r="AC1192" s="1091"/>
      <c r="AD1192" s="1091"/>
      <c r="AE1192" s="1091"/>
      <c r="AF1192" s="1084" t="s">
        <v>626</v>
      </c>
      <c r="AG1192" s="1084"/>
      <c r="AH1192" s="1084"/>
      <c r="AI1192" s="1084"/>
      <c r="AJ1192" s="1091" t="s">
        <v>626</v>
      </c>
      <c r="AK1192" s="1091"/>
      <c r="AL1192" s="1092"/>
      <c r="AM1192" s="1082">
        <v>9</v>
      </c>
      <c r="AN1192" s="1076"/>
      <c r="AO1192" s="1076"/>
      <c r="AP1192" s="1083">
        <v>11.5</v>
      </c>
      <c r="AQ1192" s="1083"/>
      <c r="AR1192" s="1084" t="s">
        <v>626</v>
      </c>
      <c r="AS1192" s="1085"/>
    </row>
    <row r="1193" spans="1:45" ht="9" customHeight="1">
      <c r="A1193" s="1086" t="s">
        <v>924</v>
      </c>
      <c r="B1193" s="1087"/>
      <c r="C1193" s="1087"/>
      <c r="D1193" s="1087"/>
      <c r="E1193" s="1087"/>
      <c r="F1193" s="1084" t="s">
        <v>646</v>
      </c>
      <c r="G1193" s="1084"/>
      <c r="H1193" s="1084"/>
      <c r="I1193" s="1084"/>
      <c r="J1193" s="1084"/>
      <c r="K1193" s="1088"/>
      <c r="L1193" s="1089">
        <v>550</v>
      </c>
      <c r="M1193" s="1090"/>
      <c r="N1193" s="1090"/>
      <c r="O1193" s="1078">
        <v>750</v>
      </c>
      <c r="P1193" s="1078"/>
      <c r="Q1193" s="1078"/>
      <c r="R1193" s="1078"/>
      <c r="S1193" s="1091" t="s">
        <v>626</v>
      </c>
      <c r="T1193" s="1091"/>
      <c r="U1193" s="1091"/>
      <c r="V1193" s="1091"/>
      <c r="W1193" s="1080">
        <v>1200</v>
      </c>
      <c r="X1193" s="1080"/>
      <c r="Y1193" s="1080"/>
      <c r="Z1193" s="1080"/>
      <c r="AA1193" s="1091" t="s">
        <v>626</v>
      </c>
      <c r="AB1193" s="1091"/>
      <c r="AC1193" s="1091"/>
      <c r="AD1193" s="1091"/>
      <c r="AE1193" s="1091"/>
      <c r="AF1193" s="1080">
        <v>1300</v>
      </c>
      <c r="AG1193" s="1080"/>
      <c r="AH1193" s="1080"/>
      <c r="AI1193" s="1080"/>
      <c r="AJ1193" s="1091" t="s">
        <v>626</v>
      </c>
      <c r="AK1193" s="1091"/>
      <c r="AL1193" s="1092"/>
      <c r="AM1193" s="1095" t="s">
        <v>626</v>
      </c>
      <c r="AN1193" s="1084"/>
      <c r="AO1193" s="1084"/>
      <c r="AP1193" s="1083">
        <v>8</v>
      </c>
      <c r="AQ1193" s="1083"/>
      <c r="AR1193" s="1084" t="s">
        <v>626</v>
      </c>
      <c r="AS1193" s="1085"/>
    </row>
    <row r="1194" spans="1:45" ht="9" customHeight="1">
      <c r="A1194" s="1086" t="s">
        <v>925</v>
      </c>
      <c r="B1194" s="1087"/>
      <c r="C1194" s="1087"/>
      <c r="D1194" s="1087"/>
      <c r="E1194" s="1087"/>
      <c r="F1194" s="1084" t="s">
        <v>685</v>
      </c>
      <c r="G1194" s="1084"/>
      <c r="H1194" s="1084"/>
      <c r="I1194" s="1084"/>
      <c r="J1194" s="1084"/>
      <c r="K1194" s="1088"/>
      <c r="L1194" s="1089">
        <v>450</v>
      </c>
      <c r="M1194" s="1090"/>
      <c r="N1194" s="1090"/>
      <c r="O1194" s="1078">
        <v>550</v>
      </c>
      <c r="P1194" s="1078"/>
      <c r="Q1194" s="1078"/>
      <c r="R1194" s="1078"/>
      <c r="S1194" s="1090">
        <v>650</v>
      </c>
      <c r="T1194" s="1090"/>
      <c r="U1194" s="1090"/>
      <c r="V1194" s="1090"/>
      <c r="W1194" s="1078">
        <v>650</v>
      </c>
      <c r="X1194" s="1078"/>
      <c r="Y1194" s="1078"/>
      <c r="Z1194" s="1078"/>
      <c r="AA1194" s="1090">
        <v>800</v>
      </c>
      <c r="AB1194" s="1090"/>
      <c r="AC1194" s="1090"/>
      <c r="AD1194" s="1090"/>
      <c r="AE1194" s="1090"/>
      <c r="AF1194" s="1078">
        <v>850</v>
      </c>
      <c r="AG1194" s="1078"/>
      <c r="AH1194" s="1078"/>
      <c r="AI1194" s="1078"/>
      <c r="AJ1194" s="1090">
        <v>950</v>
      </c>
      <c r="AK1194" s="1090"/>
      <c r="AL1194" s="1093"/>
      <c r="AM1194" s="1082">
        <v>8</v>
      </c>
      <c r="AN1194" s="1076"/>
      <c r="AO1194" s="1076"/>
      <c r="AP1194" s="1083">
        <v>9</v>
      </c>
      <c r="AQ1194" s="1083"/>
      <c r="AR1194" s="1076">
        <v>10</v>
      </c>
      <c r="AS1194" s="1077"/>
    </row>
    <row r="1195" spans="1:45" ht="9" customHeight="1">
      <c r="A1195" s="1086" t="s">
        <v>926</v>
      </c>
      <c r="B1195" s="1087"/>
      <c r="C1195" s="1087"/>
      <c r="D1195" s="1087"/>
      <c r="E1195" s="1087"/>
      <c r="F1195" s="1084" t="s">
        <v>625</v>
      </c>
      <c r="G1195" s="1084"/>
      <c r="H1195" s="1084"/>
      <c r="I1195" s="1084"/>
      <c r="J1195" s="1084"/>
      <c r="K1195" s="1088"/>
      <c r="L1195" s="1089">
        <v>500</v>
      </c>
      <c r="M1195" s="1090"/>
      <c r="N1195" s="1090"/>
      <c r="O1195" s="1078">
        <v>900</v>
      </c>
      <c r="P1195" s="1078"/>
      <c r="Q1195" s="1078"/>
      <c r="R1195" s="1078"/>
      <c r="S1195" s="1079">
        <v>1800</v>
      </c>
      <c r="T1195" s="1079"/>
      <c r="U1195" s="1079"/>
      <c r="V1195" s="1079"/>
      <c r="W1195" s="1080">
        <v>1500</v>
      </c>
      <c r="X1195" s="1080"/>
      <c r="Y1195" s="1080"/>
      <c r="Z1195" s="1080"/>
      <c r="AA1195" s="1079">
        <v>2300</v>
      </c>
      <c r="AB1195" s="1079"/>
      <c r="AC1195" s="1079"/>
      <c r="AD1195" s="1079"/>
      <c r="AE1195" s="1079"/>
      <c r="AF1195" s="1080">
        <v>1800</v>
      </c>
      <c r="AG1195" s="1080"/>
      <c r="AH1195" s="1080"/>
      <c r="AI1195" s="1080"/>
      <c r="AJ1195" s="1079">
        <v>2500</v>
      </c>
      <c r="AK1195" s="1079"/>
      <c r="AL1195" s="1081"/>
      <c r="AM1195" s="1082">
        <v>9</v>
      </c>
      <c r="AN1195" s="1076"/>
      <c r="AO1195" s="1076"/>
      <c r="AP1195" s="1083">
        <v>10</v>
      </c>
      <c r="AQ1195" s="1083"/>
      <c r="AR1195" s="1084" t="s">
        <v>626</v>
      </c>
      <c r="AS1195" s="1085"/>
    </row>
    <row r="1196" spans="1:45" ht="9" customHeight="1">
      <c r="A1196" s="1086" t="s">
        <v>927</v>
      </c>
      <c r="B1196" s="1087"/>
      <c r="C1196" s="1087"/>
      <c r="D1196" s="1087"/>
      <c r="E1196" s="1087"/>
      <c r="F1196" s="1084" t="s">
        <v>632</v>
      </c>
      <c r="G1196" s="1084"/>
      <c r="H1196" s="1084"/>
      <c r="I1196" s="1084"/>
      <c r="J1196" s="1084"/>
      <c r="K1196" s="1088"/>
      <c r="L1196" s="1089">
        <v>400</v>
      </c>
      <c r="M1196" s="1090"/>
      <c r="N1196" s="1090"/>
      <c r="O1196" s="1078">
        <v>500</v>
      </c>
      <c r="P1196" s="1078"/>
      <c r="Q1196" s="1078"/>
      <c r="R1196" s="1078"/>
      <c r="S1196" s="1090">
        <v>800</v>
      </c>
      <c r="T1196" s="1090"/>
      <c r="U1196" s="1090"/>
      <c r="V1196" s="1090"/>
      <c r="W1196" s="1078">
        <v>600</v>
      </c>
      <c r="X1196" s="1078"/>
      <c r="Y1196" s="1078"/>
      <c r="Z1196" s="1078"/>
      <c r="AA1196" s="1090">
        <v>900</v>
      </c>
      <c r="AB1196" s="1090"/>
      <c r="AC1196" s="1090"/>
      <c r="AD1196" s="1090"/>
      <c r="AE1196" s="1090"/>
      <c r="AF1196" s="1078">
        <v>700</v>
      </c>
      <c r="AG1196" s="1078"/>
      <c r="AH1196" s="1078"/>
      <c r="AI1196" s="1078"/>
      <c r="AJ1196" s="1079">
        <v>1000</v>
      </c>
      <c r="AK1196" s="1079"/>
      <c r="AL1196" s="1081"/>
      <c r="AM1196" s="1082">
        <v>7</v>
      </c>
      <c r="AN1196" s="1076"/>
      <c r="AO1196" s="1076"/>
      <c r="AP1196" s="1083">
        <v>8</v>
      </c>
      <c r="AQ1196" s="1083"/>
      <c r="AR1196" s="1076">
        <v>9</v>
      </c>
      <c r="AS1196" s="1077"/>
    </row>
    <row r="1197" spans="1:45" ht="9" customHeight="1">
      <c r="A1197" s="1086" t="s">
        <v>928</v>
      </c>
      <c r="B1197" s="1087"/>
      <c r="C1197" s="1087"/>
      <c r="D1197" s="1087"/>
      <c r="E1197" s="1087"/>
      <c r="F1197" s="1084" t="s">
        <v>632</v>
      </c>
      <c r="G1197" s="1084"/>
      <c r="H1197" s="1084"/>
      <c r="I1197" s="1084"/>
      <c r="J1197" s="1084"/>
      <c r="K1197" s="1088"/>
      <c r="L1197" s="1089">
        <v>280</v>
      </c>
      <c r="M1197" s="1090"/>
      <c r="N1197" s="1090"/>
      <c r="O1197" s="1078">
        <v>320</v>
      </c>
      <c r="P1197" s="1078"/>
      <c r="Q1197" s="1078"/>
      <c r="R1197" s="1078"/>
      <c r="S1197" s="1090">
        <v>750</v>
      </c>
      <c r="T1197" s="1090"/>
      <c r="U1197" s="1090"/>
      <c r="V1197" s="1090"/>
      <c r="W1197" s="1078">
        <v>450</v>
      </c>
      <c r="X1197" s="1078"/>
      <c r="Y1197" s="1078"/>
      <c r="Z1197" s="1078"/>
      <c r="AA1197" s="1079">
        <v>1000</v>
      </c>
      <c r="AB1197" s="1079"/>
      <c r="AC1197" s="1079"/>
      <c r="AD1197" s="1079"/>
      <c r="AE1197" s="1079"/>
      <c r="AF1197" s="1078">
        <v>850</v>
      </c>
      <c r="AG1197" s="1078"/>
      <c r="AH1197" s="1078"/>
      <c r="AI1197" s="1078"/>
      <c r="AJ1197" s="1079">
        <v>1300</v>
      </c>
      <c r="AK1197" s="1079"/>
      <c r="AL1197" s="1081"/>
      <c r="AM1197" s="1082">
        <v>8</v>
      </c>
      <c r="AN1197" s="1076"/>
      <c r="AO1197" s="1076"/>
      <c r="AP1197" s="1083">
        <v>10</v>
      </c>
      <c r="AQ1197" s="1083"/>
      <c r="AR1197" s="1084" t="s">
        <v>626</v>
      </c>
      <c r="AS1197" s="1085"/>
    </row>
    <row r="1198" spans="1:45" ht="9" customHeight="1">
      <c r="A1198" s="1086" t="s">
        <v>929</v>
      </c>
      <c r="B1198" s="1087"/>
      <c r="C1198" s="1087"/>
      <c r="D1198" s="1087"/>
      <c r="E1198" s="1087"/>
      <c r="F1198" s="1084" t="s">
        <v>685</v>
      </c>
      <c r="G1198" s="1084"/>
      <c r="H1198" s="1084"/>
      <c r="I1198" s="1084"/>
      <c r="J1198" s="1084"/>
      <c r="K1198" s="1088"/>
      <c r="L1198" s="1089">
        <v>300</v>
      </c>
      <c r="M1198" s="1090"/>
      <c r="N1198" s="1090"/>
      <c r="O1198" s="1078">
        <v>450</v>
      </c>
      <c r="P1198" s="1078"/>
      <c r="Q1198" s="1078"/>
      <c r="R1198" s="1078"/>
      <c r="S1198" s="1090">
        <v>700</v>
      </c>
      <c r="T1198" s="1090"/>
      <c r="U1198" s="1090"/>
      <c r="V1198" s="1090"/>
      <c r="W1198" s="1078">
        <v>500</v>
      </c>
      <c r="X1198" s="1078"/>
      <c r="Y1198" s="1078"/>
      <c r="Z1198" s="1078"/>
      <c r="AA1198" s="1090">
        <v>900</v>
      </c>
      <c r="AB1198" s="1090"/>
      <c r="AC1198" s="1090"/>
      <c r="AD1198" s="1090"/>
      <c r="AE1198" s="1090"/>
      <c r="AF1198" s="1078">
        <v>700</v>
      </c>
      <c r="AG1198" s="1078"/>
      <c r="AH1198" s="1078"/>
      <c r="AI1198" s="1078"/>
      <c r="AJ1198" s="1079">
        <v>1500</v>
      </c>
      <c r="AK1198" s="1079"/>
      <c r="AL1198" s="1081"/>
      <c r="AM1198" s="1082">
        <v>7</v>
      </c>
      <c r="AN1198" s="1076"/>
      <c r="AO1198" s="1076"/>
      <c r="AP1198" s="1083">
        <v>8</v>
      </c>
      <c r="AQ1198" s="1083"/>
      <c r="AR1198" s="1076">
        <v>11</v>
      </c>
      <c r="AS1198" s="1077"/>
    </row>
    <row r="1199" spans="1:45" ht="9" customHeight="1">
      <c r="A1199" s="1086" t="s">
        <v>930</v>
      </c>
      <c r="B1199" s="1087"/>
      <c r="C1199" s="1087"/>
      <c r="D1199" s="1087"/>
      <c r="E1199" s="1087"/>
      <c r="F1199" s="1084" t="s">
        <v>640</v>
      </c>
      <c r="G1199" s="1084"/>
      <c r="H1199" s="1084"/>
      <c r="I1199" s="1084"/>
      <c r="J1199" s="1084"/>
      <c r="K1199" s="1088"/>
      <c r="L1199" s="1089">
        <v>550</v>
      </c>
      <c r="M1199" s="1090"/>
      <c r="N1199" s="1090"/>
      <c r="O1199" s="1078">
        <v>750</v>
      </c>
      <c r="P1199" s="1078"/>
      <c r="Q1199" s="1078"/>
      <c r="R1199" s="1078"/>
      <c r="S1199" s="1091" t="s">
        <v>626</v>
      </c>
      <c r="T1199" s="1091"/>
      <c r="U1199" s="1091"/>
      <c r="V1199" s="1091"/>
      <c r="W1199" s="1080">
        <v>1000</v>
      </c>
      <c r="X1199" s="1080"/>
      <c r="Y1199" s="1080"/>
      <c r="Z1199" s="1080"/>
      <c r="AA1199" s="1091" t="s">
        <v>626</v>
      </c>
      <c r="AB1199" s="1091"/>
      <c r="AC1199" s="1091"/>
      <c r="AD1199" s="1091"/>
      <c r="AE1199" s="1091"/>
      <c r="AF1199" s="1080">
        <v>1200</v>
      </c>
      <c r="AG1199" s="1080"/>
      <c r="AH1199" s="1080"/>
      <c r="AI1199" s="1080"/>
      <c r="AJ1199" s="1091" t="s">
        <v>626</v>
      </c>
      <c r="AK1199" s="1091"/>
      <c r="AL1199" s="1092"/>
      <c r="AM1199" s="1095" t="s">
        <v>626</v>
      </c>
      <c r="AN1199" s="1084"/>
      <c r="AO1199" s="1084"/>
      <c r="AP1199" s="1091" t="s">
        <v>626</v>
      </c>
      <c r="AQ1199" s="1091"/>
      <c r="AR1199" s="1084" t="s">
        <v>626</v>
      </c>
      <c r="AS1199" s="1085"/>
    </row>
    <row r="1200" spans="1:45" ht="9" customHeight="1">
      <c r="A1200" s="1086" t="s">
        <v>931</v>
      </c>
      <c r="B1200" s="1087"/>
      <c r="C1200" s="1087"/>
      <c r="D1200" s="1087"/>
      <c r="E1200" s="1087"/>
      <c r="F1200" s="1084" t="s">
        <v>625</v>
      </c>
      <c r="G1200" s="1084"/>
      <c r="H1200" s="1084"/>
      <c r="I1200" s="1084"/>
      <c r="J1200" s="1084"/>
      <c r="K1200" s="1088"/>
      <c r="L1200" s="1089">
        <v>800</v>
      </c>
      <c r="M1200" s="1090"/>
      <c r="N1200" s="1090"/>
      <c r="O1200" s="1078">
        <v>900</v>
      </c>
      <c r="P1200" s="1078"/>
      <c r="Q1200" s="1078"/>
      <c r="R1200" s="1078"/>
      <c r="S1200" s="1079">
        <v>1750</v>
      </c>
      <c r="T1200" s="1079"/>
      <c r="U1200" s="1079"/>
      <c r="V1200" s="1079"/>
      <c r="W1200" s="1080">
        <v>1200</v>
      </c>
      <c r="X1200" s="1080"/>
      <c r="Y1200" s="1080"/>
      <c r="Z1200" s="1080"/>
      <c r="AA1200" s="1079">
        <v>1900</v>
      </c>
      <c r="AB1200" s="1079"/>
      <c r="AC1200" s="1079"/>
      <c r="AD1200" s="1079"/>
      <c r="AE1200" s="1079"/>
      <c r="AF1200" s="1080">
        <v>1500</v>
      </c>
      <c r="AG1200" s="1080"/>
      <c r="AH1200" s="1080"/>
      <c r="AI1200" s="1080"/>
      <c r="AJ1200" s="1079">
        <v>2100</v>
      </c>
      <c r="AK1200" s="1079"/>
      <c r="AL1200" s="1081"/>
      <c r="AM1200" s="1082">
        <v>10</v>
      </c>
      <c r="AN1200" s="1076"/>
      <c r="AO1200" s="1076"/>
      <c r="AP1200" s="1083">
        <v>11</v>
      </c>
      <c r="AQ1200" s="1083"/>
      <c r="AR1200" s="1084" t="s">
        <v>626</v>
      </c>
      <c r="AS1200" s="1085"/>
    </row>
    <row r="1201" spans="1:45" ht="9" customHeight="1">
      <c r="A1201" s="1086" t="s">
        <v>932</v>
      </c>
      <c r="B1201" s="1087"/>
      <c r="C1201" s="1087"/>
      <c r="D1201" s="1087"/>
      <c r="E1201" s="1087"/>
      <c r="F1201" s="1084" t="s">
        <v>673</v>
      </c>
      <c r="G1201" s="1084"/>
      <c r="H1201" s="1084"/>
      <c r="I1201" s="1084"/>
      <c r="J1201" s="1084"/>
      <c r="K1201" s="1088"/>
      <c r="L1201" s="1089">
        <v>750</v>
      </c>
      <c r="M1201" s="1090"/>
      <c r="N1201" s="1090"/>
      <c r="O1201" s="1078">
        <v>900</v>
      </c>
      <c r="P1201" s="1078"/>
      <c r="Q1201" s="1078"/>
      <c r="R1201" s="1078"/>
      <c r="S1201" s="1079">
        <v>1280</v>
      </c>
      <c r="T1201" s="1079"/>
      <c r="U1201" s="1079"/>
      <c r="V1201" s="1079"/>
      <c r="W1201" s="1080">
        <v>1150</v>
      </c>
      <c r="X1201" s="1080"/>
      <c r="Y1201" s="1080"/>
      <c r="Z1201" s="1080"/>
      <c r="AA1201" s="1079">
        <v>1670</v>
      </c>
      <c r="AB1201" s="1079"/>
      <c r="AC1201" s="1079"/>
      <c r="AD1201" s="1079"/>
      <c r="AE1201" s="1079"/>
      <c r="AF1201" s="1080">
        <v>1510</v>
      </c>
      <c r="AG1201" s="1080"/>
      <c r="AH1201" s="1080"/>
      <c r="AI1201" s="1080"/>
      <c r="AJ1201" s="1079">
        <v>2190</v>
      </c>
      <c r="AK1201" s="1079"/>
      <c r="AL1201" s="1081"/>
      <c r="AM1201" s="1082">
        <v>9</v>
      </c>
      <c r="AN1201" s="1076"/>
      <c r="AO1201" s="1076"/>
      <c r="AP1201" s="1083">
        <v>10</v>
      </c>
      <c r="AQ1201" s="1083"/>
      <c r="AR1201" s="1076">
        <v>12</v>
      </c>
      <c r="AS1201" s="1077"/>
    </row>
    <row r="1202" spans="1:45" ht="9" customHeight="1">
      <c r="A1202" s="1086" t="s">
        <v>933</v>
      </c>
      <c r="B1202" s="1087"/>
      <c r="C1202" s="1087"/>
      <c r="D1202" s="1087"/>
      <c r="E1202" s="1087"/>
      <c r="F1202" s="1084" t="s">
        <v>625</v>
      </c>
      <c r="G1202" s="1084"/>
      <c r="H1202" s="1084"/>
      <c r="I1202" s="1084"/>
      <c r="J1202" s="1084"/>
      <c r="K1202" s="1088"/>
      <c r="L1202" s="1089">
        <v>750</v>
      </c>
      <c r="M1202" s="1090"/>
      <c r="N1202" s="1090"/>
      <c r="O1202" s="1080">
        <v>1100</v>
      </c>
      <c r="P1202" s="1080"/>
      <c r="Q1202" s="1080"/>
      <c r="R1202" s="1080"/>
      <c r="S1202" s="1079">
        <v>1500</v>
      </c>
      <c r="T1202" s="1079"/>
      <c r="U1202" s="1079"/>
      <c r="V1202" s="1079"/>
      <c r="W1202" s="1080">
        <v>1250</v>
      </c>
      <c r="X1202" s="1080"/>
      <c r="Y1202" s="1080"/>
      <c r="Z1202" s="1080"/>
      <c r="AA1202" s="1079">
        <v>1650</v>
      </c>
      <c r="AB1202" s="1079"/>
      <c r="AC1202" s="1079"/>
      <c r="AD1202" s="1079"/>
      <c r="AE1202" s="1079"/>
      <c r="AF1202" s="1080">
        <v>1400</v>
      </c>
      <c r="AG1202" s="1080"/>
      <c r="AH1202" s="1080"/>
      <c r="AI1202" s="1080"/>
      <c r="AJ1202" s="1079">
        <v>1900</v>
      </c>
      <c r="AK1202" s="1079"/>
      <c r="AL1202" s="1081"/>
      <c r="AM1202" s="1082">
        <v>10.5</v>
      </c>
      <c r="AN1202" s="1076"/>
      <c r="AO1202" s="1076"/>
      <c r="AP1202" s="1083">
        <v>11.5</v>
      </c>
      <c r="AQ1202" s="1083"/>
      <c r="AR1202" s="1084" t="s">
        <v>626</v>
      </c>
      <c r="AS1202" s="1085"/>
    </row>
    <row r="1203" spans="1:45" ht="9" customHeight="1">
      <c r="A1203" s="1086" t="s">
        <v>934</v>
      </c>
      <c r="B1203" s="1087"/>
      <c r="C1203" s="1087"/>
      <c r="D1203" s="1087"/>
      <c r="E1203" s="1087"/>
      <c r="F1203" s="1084" t="s">
        <v>625</v>
      </c>
      <c r="G1203" s="1084"/>
      <c r="H1203" s="1084"/>
      <c r="I1203" s="1084"/>
      <c r="J1203" s="1084"/>
      <c r="K1203" s="1088"/>
      <c r="L1203" s="1089">
        <v>900</v>
      </c>
      <c r="M1203" s="1090"/>
      <c r="N1203" s="1090"/>
      <c r="O1203" s="1080">
        <v>1400</v>
      </c>
      <c r="P1203" s="1080"/>
      <c r="Q1203" s="1080"/>
      <c r="R1203" s="1080"/>
      <c r="S1203" s="1079">
        <v>1450</v>
      </c>
      <c r="T1203" s="1079"/>
      <c r="U1203" s="1079"/>
      <c r="V1203" s="1079"/>
      <c r="W1203" s="1080">
        <v>1600</v>
      </c>
      <c r="X1203" s="1080"/>
      <c r="Y1203" s="1080"/>
      <c r="Z1203" s="1080"/>
      <c r="AA1203" s="1079">
        <v>1650</v>
      </c>
      <c r="AB1203" s="1079"/>
      <c r="AC1203" s="1079"/>
      <c r="AD1203" s="1079"/>
      <c r="AE1203" s="1079"/>
      <c r="AF1203" s="1080">
        <v>2300</v>
      </c>
      <c r="AG1203" s="1080"/>
      <c r="AH1203" s="1080"/>
      <c r="AI1203" s="1080"/>
      <c r="AJ1203" s="1079">
        <v>2500</v>
      </c>
      <c r="AK1203" s="1079"/>
      <c r="AL1203" s="1081"/>
      <c r="AM1203" s="1082">
        <v>10</v>
      </c>
      <c r="AN1203" s="1076"/>
      <c r="AO1203" s="1076"/>
      <c r="AP1203" s="1083">
        <v>13</v>
      </c>
      <c r="AQ1203" s="1083"/>
      <c r="AR1203" s="1084" t="s">
        <v>626</v>
      </c>
      <c r="AS1203" s="1085"/>
    </row>
    <row r="1204" spans="1:45" ht="9" customHeight="1">
      <c r="A1204" s="1086" t="s">
        <v>935</v>
      </c>
      <c r="B1204" s="1087"/>
      <c r="C1204" s="1087"/>
      <c r="D1204" s="1087"/>
      <c r="E1204" s="1087"/>
      <c r="F1204" s="1084" t="s">
        <v>625</v>
      </c>
      <c r="G1204" s="1084"/>
      <c r="H1204" s="1084"/>
      <c r="I1204" s="1084"/>
      <c r="J1204" s="1084"/>
      <c r="K1204" s="1088"/>
      <c r="L1204" s="1089">
        <v>600</v>
      </c>
      <c r="M1204" s="1090"/>
      <c r="N1204" s="1090"/>
      <c r="O1204" s="1080">
        <v>1000</v>
      </c>
      <c r="P1204" s="1080"/>
      <c r="Q1204" s="1080"/>
      <c r="R1204" s="1080"/>
      <c r="S1204" s="1079">
        <v>1700</v>
      </c>
      <c r="T1204" s="1079"/>
      <c r="U1204" s="1079"/>
      <c r="V1204" s="1079"/>
      <c r="W1204" s="1080">
        <v>1200</v>
      </c>
      <c r="X1204" s="1080"/>
      <c r="Y1204" s="1080"/>
      <c r="Z1204" s="1080"/>
      <c r="AA1204" s="1079">
        <v>1900</v>
      </c>
      <c r="AB1204" s="1079"/>
      <c r="AC1204" s="1079"/>
      <c r="AD1204" s="1079"/>
      <c r="AE1204" s="1079"/>
      <c r="AF1204" s="1080">
        <v>1500</v>
      </c>
      <c r="AG1204" s="1080"/>
      <c r="AH1204" s="1080"/>
      <c r="AI1204" s="1080"/>
      <c r="AJ1204" s="1079">
        <v>2000</v>
      </c>
      <c r="AK1204" s="1079"/>
      <c r="AL1204" s="1081"/>
      <c r="AM1204" s="1082">
        <v>9</v>
      </c>
      <c r="AN1204" s="1076"/>
      <c r="AO1204" s="1076"/>
      <c r="AP1204" s="1083">
        <v>11</v>
      </c>
      <c r="AQ1204" s="1083"/>
      <c r="AR1204" s="1084" t="s">
        <v>626</v>
      </c>
      <c r="AS1204" s="1085"/>
    </row>
    <row r="1205" spans="1:45" ht="9" customHeight="1">
      <c r="A1205" s="1086" t="s">
        <v>936</v>
      </c>
      <c r="B1205" s="1087"/>
      <c r="C1205" s="1087"/>
      <c r="D1205" s="1087"/>
      <c r="E1205" s="1087"/>
      <c r="F1205" s="1084" t="s">
        <v>634</v>
      </c>
      <c r="G1205" s="1084"/>
      <c r="H1205" s="1084"/>
      <c r="I1205" s="1084"/>
      <c r="J1205" s="1084"/>
      <c r="K1205" s="1088"/>
      <c r="L1205" s="1089">
        <v>800</v>
      </c>
      <c r="M1205" s="1090"/>
      <c r="N1205" s="1090"/>
      <c r="O1205" s="1078">
        <v>850</v>
      </c>
      <c r="P1205" s="1078"/>
      <c r="Q1205" s="1078"/>
      <c r="R1205" s="1078"/>
      <c r="S1205" s="1079">
        <v>1250</v>
      </c>
      <c r="T1205" s="1079"/>
      <c r="U1205" s="1079"/>
      <c r="V1205" s="1079"/>
      <c r="W1205" s="1084" t="s">
        <v>626</v>
      </c>
      <c r="X1205" s="1084"/>
      <c r="Y1205" s="1084"/>
      <c r="Z1205" s="1084"/>
      <c r="AA1205" s="1091" t="s">
        <v>626</v>
      </c>
      <c r="AB1205" s="1091"/>
      <c r="AC1205" s="1091"/>
      <c r="AD1205" s="1091"/>
      <c r="AE1205" s="1091"/>
      <c r="AF1205" s="1084" t="s">
        <v>626</v>
      </c>
      <c r="AG1205" s="1084"/>
      <c r="AH1205" s="1084"/>
      <c r="AI1205" s="1084"/>
      <c r="AJ1205" s="1091" t="s">
        <v>626</v>
      </c>
      <c r="AK1205" s="1091"/>
      <c r="AL1205" s="1092"/>
      <c r="AM1205" s="1095" t="s">
        <v>626</v>
      </c>
      <c r="AN1205" s="1084"/>
      <c r="AO1205" s="1084"/>
      <c r="AP1205" s="1083">
        <v>13</v>
      </c>
      <c r="AQ1205" s="1083"/>
      <c r="AR1205" s="1084" t="s">
        <v>626</v>
      </c>
      <c r="AS1205" s="1085"/>
    </row>
    <row r="1206" spans="1:45" ht="9" customHeight="1">
      <c r="A1206" s="1086" t="s">
        <v>937</v>
      </c>
      <c r="B1206" s="1087"/>
      <c r="C1206" s="1087"/>
      <c r="D1206" s="1087"/>
      <c r="E1206" s="1087"/>
      <c r="F1206" s="1084" t="s">
        <v>634</v>
      </c>
      <c r="G1206" s="1084"/>
      <c r="H1206" s="1084"/>
      <c r="I1206" s="1084"/>
      <c r="J1206" s="1084"/>
      <c r="K1206" s="1088"/>
      <c r="L1206" s="1089">
        <v>525</v>
      </c>
      <c r="M1206" s="1090"/>
      <c r="N1206" s="1090"/>
      <c r="O1206" s="1080">
        <v>1050</v>
      </c>
      <c r="P1206" s="1080"/>
      <c r="Q1206" s="1080"/>
      <c r="R1206" s="1080"/>
      <c r="S1206" s="1079">
        <v>1470</v>
      </c>
      <c r="T1206" s="1079"/>
      <c r="U1206" s="1079"/>
      <c r="V1206" s="1079"/>
      <c r="W1206" s="1080">
        <v>1260</v>
      </c>
      <c r="X1206" s="1080"/>
      <c r="Y1206" s="1080"/>
      <c r="Z1206" s="1080"/>
      <c r="AA1206" s="1079">
        <v>1680</v>
      </c>
      <c r="AB1206" s="1079"/>
      <c r="AC1206" s="1079"/>
      <c r="AD1206" s="1079"/>
      <c r="AE1206" s="1079"/>
      <c r="AF1206" s="1080">
        <v>1470</v>
      </c>
      <c r="AG1206" s="1080"/>
      <c r="AH1206" s="1080"/>
      <c r="AI1206" s="1080"/>
      <c r="AJ1206" s="1079">
        <v>1890</v>
      </c>
      <c r="AK1206" s="1079"/>
      <c r="AL1206" s="1081"/>
      <c r="AM1206" s="1082">
        <v>8.4</v>
      </c>
      <c r="AN1206" s="1076"/>
      <c r="AO1206" s="1076"/>
      <c r="AP1206" s="1083">
        <v>10.5</v>
      </c>
      <c r="AQ1206" s="1083"/>
      <c r="AR1206" s="1084" t="s">
        <v>626</v>
      </c>
      <c r="AS1206" s="1085"/>
    </row>
    <row r="1207" spans="1:45" ht="9" customHeight="1">
      <c r="A1207" s="1086" t="s">
        <v>938</v>
      </c>
      <c r="B1207" s="1087"/>
      <c r="C1207" s="1087"/>
      <c r="D1207" s="1087"/>
      <c r="E1207" s="1087"/>
      <c r="F1207" s="1084" t="s">
        <v>625</v>
      </c>
      <c r="G1207" s="1084"/>
      <c r="H1207" s="1084"/>
      <c r="I1207" s="1084"/>
      <c r="J1207" s="1084"/>
      <c r="K1207" s="1088"/>
      <c r="L1207" s="1089">
        <v>700</v>
      </c>
      <c r="M1207" s="1090"/>
      <c r="N1207" s="1090"/>
      <c r="O1207" s="1080">
        <v>1000</v>
      </c>
      <c r="P1207" s="1080"/>
      <c r="Q1207" s="1080"/>
      <c r="R1207" s="1080"/>
      <c r="S1207" s="1079">
        <v>1700</v>
      </c>
      <c r="T1207" s="1079"/>
      <c r="U1207" s="1079"/>
      <c r="V1207" s="1079"/>
      <c r="W1207" s="1080">
        <v>1400</v>
      </c>
      <c r="X1207" s="1080"/>
      <c r="Y1207" s="1080"/>
      <c r="Z1207" s="1080"/>
      <c r="AA1207" s="1079">
        <v>1900</v>
      </c>
      <c r="AB1207" s="1079"/>
      <c r="AC1207" s="1079"/>
      <c r="AD1207" s="1079"/>
      <c r="AE1207" s="1079"/>
      <c r="AF1207" s="1080">
        <v>1700</v>
      </c>
      <c r="AG1207" s="1080"/>
      <c r="AH1207" s="1080"/>
      <c r="AI1207" s="1080"/>
      <c r="AJ1207" s="1079">
        <v>2100</v>
      </c>
      <c r="AK1207" s="1079"/>
      <c r="AL1207" s="1081"/>
      <c r="AM1207" s="1082">
        <v>9</v>
      </c>
      <c r="AN1207" s="1076"/>
      <c r="AO1207" s="1076"/>
      <c r="AP1207" s="1083">
        <v>12</v>
      </c>
      <c r="AQ1207" s="1083"/>
      <c r="AR1207" s="1084" t="s">
        <v>626</v>
      </c>
      <c r="AS1207" s="1085"/>
    </row>
    <row r="1208" spans="1:45" ht="9" customHeight="1">
      <c r="A1208" s="1086" t="s">
        <v>939</v>
      </c>
      <c r="B1208" s="1087"/>
      <c r="C1208" s="1087"/>
      <c r="D1208" s="1087"/>
      <c r="E1208" s="1087"/>
      <c r="F1208" s="1084" t="s">
        <v>625</v>
      </c>
      <c r="G1208" s="1084"/>
      <c r="H1208" s="1084"/>
      <c r="I1208" s="1084"/>
      <c r="J1208" s="1084"/>
      <c r="K1208" s="1088"/>
      <c r="L1208" s="1089">
        <v>800</v>
      </c>
      <c r="M1208" s="1090"/>
      <c r="N1208" s="1090"/>
      <c r="O1208" s="1080">
        <v>1050</v>
      </c>
      <c r="P1208" s="1080"/>
      <c r="Q1208" s="1080"/>
      <c r="R1208" s="1080"/>
      <c r="S1208" s="1079">
        <v>1750</v>
      </c>
      <c r="T1208" s="1079"/>
      <c r="U1208" s="1079"/>
      <c r="V1208" s="1079"/>
      <c r="W1208" s="1080">
        <v>1400</v>
      </c>
      <c r="X1208" s="1080"/>
      <c r="Y1208" s="1080"/>
      <c r="Z1208" s="1080"/>
      <c r="AA1208" s="1079">
        <v>1900</v>
      </c>
      <c r="AB1208" s="1079"/>
      <c r="AC1208" s="1079"/>
      <c r="AD1208" s="1079"/>
      <c r="AE1208" s="1079"/>
      <c r="AF1208" s="1080">
        <v>1600</v>
      </c>
      <c r="AG1208" s="1080"/>
      <c r="AH1208" s="1080"/>
      <c r="AI1208" s="1080"/>
      <c r="AJ1208" s="1079">
        <v>2200</v>
      </c>
      <c r="AK1208" s="1079"/>
      <c r="AL1208" s="1081"/>
      <c r="AM1208" s="1082">
        <v>9</v>
      </c>
      <c r="AN1208" s="1076"/>
      <c r="AO1208" s="1076"/>
      <c r="AP1208" s="1083">
        <v>10</v>
      </c>
      <c r="AQ1208" s="1083"/>
      <c r="AR1208" s="1084" t="s">
        <v>626</v>
      </c>
      <c r="AS1208" s="1085"/>
    </row>
    <row r="1209" spans="1:45" ht="9" customHeight="1">
      <c r="A1209" s="1086" t="s">
        <v>940</v>
      </c>
      <c r="B1209" s="1087"/>
      <c r="C1209" s="1087"/>
      <c r="D1209" s="1087"/>
      <c r="E1209" s="1087"/>
      <c r="F1209" s="1084" t="s">
        <v>646</v>
      </c>
      <c r="G1209" s="1084"/>
      <c r="H1209" s="1084"/>
      <c r="I1209" s="1084"/>
      <c r="J1209" s="1084"/>
      <c r="K1209" s="1088"/>
      <c r="L1209" s="1089">
        <v>510</v>
      </c>
      <c r="M1209" s="1090"/>
      <c r="N1209" s="1090"/>
      <c r="O1209" s="1078">
        <v>760</v>
      </c>
      <c r="P1209" s="1078"/>
      <c r="Q1209" s="1078"/>
      <c r="R1209" s="1078"/>
      <c r="S1209" s="1079">
        <v>1280</v>
      </c>
      <c r="T1209" s="1079"/>
      <c r="U1209" s="1079"/>
      <c r="V1209" s="1079"/>
      <c r="W1209" s="1080">
        <v>1050</v>
      </c>
      <c r="X1209" s="1080"/>
      <c r="Y1209" s="1080"/>
      <c r="Z1209" s="1080"/>
      <c r="AA1209" s="1079">
        <v>1350</v>
      </c>
      <c r="AB1209" s="1079"/>
      <c r="AC1209" s="1079"/>
      <c r="AD1209" s="1079"/>
      <c r="AE1209" s="1079"/>
      <c r="AF1209" s="1080">
        <v>1200</v>
      </c>
      <c r="AG1209" s="1080"/>
      <c r="AH1209" s="1080"/>
      <c r="AI1209" s="1080"/>
      <c r="AJ1209" s="1079">
        <v>1400</v>
      </c>
      <c r="AK1209" s="1079"/>
      <c r="AL1209" s="1081"/>
      <c r="AM1209" s="1082">
        <v>9</v>
      </c>
      <c r="AN1209" s="1076"/>
      <c r="AO1209" s="1076"/>
      <c r="AP1209" s="1083">
        <v>10</v>
      </c>
      <c r="AQ1209" s="1083"/>
      <c r="AR1209" s="1084" t="s">
        <v>626</v>
      </c>
      <c r="AS1209" s="1085"/>
    </row>
    <row r="1210" spans="1:45" ht="9.9499999999999993" customHeight="1">
      <c r="A1210" s="1086" t="s">
        <v>941</v>
      </c>
      <c r="B1210" s="1087"/>
      <c r="C1210" s="1087"/>
      <c r="D1210" s="1087"/>
      <c r="E1210" s="1087"/>
      <c r="F1210" s="1084" t="s">
        <v>632</v>
      </c>
      <c r="G1210" s="1084"/>
      <c r="H1210" s="1084"/>
      <c r="I1210" s="1084"/>
      <c r="J1210" s="1084"/>
      <c r="K1210" s="1088"/>
      <c r="L1210" s="1089">
        <v>300</v>
      </c>
      <c r="M1210" s="1090"/>
      <c r="N1210" s="1090"/>
      <c r="O1210" s="1078">
        <v>500</v>
      </c>
      <c r="P1210" s="1078"/>
      <c r="Q1210" s="1078"/>
      <c r="R1210" s="1078"/>
      <c r="S1210" s="1079">
        <v>1000</v>
      </c>
      <c r="T1210" s="1079"/>
      <c r="U1210" s="1079"/>
      <c r="V1210" s="1079"/>
      <c r="W1210" s="1078">
        <v>600</v>
      </c>
      <c r="X1210" s="1078"/>
      <c r="Y1210" s="1078"/>
      <c r="Z1210" s="1078"/>
      <c r="AA1210" s="1079">
        <v>1200</v>
      </c>
      <c r="AB1210" s="1079"/>
      <c r="AC1210" s="1079"/>
      <c r="AD1210" s="1079"/>
      <c r="AE1210" s="1079"/>
      <c r="AF1210" s="1078">
        <v>750</v>
      </c>
      <c r="AG1210" s="1078"/>
      <c r="AH1210" s="1078"/>
      <c r="AI1210" s="1078"/>
      <c r="AJ1210" s="1079">
        <v>1250</v>
      </c>
      <c r="AK1210" s="1079"/>
      <c r="AL1210" s="1081"/>
      <c r="AM1210" s="1082">
        <v>8</v>
      </c>
      <c r="AN1210" s="1076"/>
      <c r="AO1210" s="1076"/>
      <c r="AP1210" s="1083">
        <v>10</v>
      </c>
      <c r="AQ1210" s="1083"/>
      <c r="AR1210" s="1084" t="s">
        <v>626</v>
      </c>
      <c r="AS1210" s="1085"/>
    </row>
    <row r="1211" spans="1:45" ht="17.100000000000001" customHeight="1">
      <c r="A1211" s="502"/>
    </row>
    <row r="1212" spans="1:45" ht="14.1" customHeight="1">
      <c r="A1212" s="498" t="s">
        <v>1052</v>
      </c>
    </row>
    <row r="1213" spans="1:45" ht="42.95" customHeight="1">
      <c r="A1213" s="1107" t="s">
        <v>611</v>
      </c>
      <c r="B1213" s="1108"/>
      <c r="C1213" s="1108"/>
      <c r="D1213" s="1108"/>
      <c r="E1213" s="1108"/>
      <c r="F1213" s="1113" t="s">
        <v>612</v>
      </c>
      <c r="G1213" s="1113"/>
      <c r="H1213" s="1113"/>
      <c r="I1213" s="1113"/>
      <c r="J1213" s="1113"/>
      <c r="K1213" s="1114"/>
      <c r="L1213" s="1119" t="s">
        <v>1036</v>
      </c>
      <c r="M1213" s="1120"/>
      <c r="N1213" s="1120"/>
      <c r="O1213" s="1120"/>
      <c r="P1213" s="1120"/>
      <c r="Q1213" s="1120"/>
      <c r="R1213" s="1120"/>
      <c r="S1213" s="1120"/>
      <c r="T1213" s="1120"/>
      <c r="U1213" s="1120"/>
      <c r="V1213" s="1120"/>
      <c r="W1213" s="1120"/>
      <c r="X1213" s="1120"/>
      <c r="Y1213" s="1120"/>
      <c r="Z1213" s="1120"/>
      <c r="AA1213" s="1120"/>
      <c r="AB1213" s="1120"/>
      <c r="AC1213" s="1120"/>
      <c r="AD1213" s="1120"/>
      <c r="AE1213" s="1120"/>
      <c r="AF1213" s="1120"/>
      <c r="AG1213" s="1120"/>
      <c r="AH1213" s="1120"/>
      <c r="AI1213" s="1120"/>
      <c r="AJ1213" s="1120"/>
      <c r="AK1213" s="1120"/>
      <c r="AL1213" s="1121"/>
      <c r="AM1213" s="1122" t="s">
        <v>1037</v>
      </c>
      <c r="AN1213" s="1123"/>
      <c r="AO1213" s="1123"/>
      <c r="AP1213" s="1123"/>
      <c r="AQ1213" s="1123"/>
      <c r="AR1213" s="1123"/>
      <c r="AS1213" s="1124"/>
    </row>
    <row r="1214" spans="1:45" ht="9.9499999999999993" customHeight="1">
      <c r="A1214" s="1109"/>
      <c r="B1214" s="1110"/>
      <c r="C1214" s="1110"/>
      <c r="D1214" s="1110"/>
      <c r="E1214" s="1110"/>
      <c r="F1214" s="1115"/>
      <c r="G1214" s="1115"/>
      <c r="H1214" s="1115"/>
      <c r="I1214" s="1115"/>
      <c r="J1214" s="1115"/>
      <c r="K1214" s="1116"/>
      <c r="L1214" s="1128" t="s">
        <v>1038</v>
      </c>
      <c r="M1214" s="1103"/>
      <c r="N1214" s="1103"/>
      <c r="O1214" s="1101" t="s">
        <v>1039</v>
      </c>
      <c r="P1214" s="1101"/>
      <c r="Q1214" s="1101"/>
      <c r="R1214" s="1101"/>
      <c r="S1214" s="1103" t="s">
        <v>1040</v>
      </c>
      <c r="T1214" s="1103"/>
      <c r="U1214" s="1103"/>
      <c r="V1214" s="1103"/>
      <c r="W1214" s="1101" t="s">
        <v>1041</v>
      </c>
      <c r="X1214" s="1101"/>
      <c r="Y1214" s="1101"/>
      <c r="Z1214" s="1101"/>
      <c r="AA1214" s="1103" t="s">
        <v>1042</v>
      </c>
      <c r="AB1214" s="1103"/>
      <c r="AC1214" s="1103"/>
      <c r="AD1214" s="1103"/>
      <c r="AE1214" s="1103"/>
      <c r="AF1214" s="1101" t="s">
        <v>1043</v>
      </c>
      <c r="AG1214" s="1101"/>
      <c r="AH1214" s="1101"/>
      <c r="AI1214" s="1101"/>
      <c r="AJ1214" s="1103" t="s">
        <v>1044</v>
      </c>
      <c r="AK1214" s="1103"/>
      <c r="AL1214" s="1105"/>
      <c r="AM1214" s="1125"/>
      <c r="AN1214" s="1126"/>
      <c r="AO1214" s="1126"/>
      <c r="AP1214" s="1126"/>
      <c r="AQ1214" s="1126"/>
      <c r="AR1214" s="1126"/>
      <c r="AS1214" s="1127"/>
    </row>
    <row r="1215" spans="1:45" ht="23.1" customHeight="1">
      <c r="A1215" s="1111"/>
      <c r="B1215" s="1112"/>
      <c r="C1215" s="1112"/>
      <c r="D1215" s="1112"/>
      <c r="E1215" s="1112"/>
      <c r="F1215" s="1117"/>
      <c r="G1215" s="1117"/>
      <c r="H1215" s="1117"/>
      <c r="I1215" s="1117"/>
      <c r="J1215" s="1117"/>
      <c r="K1215" s="1118"/>
      <c r="L1215" s="1129"/>
      <c r="M1215" s="1104"/>
      <c r="N1215" s="1104"/>
      <c r="O1215" s="1102"/>
      <c r="P1215" s="1102"/>
      <c r="Q1215" s="1102"/>
      <c r="R1215" s="1102"/>
      <c r="S1215" s="1104"/>
      <c r="T1215" s="1104"/>
      <c r="U1215" s="1104"/>
      <c r="V1215" s="1104"/>
      <c r="W1215" s="1102"/>
      <c r="X1215" s="1102"/>
      <c r="Y1215" s="1102"/>
      <c r="Z1215" s="1102"/>
      <c r="AA1215" s="1104"/>
      <c r="AB1215" s="1104"/>
      <c r="AC1215" s="1104"/>
      <c r="AD1215" s="1104"/>
      <c r="AE1215" s="1104"/>
      <c r="AF1215" s="1102"/>
      <c r="AG1215" s="1102"/>
      <c r="AH1215" s="1102"/>
      <c r="AI1215" s="1102"/>
      <c r="AJ1215" s="1104"/>
      <c r="AK1215" s="1104"/>
      <c r="AL1215" s="1106"/>
      <c r="AM1215" s="1097" t="s">
        <v>1045</v>
      </c>
      <c r="AN1215" s="1098"/>
      <c r="AO1215" s="1098"/>
      <c r="AP1215" s="1099" t="s">
        <v>1046</v>
      </c>
      <c r="AQ1215" s="1099"/>
      <c r="AR1215" s="1098" t="s">
        <v>1047</v>
      </c>
      <c r="AS1215" s="1100"/>
    </row>
    <row r="1216" spans="1:45" ht="9.9499999999999993" customHeight="1">
      <c r="A1216" s="1086" t="s">
        <v>942</v>
      </c>
      <c r="B1216" s="1087"/>
      <c r="C1216" s="1087"/>
      <c r="D1216" s="1087"/>
      <c r="E1216" s="1087"/>
      <c r="F1216" s="1084" t="s">
        <v>632</v>
      </c>
      <c r="G1216" s="1084"/>
      <c r="H1216" s="1084"/>
      <c r="I1216" s="1084"/>
      <c r="J1216" s="1084"/>
      <c r="K1216" s="1088"/>
      <c r="L1216" s="1089">
        <v>300</v>
      </c>
      <c r="M1216" s="1090"/>
      <c r="N1216" s="1090"/>
      <c r="O1216" s="1078">
        <v>500</v>
      </c>
      <c r="P1216" s="1078"/>
      <c r="Q1216" s="1078"/>
      <c r="R1216" s="1078"/>
      <c r="S1216" s="1079">
        <v>1000</v>
      </c>
      <c r="T1216" s="1079"/>
      <c r="U1216" s="1079"/>
      <c r="V1216" s="1079"/>
      <c r="W1216" s="1078">
        <v>800</v>
      </c>
      <c r="X1216" s="1078"/>
      <c r="Y1216" s="1078"/>
      <c r="Z1216" s="1078"/>
      <c r="AA1216" s="1079">
        <v>1150</v>
      </c>
      <c r="AB1216" s="1079"/>
      <c r="AC1216" s="1079"/>
      <c r="AD1216" s="1079"/>
      <c r="AE1216" s="1079"/>
      <c r="AF1216" s="1078">
        <v>900</v>
      </c>
      <c r="AG1216" s="1078"/>
      <c r="AH1216" s="1078"/>
      <c r="AI1216" s="1078"/>
      <c r="AJ1216" s="1079">
        <v>1300</v>
      </c>
      <c r="AK1216" s="1079"/>
      <c r="AL1216" s="1081"/>
      <c r="AM1216" s="1082">
        <v>7</v>
      </c>
      <c r="AN1216" s="1076"/>
      <c r="AO1216" s="1076"/>
      <c r="AP1216" s="1083">
        <v>9</v>
      </c>
      <c r="AQ1216" s="1083"/>
      <c r="AR1216" s="1084" t="s">
        <v>626</v>
      </c>
      <c r="AS1216" s="1085"/>
    </row>
    <row r="1217" spans="1:45" ht="9" customHeight="1">
      <c r="A1217" s="1086" t="s">
        <v>943</v>
      </c>
      <c r="B1217" s="1087"/>
      <c r="C1217" s="1087"/>
      <c r="D1217" s="1087"/>
      <c r="E1217" s="1087"/>
      <c r="F1217" s="1084" t="s">
        <v>632</v>
      </c>
      <c r="G1217" s="1084"/>
      <c r="H1217" s="1084"/>
      <c r="I1217" s="1084"/>
      <c r="J1217" s="1084"/>
      <c r="K1217" s="1088"/>
      <c r="L1217" s="1089">
        <v>350</v>
      </c>
      <c r="M1217" s="1090"/>
      <c r="N1217" s="1090"/>
      <c r="O1217" s="1078">
        <v>520</v>
      </c>
      <c r="P1217" s="1078"/>
      <c r="Q1217" s="1078"/>
      <c r="R1217" s="1078"/>
      <c r="S1217" s="1079">
        <v>1000</v>
      </c>
      <c r="T1217" s="1079"/>
      <c r="U1217" s="1079"/>
      <c r="V1217" s="1079"/>
      <c r="W1217" s="1078">
        <v>700</v>
      </c>
      <c r="X1217" s="1078"/>
      <c r="Y1217" s="1078"/>
      <c r="Z1217" s="1078"/>
      <c r="AA1217" s="1079">
        <v>1200</v>
      </c>
      <c r="AB1217" s="1079"/>
      <c r="AC1217" s="1079"/>
      <c r="AD1217" s="1079"/>
      <c r="AE1217" s="1079"/>
      <c r="AF1217" s="1080">
        <v>1250</v>
      </c>
      <c r="AG1217" s="1080"/>
      <c r="AH1217" s="1080"/>
      <c r="AI1217" s="1080"/>
      <c r="AJ1217" s="1079">
        <v>1375</v>
      </c>
      <c r="AK1217" s="1079"/>
      <c r="AL1217" s="1081"/>
      <c r="AM1217" s="1082">
        <v>8</v>
      </c>
      <c r="AN1217" s="1076"/>
      <c r="AO1217" s="1076"/>
      <c r="AP1217" s="1083">
        <v>10</v>
      </c>
      <c r="AQ1217" s="1083"/>
      <c r="AR1217" s="1084" t="s">
        <v>626</v>
      </c>
      <c r="AS1217" s="1085"/>
    </row>
    <row r="1218" spans="1:45" ht="9" customHeight="1">
      <c r="A1218" s="1086" t="s">
        <v>944</v>
      </c>
      <c r="B1218" s="1087"/>
      <c r="C1218" s="1087"/>
      <c r="D1218" s="1087"/>
      <c r="E1218" s="1087"/>
      <c r="F1218" s="1084" t="s">
        <v>634</v>
      </c>
      <c r="G1218" s="1084"/>
      <c r="H1218" s="1084"/>
      <c r="I1218" s="1084"/>
      <c r="J1218" s="1084"/>
      <c r="K1218" s="1088"/>
      <c r="L1218" s="1089">
        <v>700</v>
      </c>
      <c r="M1218" s="1090"/>
      <c r="N1218" s="1090"/>
      <c r="O1218" s="1080">
        <v>1200</v>
      </c>
      <c r="P1218" s="1080"/>
      <c r="Q1218" s="1080"/>
      <c r="R1218" s="1080"/>
      <c r="S1218" s="1079">
        <v>1850</v>
      </c>
      <c r="T1218" s="1079"/>
      <c r="U1218" s="1079"/>
      <c r="V1218" s="1079"/>
      <c r="W1218" s="1080">
        <v>1400</v>
      </c>
      <c r="X1218" s="1080"/>
      <c r="Y1218" s="1080"/>
      <c r="Z1218" s="1080"/>
      <c r="AA1218" s="1079">
        <v>2000</v>
      </c>
      <c r="AB1218" s="1079"/>
      <c r="AC1218" s="1079"/>
      <c r="AD1218" s="1079"/>
      <c r="AE1218" s="1079"/>
      <c r="AF1218" s="1080">
        <v>1700</v>
      </c>
      <c r="AG1218" s="1080"/>
      <c r="AH1218" s="1080"/>
      <c r="AI1218" s="1080"/>
      <c r="AJ1218" s="1079">
        <v>2200</v>
      </c>
      <c r="AK1218" s="1079"/>
      <c r="AL1218" s="1081"/>
      <c r="AM1218" s="1082">
        <v>12</v>
      </c>
      <c r="AN1218" s="1076"/>
      <c r="AO1218" s="1076"/>
      <c r="AP1218" s="1083">
        <v>13</v>
      </c>
      <c r="AQ1218" s="1083"/>
      <c r="AR1218" s="1084" t="s">
        <v>626</v>
      </c>
      <c r="AS1218" s="1085"/>
    </row>
    <row r="1219" spans="1:45" ht="9" customHeight="1">
      <c r="A1219" s="1086" t="s">
        <v>945</v>
      </c>
      <c r="B1219" s="1087"/>
      <c r="C1219" s="1087"/>
      <c r="D1219" s="1087"/>
      <c r="E1219" s="1087"/>
      <c r="F1219" s="1084" t="s">
        <v>646</v>
      </c>
      <c r="G1219" s="1084"/>
      <c r="H1219" s="1084"/>
      <c r="I1219" s="1084"/>
      <c r="J1219" s="1084"/>
      <c r="K1219" s="1088"/>
      <c r="L1219" s="1089">
        <v>600</v>
      </c>
      <c r="M1219" s="1090"/>
      <c r="N1219" s="1090"/>
      <c r="O1219" s="1078">
        <v>750</v>
      </c>
      <c r="P1219" s="1078"/>
      <c r="Q1219" s="1078"/>
      <c r="R1219" s="1078"/>
      <c r="S1219" s="1079">
        <v>1300</v>
      </c>
      <c r="T1219" s="1079"/>
      <c r="U1219" s="1079"/>
      <c r="V1219" s="1079"/>
      <c r="W1219" s="1080">
        <v>1000</v>
      </c>
      <c r="X1219" s="1080"/>
      <c r="Y1219" s="1080"/>
      <c r="Z1219" s="1080"/>
      <c r="AA1219" s="1079">
        <v>1450</v>
      </c>
      <c r="AB1219" s="1079"/>
      <c r="AC1219" s="1079"/>
      <c r="AD1219" s="1079"/>
      <c r="AE1219" s="1079"/>
      <c r="AF1219" s="1080">
        <v>1250</v>
      </c>
      <c r="AG1219" s="1080"/>
      <c r="AH1219" s="1080"/>
      <c r="AI1219" s="1080"/>
      <c r="AJ1219" s="1079">
        <v>1650</v>
      </c>
      <c r="AK1219" s="1079"/>
      <c r="AL1219" s="1081"/>
      <c r="AM1219" s="1095" t="s">
        <v>626</v>
      </c>
      <c r="AN1219" s="1084"/>
      <c r="AO1219" s="1084"/>
      <c r="AP1219" s="1091" t="s">
        <v>626</v>
      </c>
      <c r="AQ1219" s="1091"/>
      <c r="AR1219" s="1084" t="s">
        <v>626</v>
      </c>
      <c r="AS1219" s="1085"/>
    </row>
    <row r="1220" spans="1:45" ht="9" customHeight="1">
      <c r="A1220" s="1086" t="s">
        <v>946</v>
      </c>
      <c r="B1220" s="1087"/>
      <c r="C1220" s="1087"/>
      <c r="D1220" s="1087"/>
      <c r="E1220" s="1087"/>
      <c r="F1220" s="1084" t="s">
        <v>713</v>
      </c>
      <c r="G1220" s="1084"/>
      <c r="H1220" s="1084"/>
      <c r="I1220" s="1084"/>
      <c r="J1220" s="1084"/>
      <c r="K1220" s="1088"/>
      <c r="L1220" s="1089">
        <v>650</v>
      </c>
      <c r="M1220" s="1090"/>
      <c r="N1220" s="1090"/>
      <c r="O1220" s="1078">
        <v>925</v>
      </c>
      <c r="P1220" s="1078"/>
      <c r="Q1220" s="1078"/>
      <c r="R1220" s="1078"/>
      <c r="S1220" s="1091" t="s">
        <v>626</v>
      </c>
      <c r="T1220" s="1091"/>
      <c r="U1220" s="1091"/>
      <c r="V1220" s="1091"/>
      <c r="W1220" s="1080">
        <v>1375</v>
      </c>
      <c r="X1220" s="1080"/>
      <c r="Y1220" s="1080"/>
      <c r="Z1220" s="1080"/>
      <c r="AA1220" s="1091" t="s">
        <v>626</v>
      </c>
      <c r="AB1220" s="1091"/>
      <c r="AC1220" s="1091"/>
      <c r="AD1220" s="1091"/>
      <c r="AE1220" s="1091"/>
      <c r="AF1220" s="1084" t="s">
        <v>626</v>
      </c>
      <c r="AG1220" s="1084"/>
      <c r="AH1220" s="1084"/>
      <c r="AI1220" s="1084"/>
      <c r="AJ1220" s="1091" t="s">
        <v>626</v>
      </c>
      <c r="AK1220" s="1091"/>
      <c r="AL1220" s="1092"/>
      <c r="AM1220" s="1082">
        <v>9</v>
      </c>
      <c r="AN1220" s="1076"/>
      <c r="AO1220" s="1076"/>
      <c r="AP1220" s="1083">
        <v>11</v>
      </c>
      <c r="AQ1220" s="1083"/>
      <c r="AR1220" s="1084" t="s">
        <v>626</v>
      </c>
      <c r="AS1220" s="1085"/>
    </row>
    <row r="1221" spans="1:45" ht="9" customHeight="1">
      <c r="A1221" s="1086" t="s">
        <v>947</v>
      </c>
      <c r="B1221" s="1087"/>
      <c r="C1221" s="1087"/>
      <c r="D1221" s="1087"/>
      <c r="E1221" s="1087"/>
      <c r="F1221" s="1084" t="s">
        <v>713</v>
      </c>
      <c r="G1221" s="1084"/>
      <c r="H1221" s="1084"/>
      <c r="I1221" s="1084"/>
      <c r="J1221" s="1084"/>
      <c r="K1221" s="1088"/>
      <c r="L1221" s="1089">
        <v>625</v>
      </c>
      <c r="M1221" s="1090"/>
      <c r="N1221" s="1090"/>
      <c r="O1221" s="1078">
        <v>925</v>
      </c>
      <c r="P1221" s="1078"/>
      <c r="Q1221" s="1078"/>
      <c r="R1221" s="1078"/>
      <c r="S1221" s="1091" t="s">
        <v>626</v>
      </c>
      <c r="T1221" s="1091"/>
      <c r="U1221" s="1091"/>
      <c r="V1221" s="1091"/>
      <c r="W1221" s="1080">
        <v>1200</v>
      </c>
      <c r="X1221" s="1080"/>
      <c r="Y1221" s="1080"/>
      <c r="Z1221" s="1080"/>
      <c r="AA1221" s="1091" t="s">
        <v>626</v>
      </c>
      <c r="AB1221" s="1091"/>
      <c r="AC1221" s="1091"/>
      <c r="AD1221" s="1091"/>
      <c r="AE1221" s="1091"/>
      <c r="AF1221" s="1084" t="s">
        <v>626</v>
      </c>
      <c r="AG1221" s="1084"/>
      <c r="AH1221" s="1084"/>
      <c r="AI1221" s="1084"/>
      <c r="AJ1221" s="1091" t="s">
        <v>626</v>
      </c>
      <c r="AK1221" s="1091"/>
      <c r="AL1221" s="1092"/>
      <c r="AM1221" s="1082">
        <v>9</v>
      </c>
      <c r="AN1221" s="1076"/>
      <c r="AO1221" s="1076"/>
      <c r="AP1221" s="1083">
        <v>10.5</v>
      </c>
      <c r="AQ1221" s="1083"/>
      <c r="AR1221" s="1084" t="s">
        <v>626</v>
      </c>
      <c r="AS1221" s="1085"/>
    </row>
    <row r="1222" spans="1:45" ht="9" customHeight="1">
      <c r="A1222" s="1086" t="s">
        <v>948</v>
      </c>
      <c r="B1222" s="1087"/>
      <c r="C1222" s="1087"/>
      <c r="D1222" s="1087"/>
      <c r="E1222" s="1087"/>
      <c r="F1222" s="1084" t="s">
        <v>646</v>
      </c>
      <c r="G1222" s="1084"/>
      <c r="H1222" s="1084"/>
      <c r="I1222" s="1084"/>
      <c r="J1222" s="1084"/>
      <c r="K1222" s="1088"/>
      <c r="L1222" s="1089">
        <v>200</v>
      </c>
      <c r="M1222" s="1090"/>
      <c r="N1222" s="1090"/>
      <c r="O1222" s="1078">
        <v>450</v>
      </c>
      <c r="P1222" s="1078"/>
      <c r="Q1222" s="1078"/>
      <c r="R1222" s="1078"/>
      <c r="S1222" s="1091" t="s">
        <v>626</v>
      </c>
      <c r="T1222" s="1091"/>
      <c r="U1222" s="1091"/>
      <c r="V1222" s="1091"/>
      <c r="W1222" s="1078">
        <v>800</v>
      </c>
      <c r="X1222" s="1078"/>
      <c r="Y1222" s="1078"/>
      <c r="Z1222" s="1078"/>
      <c r="AA1222" s="1091" t="s">
        <v>626</v>
      </c>
      <c r="AB1222" s="1091"/>
      <c r="AC1222" s="1091"/>
      <c r="AD1222" s="1091"/>
      <c r="AE1222" s="1091"/>
      <c r="AF1222" s="1080">
        <v>1100</v>
      </c>
      <c r="AG1222" s="1080"/>
      <c r="AH1222" s="1080"/>
      <c r="AI1222" s="1080"/>
      <c r="AJ1222" s="1091" t="s">
        <v>626</v>
      </c>
      <c r="AK1222" s="1091"/>
      <c r="AL1222" s="1092"/>
      <c r="AM1222" s="1082">
        <v>8</v>
      </c>
      <c r="AN1222" s="1076"/>
      <c r="AO1222" s="1076"/>
      <c r="AP1222" s="1091" t="s">
        <v>626</v>
      </c>
      <c r="AQ1222" s="1091"/>
      <c r="AR1222" s="1084" t="s">
        <v>626</v>
      </c>
      <c r="AS1222" s="1085"/>
    </row>
    <row r="1223" spans="1:45" ht="9" customHeight="1">
      <c r="A1223" s="1086" t="s">
        <v>949</v>
      </c>
      <c r="B1223" s="1087"/>
      <c r="C1223" s="1087"/>
      <c r="D1223" s="1087"/>
      <c r="E1223" s="1087"/>
      <c r="F1223" s="1084" t="s">
        <v>646</v>
      </c>
      <c r="G1223" s="1084"/>
      <c r="H1223" s="1084"/>
      <c r="I1223" s="1084"/>
      <c r="J1223" s="1084"/>
      <c r="K1223" s="1088"/>
      <c r="L1223" s="1096" t="s">
        <v>626</v>
      </c>
      <c r="M1223" s="1091"/>
      <c r="N1223" s="1091"/>
      <c r="O1223" s="1078">
        <v>500</v>
      </c>
      <c r="P1223" s="1078"/>
      <c r="Q1223" s="1078"/>
      <c r="R1223" s="1078"/>
      <c r="S1223" s="1091" t="s">
        <v>626</v>
      </c>
      <c r="T1223" s="1091"/>
      <c r="U1223" s="1091"/>
      <c r="V1223" s="1091"/>
      <c r="W1223" s="1078">
        <v>550</v>
      </c>
      <c r="X1223" s="1078"/>
      <c r="Y1223" s="1078"/>
      <c r="Z1223" s="1078"/>
      <c r="AA1223" s="1091" t="s">
        <v>626</v>
      </c>
      <c r="AB1223" s="1091"/>
      <c r="AC1223" s="1091"/>
      <c r="AD1223" s="1091"/>
      <c r="AE1223" s="1091"/>
      <c r="AF1223" s="1078">
        <v>650</v>
      </c>
      <c r="AG1223" s="1078"/>
      <c r="AH1223" s="1078"/>
      <c r="AI1223" s="1078"/>
      <c r="AJ1223" s="1091" t="s">
        <v>626</v>
      </c>
      <c r="AK1223" s="1091"/>
      <c r="AL1223" s="1092"/>
      <c r="AM1223" s="1082">
        <v>9</v>
      </c>
      <c r="AN1223" s="1076"/>
      <c r="AO1223" s="1076"/>
      <c r="AP1223" s="1083">
        <v>12</v>
      </c>
      <c r="AQ1223" s="1083"/>
      <c r="AR1223" s="1084" t="s">
        <v>626</v>
      </c>
      <c r="AS1223" s="1085"/>
    </row>
    <row r="1224" spans="1:45" ht="9" customHeight="1">
      <c r="A1224" s="1086" t="s">
        <v>950</v>
      </c>
      <c r="B1224" s="1087"/>
      <c r="C1224" s="1087"/>
      <c r="D1224" s="1087"/>
      <c r="E1224" s="1087"/>
      <c r="F1224" s="1084" t="s">
        <v>632</v>
      </c>
      <c r="G1224" s="1084"/>
      <c r="H1224" s="1084"/>
      <c r="I1224" s="1084"/>
      <c r="J1224" s="1084"/>
      <c r="K1224" s="1088"/>
      <c r="L1224" s="1089">
        <v>350</v>
      </c>
      <c r="M1224" s="1090"/>
      <c r="N1224" s="1090"/>
      <c r="O1224" s="1078">
        <v>400</v>
      </c>
      <c r="P1224" s="1078"/>
      <c r="Q1224" s="1078"/>
      <c r="R1224" s="1078"/>
      <c r="S1224" s="1090">
        <v>750</v>
      </c>
      <c r="T1224" s="1090"/>
      <c r="U1224" s="1090"/>
      <c r="V1224" s="1090"/>
      <c r="W1224" s="1078">
        <v>700</v>
      </c>
      <c r="X1224" s="1078"/>
      <c r="Y1224" s="1078"/>
      <c r="Z1224" s="1078"/>
      <c r="AA1224" s="1090">
        <v>900</v>
      </c>
      <c r="AB1224" s="1090"/>
      <c r="AC1224" s="1090"/>
      <c r="AD1224" s="1090"/>
      <c r="AE1224" s="1090"/>
      <c r="AF1224" s="1080">
        <v>1000</v>
      </c>
      <c r="AG1224" s="1080"/>
      <c r="AH1224" s="1080"/>
      <c r="AI1224" s="1080"/>
      <c r="AJ1224" s="1079">
        <v>1200</v>
      </c>
      <c r="AK1224" s="1079"/>
      <c r="AL1224" s="1081"/>
      <c r="AM1224" s="1082">
        <v>8</v>
      </c>
      <c r="AN1224" s="1076"/>
      <c r="AO1224" s="1076"/>
      <c r="AP1224" s="1083">
        <v>10</v>
      </c>
      <c r="AQ1224" s="1083"/>
      <c r="AR1224" s="1084" t="s">
        <v>626</v>
      </c>
      <c r="AS1224" s="1085"/>
    </row>
    <row r="1225" spans="1:45" ht="9" customHeight="1">
      <c r="A1225" s="1086" t="s">
        <v>951</v>
      </c>
      <c r="B1225" s="1087"/>
      <c r="C1225" s="1087"/>
      <c r="D1225" s="1087"/>
      <c r="E1225" s="1087"/>
      <c r="F1225" s="1084" t="s">
        <v>625</v>
      </c>
      <c r="G1225" s="1084"/>
      <c r="H1225" s="1084"/>
      <c r="I1225" s="1084"/>
      <c r="J1225" s="1084"/>
      <c r="K1225" s="1088"/>
      <c r="L1225" s="1089">
        <v>350</v>
      </c>
      <c r="M1225" s="1090"/>
      <c r="N1225" s="1090"/>
      <c r="O1225" s="1078">
        <v>680</v>
      </c>
      <c r="P1225" s="1078"/>
      <c r="Q1225" s="1078"/>
      <c r="R1225" s="1078"/>
      <c r="S1225" s="1090">
        <v>850</v>
      </c>
      <c r="T1225" s="1090"/>
      <c r="U1225" s="1090"/>
      <c r="V1225" s="1090"/>
      <c r="W1225" s="1078">
        <v>800</v>
      </c>
      <c r="X1225" s="1078"/>
      <c r="Y1225" s="1078"/>
      <c r="Z1225" s="1078"/>
      <c r="AA1225" s="1079">
        <v>1000</v>
      </c>
      <c r="AB1225" s="1079"/>
      <c r="AC1225" s="1079"/>
      <c r="AD1225" s="1079"/>
      <c r="AE1225" s="1079"/>
      <c r="AF1225" s="1080">
        <v>1000</v>
      </c>
      <c r="AG1225" s="1080"/>
      <c r="AH1225" s="1080"/>
      <c r="AI1225" s="1080"/>
      <c r="AJ1225" s="1079">
        <v>1300</v>
      </c>
      <c r="AK1225" s="1079"/>
      <c r="AL1225" s="1081"/>
      <c r="AM1225" s="1082">
        <v>10</v>
      </c>
      <c r="AN1225" s="1076"/>
      <c r="AO1225" s="1076"/>
      <c r="AP1225" s="1083">
        <v>11</v>
      </c>
      <c r="AQ1225" s="1083"/>
      <c r="AR1225" s="1084" t="s">
        <v>626</v>
      </c>
      <c r="AS1225" s="1085"/>
    </row>
    <row r="1226" spans="1:45" ht="9" customHeight="1">
      <c r="A1226" s="1086" t="s">
        <v>952</v>
      </c>
      <c r="B1226" s="1087"/>
      <c r="C1226" s="1087"/>
      <c r="D1226" s="1087"/>
      <c r="E1226" s="1087"/>
      <c r="F1226" s="1084" t="s">
        <v>673</v>
      </c>
      <c r="G1226" s="1084"/>
      <c r="H1226" s="1084"/>
      <c r="I1226" s="1084"/>
      <c r="J1226" s="1084"/>
      <c r="K1226" s="1088"/>
      <c r="L1226" s="1089">
        <v>500</v>
      </c>
      <c r="M1226" s="1090"/>
      <c r="N1226" s="1090"/>
      <c r="O1226" s="1078">
        <v>700</v>
      </c>
      <c r="P1226" s="1078"/>
      <c r="Q1226" s="1078"/>
      <c r="R1226" s="1078"/>
      <c r="S1226" s="1090">
        <v>900</v>
      </c>
      <c r="T1226" s="1090"/>
      <c r="U1226" s="1090"/>
      <c r="V1226" s="1090"/>
      <c r="W1226" s="1080">
        <v>1000</v>
      </c>
      <c r="X1226" s="1080"/>
      <c r="Y1226" s="1080"/>
      <c r="Z1226" s="1080"/>
      <c r="AA1226" s="1079">
        <v>1200</v>
      </c>
      <c r="AB1226" s="1079"/>
      <c r="AC1226" s="1079"/>
      <c r="AD1226" s="1079"/>
      <c r="AE1226" s="1079"/>
      <c r="AF1226" s="1080">
        <v>1400</v>
      </c>
      <c r="AG1226" s="1080"/>
      <c r="AH1226" s="1080"/>
      <c r="AI1226" s="1080"/>
      <c r="AJ1226" s="1079">
        <v>1500</v>
      </c>
      <c r="AK1226" s="1079"/>
      <c r="AL1226" s="1081"/>
      <c r="AM1226" s="1095" t="s">
        <v>626</v>
      </c>
      <c r="AN1226" s="1084"/>
      <c r="AO1226" s="1084"/>
      <c r="AP1226" s="1091" t="s">
        <v>626</v>
      </c>
      <c r="AQ1226" s="1091"/>
      <c r="AR1226" s="1084" t="s">
        <v>626</v>
      </c>
      <c r="AS1226" s="1085"/>
    </row>
    <row r="1227" spans="1:45" ht="9" customHeight="1">
      <c r="A1227" s="1086" t="s">
        <v>602</v>
      </c>
      <c r="B1227" s="1087"/>
      <c r="C1227" s="1087"/>
      <c r="D1227" s="1087"/>
      <c r="E1227" s="1087"/>
      <c r="F1227" s="1084" t="s">
        <v>629</v>
      </c>
      <c r="G1227" s="1084"/>
      <c r="H1227" s="1084"/>
      <c r="I1227" s="1084"/>
      <c r="J1227" s="1084"/>
      <c r="K1227" s="1088"/>
      <c r="L1227" s="1094">
        <v>1500</v>
      </c>
      <c r="M1227" s="1079"/>
      <c r="N1227" s="1079"/>
      <c r="O1227" s="1080">
        <v>1750</v>
      </c>
      <c r="P1227" s="1080"/>
      <c r="Q1227" s="1080"/>
      <c r="R1227" s="1080"/>
      <c r="S1227" s="1079">
        <v>2650</v>
      </c>
      <c r="T1227" s="1079"/>
      <c r="U1227" s="1079"/>
      <c r="V1227" s="1079"/>
      <c r="W1227" s="1080">
        <v>2300</v>
      </c>
      <c r="X1227" s="1080"/>
      <c r="Y1227" s="1080"/>
      <c r="Z1227" s="1080"/>
      <c r="AA1227" s="1079">
        <v>3200</v>
      </c>
      <c r="AB1227" s="1079"/>
      <c r="AC1227" s="1079"/>
      <c r="AD1227" s="1079"/>
      <c r="AE1227" s="1079"/>
      <c r="AF1227" s="1080">
        <v>3000</v>
      </c>
      <c r="AG1227" s="1080"/>
      <c r="AH1227" s="1080"/>
      <c r="AI1227" s="1080"/>
      <c r="AJ1227" s="1079">
        <v>4500</v>
      </c>
      <c r="AK1227" s="1079"/>
      <c r="AL1227" s="1081"/>
      <c r="AM1227" s="1082">
        <v>16</v>
      </c>
      <c r="AN1227" s="1076"/>
      <c r="AO1227" s="1076"/>
      <c r="AP1227" s="1083">
        <v>17</v>
      </c>
      <c r="AQ1227" s="1083"/>
      <c r="AR1227" s="1076">
        <v>24</v>
      </c>
      <c r="AS1227" s="1077"/>
    </row>
    <row r="1228" spans="1:45" ht="9" customHeight="1">
      <c r="A1228" s="1086" t="s">
        <v>953</v>
      </c>
      <c r="B1228" s="1087"/>
      <c r="C1228" s="1087"/>
      <c r="D1228" s="1087"/>
      <c r="E1228" s="1087"/>
      <c r="F1228" s="1084" t="s">
        <v>632</v>
      </c>
      <c r="G1228" s="1084"/>
      <c r="H1228" s="1084"/>
      <c r="I1228" s="1084"/>
      <c r="J1228" s="1084"/>
      <c r="K1228" s="1088"/>
      <c r="L1228" s="1089">
        <v>500</v>
      </c>
      <c r="M1228" s="1090"/>
      <c r="N1228" s="1090"/>
      <c r="O1228" s="1078">
        <v>650</v>
      </c>
      <c r="P1228" s="1078"/>
      <c r="Q1228" s="1078"/>
      <c r="R1228" s="1078"/>
      <c r="S1228" s="1090">
        <v>800</v>
      </c>
      <c r="T1228" s="1090"/>
      <c r="U1228" s="1090"/>
      <c r="V1228" s="1090"/>
      <c r="W1228" s="1078">
        <v>800</v>
      </c>
      <c r="X1228" s="1078"/>
      <c r="Y1228" s="1078"/>
      <c r="Z1228" s="1078"/>
      <c r="AA1228" s="1090">
        <v>900</v>
      </c>
      <c r="AB1228" s="1090"/>
      <c r="AC1228" s="1090"/>
      <c r="AD1228" s="1090"/>
      <c r="AE1228" s="1090"/>
      <c r="AF1228" s="1080">
        <v>1000</v>
      </c>
      <c r="AG1228" s="1080"/>
      <c r="AH1228" s="1080"/>
      <c r="AI1228" s="1080"/>
      <c r="AJ1228" s="1079">
        <v>1000</v>
      </c>
      <c r="AK1228" s="1079"/>
      <c r="AL1228" s="1081"/>
      <c r="AM1228" s="1082">
        <v>7</v>
      </c>
      <c r="AN1228" s="1076"/>
      <c r="AO1228" s="1076"/>
      <c r="AP1228" s="1083">
        <v>8</v>
      </c>
      <c r="AQ1228" s="1083"/>
      <c r="AR1228" s="1076">
        <v>9.5</v>
      </c>
      <c r="AS1228" s="1077"/>
    </row>
    <row r="1229" spans="1:45" ht="9" customHeight="1">
      <c r="A1229" s="1086" t="s">
        <v>954</v>
      </c>
      <c r="B1229" s="1087"/>
      <c r="C1229" s="1087"/>
      <c r="D1229" s="1087"/>
      <c r="E1229" s="1087"/>
      <c r="F1229" s="1084" t="s">
        <v>713</v>
      </c>
      <c r="G1229" s="1084"/>
      <c r="H1229" s="1084"/>
      <c r="I1229" s="1084"/>
      <c r="J1229" s="1084"/>
      <c r="K1229" s="1088"/>
      <c r="L1229" s="1089">
        <v>600</v>
      </c>
      <c r="M1229" s="1090"/>
      <c r="N1229" s="1090"/>
      <c r="O1229" s="1078">
        <v>775</v>
      </c>
      <c r="P1229" s="1078"/>
      <c r="Q1229" s="1078"/>
      <c r="R1229" s="1078"/>
      <c r="S1229" s="1091" t="s">
        <v>626</v>
      </c>
      <c r="T1229" s="1091"/>
      <c r="U1229" s="1091"/>
      <c r="V1229" s="1091"/>
      <c r="W1229" s="1080">
        <v>1050</v>
      </c>
      <c r="X1229" s="1080"/>
      <c r="Y1229" s="1080"/>
      <c r="Z1229" s="1080"/>
      <c r="AA1229" s="1091" t="s">
        <v>626</v>
      </c>
      <c r="AB1229" s="1091"/>
      <c r="AC1229" s="1091"/>
      <c r="AD1229" s="1091"/>
      <c r="AE1229" s="1091"/>
      <c r="AF1229" s="1084" t="s">
        <v>626</v>
      </c>
      <c r="AG1229" s="1084"/>
      <c r="AH1229" s="1084"/>
      <c r="AI1229" s="1084"/>
      <c r="AJ1229" s="1091" t="s">
        <v>626</v>
      </c>
      <c r="AK1229" s="1091"/>
      <c r="AL1229" s="1092"/>
      <c r="AM1229" s="1082">
        <v>8.5</v>
      </c>
      <c r="AN1229" s="1076"/>
      <c r="AO1229" s="1076"/>
      <c r="AP1229" s="1083">
        <v>9.5</v>
      </c>
      <c r="AQ1229" s="1083"/>
      <c r="AR1229" s="1084" t="s">
        <v>626</v>
      </c>
      <c r="AS1229" s="1085"/>
    </row>
    <row r="1230" spans="1:45" ht="9" customHeight="1">
      <c r="A1230" s="1086" t="s">
        <v>955</v>
      </c>
      <c r="B1230" s="1087"/>
      <c r="C1230" s="1087"/>
      <c r="D1230" s="1087"/>
      <c r="E1230" s="1087"/>
      <c r="F1230" s="1084" t="s">
        <v>625</v>
      </c>
      <c r="G1230" s="1084"/>
      <c r="H1230" s="1084"/>
      <c r="I1230" s="1084"/>
      <c r="J1230" s="1084"/>
      <c r="K1230" s="1088"/>
      <c r="L1230" s="1096" t="s">
        <v>626</v>
      </c>
      <c r="M1230" s="1091"/>
      <c r="N1230" s="1091"/>
      <c r="O1230" s="1078">
        <v>900</v>
      </c>
      <c r="P1230" s="1078"/>
      <c r="Q1230" s="1078"/>
      <c r="R1230" s="1078"/>
      <c r="S1230" s="1091" t="s">
        <v>626</v>
      </c>
      <c r="T1230" s="1091"/>
      <c r="U1230" s="1091"/>
      <c r="V1230" s="1091"/>
      <c r="W1230" s="1080">
        <v>1400</v>
      </c>
      <c r="X1230" s="1080"/>
      <c r="Y1230" s="1080"/>
      <c r="Z1230" s="1080"/>
      <c r="AA1230" s="1091" t="s">
        <v>626</v>
      </c>
      <c r="AB1230" s="1091"/>
      <c r="AC1230" s="1091"/>
      <c r="AD1230" s="1091"/>
      <c r="AE1230" s="1091"/>
      <c r="AF1230" s="1080">
        <v>1800</v>
      </c>
      <c r="AG1230" s="1080"/>
      <c r="AH1230" s="1080"/>
      <c r="AI1230" s="1080"/>
      <c r="AJ1230" s="1091" t="s">
        <v>626</v>
      </c>
      <c r="AK1230" s="1091"/>
      <c r="AL1230" s="1092"/>
      <c r="AM1230" s="1095" t="s">
        <v>626</v>
      </c>
      <c r="AN1230" s="1084"/>
      <c r="AO1230" s="1084"/>
      <c r="AP1230" s="1091" t="s">
        <v>626</v>
      </c>
      <c r="AQ1230" s="1091"/>
      <c r="AR1230" s="1084" t="s">
        <v>626</v>
      </c>
      <c r="AS1230" s="1085"/>
    </row>
    <row r="1231" spans="1:45" ht="9" customHeight="1">
      <c r="A1231" s="1086" t="s">
        <v>956</v>
      </c>
      <c r="B1231" s="1087"/>
      <c r="C1231" s="1087"/>
      <c r="D1231" s="1087"/>
      <c r="E1231" s="1087"/>
      <c r="F1231" s="1084" t="s">
        <v>643</v>
      </c>
      <c r="G1231" s="1084"/>
      <c r="H1231" s="1084"/>
      <c r="I1231" s="1084"/>
      <c r="J1231" s="1084"/>
      <c r="K1231" s="1088"/>
      <c r="L1231" s="1089">
        <v>400</v>
      </c>
      <c r="M1231" s="1090"/>
      <c r="N1231" s="1090"/>
      <c r="O1231" s="1078">
        <v>500</v>
      </c>
      <c r="P1231" s="1078"/>
      <c r="Q1231" s="1078"/>
      <c r="R1231" s="1078"/>
      <c r="S1231" s="1090">
        <v>650</v>
      </c>
      <c r="T1231" s="1090"/>
      <c r="U1231" s="1090"/>
      <c r="V1231" s="1090"/>
      <c r="W1231" s="1078">
        <v>600</v>
      </c>
      <c r="X1231" s="1078"/>
      <c r="Y1231" s="1078"/>
      <c r="Z1231" s="1078"/>
      <c r="AA1231" s="1090">
        <v>700</v>
      </c>
      <c r="AB1231" s="1090"/>
      <c r="AC1231" s="1090"/>
      <c r="AD1231" s="1090"/>
      <c r="AE1231" s="1090"/>
      <c r="AF1231" s="1078">
        <v>750</v>
      </c>
      <c r="AG1231" s="1078"/>
      <c r="AH1231" s="1078"/>
      <c r="AI1231" s="1078"/>
      <c r="AJ1231" s="1090">
        <v>850</v>
      </c>
      <c r="AK1231" s="1090"/>
      <c r="AL1231" s="1093"/>
      <c r="AM1231" s="1082">
        <v>6</v>
      </c>
      <c r="AN1231" s="1076"/>
      <c r="AO1231" s="1076"/>
      <c r="AP1231" s="1083">
        <v>7</v>
      </c>
      <c r="AQ1231" s="1083"/>
      <c r="AR1231" s="1076">
        <v>10</v>
      </c>
      <c r="AS1231" s="1077"/>
    </row>
    <row r="1232" spans="1:45" ht="9" customHeight="1">
      <c r="A1232" s="1086" t="s">
        <v>957</v>
      </c>
      <c r="B1232" s="1087"/>
      <c r="C1232" s="1087"/>
      <c r="D1232" s="1087"/>
      <c r="E1232" s="1087"/>
      <c r="F1232" s="1084" t="s">
        <v>634</v>
      </c>
      <c r="G1232" s="1084"/>
      <c r="H1232" s="1084"/>
      <c r="I1232" s="1084"/>
      <c r="J1232" s="1084"/>
      <c r="K1232" s="1088"/>
      <c r="L1232" s="1089">
        <v>700</v>
      </c>
      <c r="M1232" s="1090"/>
      <c r="N1232" s="1090"/>
      <c r="O1232" s="1080">
        <v>1000</v>
      </c>
      <c r="P1232" s="1080"/>
      <c r="Q1232" s="1080"/>
      <c r="R1232" s="1080"/>
      <c r="S1232" s="1079">
        <v>1200</v>
      </c>
      <c r="T1232" s="1079"/>
      <c r="U1232" s="1079"/>
      <c r="V1232" s="1079"/>
      <c r="W1232" s="1080">
        <v>1300</v>
      </c>
      <c r="X1232" s="1080"/>
      <c r="Y1232" s="1080"/>
      <c r="Z1232" s="1080"/>
      <c r="AA1232" s="1079">
        <v>1600</v>
      </c>
      <c r="AB1232" s="1079"/>
      <c r="AC1232" s="1079"/>
      <c r="AD1232" s="1079"/>
      <c r="AE1232" s="1079"/>
      <c r="AF1232" s="1080">
        <v>1600</v>
      </c>
      <c r="AG1232" s="1080"/>
      <c r="AH1232" s="1080"/>
      <c r="AI1232" s="1080"/>
      <c r="AJ1232" s="1079">
        <v>2000</v>
      </c>
      <c r="AK1232" s="1079"/>
      <c r="AL1232" s="1081"/>
      <c r="AM1232" s="1082">
        <v>10</v>
      </c>
      <c r="AN1232" s="1076"/>
      <c r="AO1232" s="1076"/>
      <c r="AP1232" s="1083">
        <v>12</v>
      </c>
      <c r="AQ1232" s="1083"/>
      <c r="AR1232" s="1084" t="s">
        <v>626</v>
      </c>
      <c r="AS1232" s="1085"/>
    </row>
    <row r="1233" spans="1:45" ht="9" customHeight="1">
      <c r="A1233" s="1086" t="s">
        <v>958</v>
      </c>
      <c r="B1233" s="1087"/>
      <c r="C1233" s="1087"/>
      <c r="D1233" s="1087"/>
      <c r="E1233" s="1087"/>
      <c r="F1233" s="1084" t="s">
        <v>625</v>
      </c>
      <c r="G1233" s="1084"/>
      <c r="H1233" s="1084"/>
      <c r="I1233" s="1084"/>
      <c r="J1233" s="1084"/>
      <c r="K1233" s="1088"/>
      <c r="L1233" s="1089">
        <v>750</v>
      </c>
      <c r="M1233" s="1090"/>
      <c r="N1233" s="1090"/>
      <c r="O1233" s="1080">
        <v>1300</v>
      </c>
      <c r="P1233" s="1080"/>
      <c r="Q1233" s="1080"/>
      <c r="R1233" s="1080"/>
      <c r="S1233" s="1079">
        <v>1500</v>
      </c>
      <c r="T1233" s="1079"/>
      <c r="U1233" s="1079"/>
      <c r="V1233" s="1079"/>
      <c r="W1233" s="1080">
        <v>1600</v>
      </c>
      <c r="X1233" s="1080"/>
      <c r="Y1233" s="1080"/>
      <c r="Z1233" s="1080"/>
      <c r="AA1233" s="1079">
        <v>1800</v>
      </c>
      <c r="AB1233" s="1079"/>
      <c r="AC1233" s="1079"/>
      <c r="AD1233" s="1079"/>
      <c r="AE1233" s="1079"/>
      <c r="AF1233" s="1080">
        <v>2000</v>
      </c>
      <c r="AG1233" s="1080"/>
      <c r="AH1233" s="1080"/>
      <c r="AI1233" s="1080"/>
      <c r="AJ1233" s="1079">
        <v>2200</v>
      </c>
      <c r="AK1233" s="1079"/>
      <c r="AL1233" s="1081"/>
      <c r="AM1233" s="1082">
        <v>10</v>
      </c>
      <c r="AN1233" s="1076"/>
      <c r="AO1233" s="1076"/>
      <c r="AP1233" s="1083">
        <v>12.5</v>
      </c>
      <c r="AQ1233" s="1083"/>
      <c r="AR1233" s="1084" t="s">
        <v>626</v>
      </c>
      <c r="AS1233" s="1085"/>
    </row>
    <row r="1234" spans="1:45" ht="9" customHeight="1">
      <c r="A1234" s="1086" t="s">
        <v>959</v>
      </c>
      <c r="B1234" s="1087"/>
      <c r="C1234" s="1087"/>
      <c r="D1234" s="1087"/>
      <c r="E1234" s="1087"/>
      <c r="F1234" s="1084" t="s">
        <v>629</v>
      </c>
      <c r="G1234" s="1084"/>
      <c r="H1234" s="1084"/>
      <c r="I1234" s="1084"/>
      <c r="J1234" s="1084"/>
      <c r="K1234" s="1088"/>
      <c r="L1234" s="1089">
        <v>950</v>
      </c>
      <c r="M1234" s="1090"/>
      <c r="N1234" s="1090"/>
      <c r="O1234" s="1080">
        <v>1300</v>
      </c>
      <c r="P1234" s="1080"/>
      <c r="Q1234" s="1080"/>
      <c r="R1234" s="1080"/>
      <c r="S1234" s="1079">
        <v>2000</v>
      </c>
      <c r="T1234" s="1079"/>
      <c r="U1234" s="1079"/>
      <c r="V1234" s="1079"/>
      <c r="W1234" s="1080">
        <v>1650</v>
      </c>
      <c r="X1234" s="1080"/>
      <c r="Y1234" s="1080"/>
      <c r="Z1234" s="1080"/>
      <c r="AA1234" s="1079">
        <v>2250</v>
      </c>
      <c r="AB1234" s="1079"/>
      <c r="AC1234" s="1079"/>
      <c r="AD1234" s="1079"/>
      <c r="AE1234" s="1079"/>
      <c r="AF1234" s="1080">
        <v>1950</v>
      </c>
      <c r="AG1234" s="1080"/>
      <c r="AH1234" s="1080"/>
      <c r="AI1234" s="1080"/>
      <c r="AJ1234" s="1079">
        <v>3000</v>
      </c>
      <c r="AK1234" s="1079"/>
      <c r="AL1234" s="1081"/>
      <c r="AM1234" s="1082">
        <v>12.5</v>
      </c>
      <c r="AN1234" s="1076"/>
      <c r="AO1234" s="1076"/>
      <c r="AP1234" s="1083">
        <v>14.5</v>
      </c>
      <c r="AQ1234" s="1083"/>
      <c r="AR1234" s="1076">
        <v>17</v>
      </c>
      <c r="AS1234" s="1077"/>
    </row>
    <row r="1235" spans="1:45" ht="9" customHeight="1">
      <c r="A1235" s="1086" t="s">
        <v>960</v>
      </c>
      <c r="B1235" s="1087"/>
      <c r="C1235" s="1087"/>
      <c r="D1235" s="1087"/>
      <c r="E1235" s="1087"/>
      <c r="F1235" s="1084" t="s">
        <v>634</v>
      </c>
      <c r="G1235" s="1084"/>
      <c r="H1235" s="1084"/>
      <c r="I1235" s="1084"/>
      <c r="J1235" s="1084"/>
      <c r="K1235" s="1088"/>
      <c r="L1235" s="1096" t="s">
        <v>626</v>
      </c>
      <c r="M1235" s="1091"/>
      <c r="N1235" s="1091"/>
      <c r="O1235" s="1084" t="s">
        <v>626</v>
      </c>
      <c r="P1235" s="1084"/>
      <c r="Q1235" s="1084"/>
      <c r="R1235" s="1084"/>
      <c r="S1235" s="1091" t="s">
        <v>626</v>
      </c>
      <c r="T1235" s="1091"/>
      <c r="U1235" s="1091"/>
      <c r="V1235" s="1091"/>
      <c r="W1235" s="1084" t="s">
        <v>626</v>
      </c>
      <c r="X1235" s="1084"/>
      <c r="Y1235" s="1084"/>
      <c r="Z1235" s="1084"/>
      <c r="AA1235" s="1091" t="s">
        <v>626</v>
      </c>
      <c r="AB1235" s="1091"/>
      <c r="AC1235" s="1091"/>
      <c r="AD1235" s="1091"/>
      <c r="AE1235" s="1091"/>
      <c r="AF1235" s="1084" t="s">
        <v>626</v>
      </c>
      <c r="AG1235" s="1084"/>
      <c r="AH1235" s="1084"/>
      <c r="AI1235" s="1084"/>
      <c r="AJ1235" s="1091" t="s">
        <v>626</v>
      </c>
      <c r="AK1235" s="1091"/>
      <c r="AL1235" s="1092"/>
      <c r="AM1235" s="1095" t="s">
        <v>626</v>
      </c>
      <c r="AN1235" s="1084"/>
      <c r="AO1235" s="1084"/>
      <c r="AP1235" s="1091" t="s">
        <v>626</v>
      </c>
      <c r="AQ1235" s="1091"/>
      <c r="AR1235" s="1084" t="s">
        <v>626</v>
      </c>
      <c r="AS1235" s="1085"/>
    </row>
    <row r="1236" spans="1:45" ht="9" customHeight="1">
      <c r="A1236" s="1086" t="s">
        <v>961</v>
      </c>
      <c r="B1236" s="1087"/>
      <c r="C1236" s="1087"/>
      <c r="D1236" s="1087"/>
      <c r="E1236" s="1087"/>
      <c r="F1236" s="1084" t="s">
        <v>634</v>
      </c>
      <c r="G1236" s="1084"/>
      <c r="H1236" s="1084"/>
      <c r="I1236" s="1084"/>
      <c r="J1236" s="1084"/>
      <c r="K1236" s="1088"/>
      <c r="L1236" s="1089">
        <v>800</v>
      </c>
      <c r="M1236" s="1090"/>
      <c r="N1236" s="1090"/>
      <c r="O1236" s="1080">
        <v>1200</v>
      </c>
      <c r="P1236" s="1080"/>
      <c r="Q1236" s="1080"/>
      <c r="R1236" s="1080"/>
      <c r="S1236" s="1079">
        <v>1600</v>
      </c>
      <c r="T1236" s="1079"/>
      <c r="U1236" s="1079"/>
      <c r="V1236" s="1079"/>
      <c r="W1236" s="1080">
        <v>1300</v>
      </c>
      <c r="X1236" s="1080"/>
      <c r="Y1236" s="1080"/>
      <c r="Z1236" s="1080"/>
      <c r="AA1236" s="1079">
        <v>1800</v>
      </c>
      <c r="AB1236" s="1079"/>
      <c r="AC1236" s="1079"/>
      <c r="AD1236" s="1079"/>
      <c r="AE1236" s="1079"/>
      <c r="AF1236" s="1080">
        <v>1600</v>
      </c>
      <c r="AG1236" s="1080"/>
      <c r="AH1236" s="1080"/>
      <c r="AI1236" s="1080"/>
      <c r="AJ1236" s="1079">
        <v>2000</v>
      </c>
      <c r="AK1236" s="1079"/>
      <c r="AL1236" s="1081"/>
      <c r="AM1236" s="1082">
        <v>10</v>
      </c>
      <c r="AN1236" s="1076"/>
      <c r="AO1236" s="1076"/>
      <c r="AP1236" s="1083">
        <v>11</v>
      </c>
      <c r="AQ1236" s="1083"/>
      <c r="AR1236" s="1084" t="s">
        <v>626</v>
      </c>
      <c r="AS1236" s="1085"/>
    </row>
    <row r="1237" spans="1:45" ht="9" customHeight="1">
      <c r="A1237" s="1086" t="s">
        <v>962</v>
      </c>
      <c r="B1237" s="1087"/>
      <c r="C1237" s="1087"/>
      <c r="D1237" s="1087"/>
      <c r="E1237" s="1087"/>
      <c r="F1237" s="1084" t="s">
        <v>625</v>
      </c>
      <c r="G1237" s="1084"/>
      <c r="H1237" s="1084"/>
      <c r="I1237" s="1084"/>
      <c r="J1237" s="1084"/>
      <c r="K1237" s="1088"/>
      <c r="L1237" s="1089">
        <v>450</v>
      </c>
      <c r="M1237" s="1090"/>
      <c r="N1237" s="1090"/>
      <c r="O1237" s="1078">
        <v>720</v>
      </c>
      <c r="P1237" s="1078"/>
      <c r="Q1237" s="1078"/>
      <c r="R1237" s="1078"/>
      <c r="S1237" s="1079">
        <v>1400</v>
      </c>
      <c r="T1237" s="1079"/>
      <c r="U1237" s="1079"/>
      <c r="V1237" s="1079"/>
      <c r="W1237" s="1080">
        <v>1000</v>
      </c>
      <c r="X1237" s="1080"/>
      <c r="Y1237" s="1080"/>
      <c r="Z1237" s="1080"/>
      <c r="AA1237" s="1079">
        <v>1800</v>
      </c>
      <c r="AB1237" s="1079"/>
      <c r="AC1237" s="1079"/>
      <c r="AD1237" s="1079"/>
      <c r="AE1237" s="1079"/>
      <c r="AF1237" s="1080">
        <v>1400</v>
      </c>
      <c r="AG1237" s="1080"/>
      <c r="AH1237" s="1080"/>
      <c r="AI1237" s="1080"/>
      <c r="AJ1237" s="1079">
        <v>2100</v>
      </c>
      <c r="AK1237" s="1079"/>
      <c r="AL1237" s="1081"/>
      <c r="AM1237" s="1082">
        <v>8</v>
      </c>
      <c r="AN1237" s="1076"/>
      <c r="AO1237" s="1076"/>
      <c r="AP1237" s="1083">
        <v>9.5</v>
      </c>
      <c r="AQ1237" s="1083"/>
      <c r="AR1237" s="1084" t="s">
        <v>626</v>
      </c>
      <c r="AS1237" s="1085"/>
    </row>
    <row r="1238" spans="1:45" ht="9" customHeight="1">
      <c r="A1238" s="1086" t="s">
        <v>963</v>
      </c>
      <c r="B1238" s="1087"/>
      <c r="C1238" s="1087"/>
      <c r="D1238" s="1087"/>
      <c r="E1238" s="1087"/>
      <c r="F1238" s="1084" t="s">
        <v>634</v>
      </c>
      <c r="G1238" s="1084"/>
      <c r="H1238" s="1084"/>
      <c r="I1238" s="1084"/>
      <c r="J1238" s="1084"/>
      <c r="K1238" s="1088"/>
      <c r="L1238" s="1094">
        <v>1300</v>
      </c>
      <c r="M1238" s="1079"/>
      <c r="N1238" s="1079"/>
      <c r="O1238" s="1080">
        <v>1400</v>
      </c>
      <c r="P1238" s="1080"/>
      <c r="Q1238" s="1080"/>
      <c r="R1238" s="1080"/>
      <c r="S1238" s="1079">
        <v>1800</v>
      </c>
      <c r="T1238" s="1079"/>
      <c r="U1238" s="1079"/>
      <c r="V1238" s="1079"/>
      <c r="W1238" s="1080">
        <v>1500</v>
      </c>
      <c r="X1238" s="1080"/>
      <c r="Y1238" s="1080"/>
      <c r="Z1238" s="1080"/>
      <c r="AA1238" s="1079">
        <v>1850</v>
      </c>
      <c r="AB1238" s="1079"/>
      <c r="AC1238" s="1079"/>
      <c r="AD1238" s="1079"/>
      <c r="AE1238" s="1079"/>
      <c r="AF1238" s="1080">
        <v>1900</v>
      </c>
      <c r="AG1238" s="1080"/>
      <c r="AH1238" s="1080"/>
      <c r="AI1238" s="1080"/>
      <c r="AJ1238" s="1079">
        <v>2400</v>
      </c>
      <c r="AK1238" s="1079"/>
      <c r="AL1238" s="1081"/>
      <c r="AM1238" s="1082">
        <v>11.6</v>
      </c>
      <c r="AN1238" s="1076"/>
      <c r="AO1238" s="1076"/>
      <c r="AP1238" s="1083">
        <v>12.5</v>
      </c>
      <c r="AQ1238" s="1083"/>
      <c r="AR1238" s="1084" t="s">
        <v>626</v>
      </c>
      <c r="AS1238" s="1085"/>
    </row>
    <row r="1239" spans="1:45" ht="9" customHeight="1">
      <c r="A1239" s="1086" t="s">
        <v>964</v>
      </c>
      <c r="B1239" s="1087"/>
      <c r="C1239" s="1087"/>
      <c r="D1239" s="1087"/>
      <c r="E1239" s="1087"/>
      <c r="F1239" s="1084" t="s">
        <v>625</v>
      </c>
      <c r="G1239" s="1084"/>
      <c r="H1239" s="1084"/>
      <c r="I1239" s="1084"/>
      <c r="J1239" s="1084"/>
      <c r="K1239" s="1088"/>
      <c r="L1239" s="1089">
        <v>700</v>
      </c>
      <c r="M1239" s="1090"/>
      <c r="N1239" s="1090"/>
      <c r="O1239" s="1080">
        <v>1100</v>
      </c>
      <c r="P1239" s="1080"/>
      <c r="Q1239" s="1080"/>
      <c r="R1239" s="1080"/>
      <c r="S1239" s="1079">
        <v>1700</v>
      </c>
      <c r="T1239" s="1079"/>
      <c r="U1239" s="1079"/>
      <c r="V1239" s="1079"/>
      <c r="W1239" s="1080">
        <v>1350</v>
      </c>
      <c r="X1239" s="1080"/>
      <c r="Y1239" s="1080"/>
      <c r="Z1239" s="1080"/>
      <c r="AA1239" s="1079">
        <v>1850</v>
      </c>
      <c r="AB1239" s="1079"/>
      <c r="AC1239" s="1079"/>
      <c r="AD1239" s="1079"/>
      <c r="AE1239" s="1079"/>
      <c r="AF1239" s="1080">
        <v>1650</v>
      </c>
      <c r="AG1239" s="1080"/>
      <c r="AH1239" s="1080"/>
      <c r="AI1239" s="1080"/>
      <c r="AJ1239" s="1079">
        <v>1900</v>
      </c>
      <c r="AK1239" s="1079"/>
      <c r="AL1239" s="1081"/>
      <c r="AM1239" s="1082">
        <v>9</v>
      </c>
      <c r="AN1239" s="1076"/>
      <c r="AO1239" s="1076"/>
      <c r="AP1239" s="1083">
        <v>11</v>
      </c>
      <c r="AQ1239" s="1083"/>
      <c r="AR1239" s="1084" t="s">
        <v>626</v>
      </c>
      <c r="AS1239" s="1085"/>
    </row>
    <row r="1240" spans="1:45" ht="9" customHeight="1">
      <c r="A1240" s="1086" t="s">
        <v>965</v>
      </c>
      <c r="B1240" s="1087"/>
      <c r="C1240" s="1087"/>
      <c r="D1240" s="1087"/>
      <c r="E1240" s="1087"/>
      <c r="F1240" s="1084" t="s">
        <v>646</v>
      </c>
      <c r="G1240" s="1084"/>
      <c r="H1240" s="1084"/>
      <c r="I1240" s="1084"/>
      <c r="J1240" s="1084"/>
      <c r="K1240" s="1088"/>
      <c r="L1240" s="1096" t="s">
        <v>626</v>
      </c>
      <c r="M1240" s="1091"/>
      <c r="N1240" s="1091"/>
      <c r="O1240" s="1078">
        <v>750</v>
      </c>
      <c r="P1240" s="1078"/>
      <c r="Q1240" s="1078"/>
      <c r="R1240" s="1078"/>
      <c r="S1240" s="1091" t="s">
        <v>626</v>
      </c>
      <c r="T1240" s="1091"/>
      <c r="U1240" s="1091"/>
      <c r="V1240" s="1091"/>
      <c r="W1240" s="1080">
        <v>1100</v>
      </c>
      <c r="X1240" s="1080"/>
      <c r="Y1240" s="1080"/>
      <c r="Z1240" s="1080"/>
      <c r="AA1240" s="1079">
        <v>1600</v>
      </c>
      <c r="AB1240" s="1079"/>
      <c r="AC1240" s="1079"/>
      <c r="AD1240" s="1079"/>
      <c r="AE1240" s="1079"/>
      <c r="AF1240" s="1080">
        <v>1200</v>
      </c>
      <c r="AG1240" s="1080"/>
      <c r="AH1240" s="1080"/>
      <c r="AI1240" s="1080"/>
      <c r="AJ1240" s="1079">
        <v>2000</v>
      </c>
      <c r="AK1240" s="1079"/>
      <c r="AL1240" s="1081"/>
      <c r="AM1240" s="1082">
        <v>10</v>
      </c>
      <c r="AN1240" s="1076"/>
      <c r="AO1240" s="1076"/>
      <c r="AP1240" s="1083">
        <v>10</v>
      </c>
      <c r="AQ1240" s="1083"/>
      <c r="AR1240" s="1084" t="s">
        <v>626</v>
      </c>
      <c r="AS1240" s="1085"/>
    </row>
    <row r="1241" spans="1:45" ht="9" customHeight="1">
      <c r="A1241" s="1086" t="s">
        <v>966</v>
      </c>
      <c r="B1241" s="1087"/>
      <c r="C1241" s="1087"/>
      <c r="D1241" s="1087"/>
      <c r="E1241" s="1087"/>
      <c r="F1241" s="1084" t="s">
        <v>625</v>
      </c>
      <c r="G1241" s="1084"/>
      <c r="H1241" s="1084"/>
      <c r="I1241" s="1084"/>
      <c r="J1241" s="1084"/>
      <c r="K1241" s="1088"/>
      <c r="L1241" s="1089">
        <v>600</v>
      </c>
      <c r="M1241" s="1090"/>
      <c r="N1241" s="1090"/>
      <c r="O1241" s="1078">
        <v>900</v>
      </c>
      <c r="P1241" s="1078"/>
      <c r="Q1241" s="1078"/>
      <c r="R1241" s="1078"/>
      <c r="S1241" s="1079">
        <v>1400</v>
      </c>
      <c r="T1241" s="1079"/>
      <c r="U1241" s="1079"/>
      <c r="V1241" s="1079"/>
      <c r="W1241" s="1080">
        <v>1300</v>
      </c>
      <c r="X1241" s="1080"/>
      <c r="Y1241" s="1080"/>
      <c r="Z1241" s="1080"/>
      <c r="AA1241" s="1079">
        <v>1700</v>
      </c>
      <c r="AB1241" s="1079"/>
      <c r="AC1241" s="1079"/>
      <c r="AD1241" s="1079"/>
      <c r="AE1241" s="1079"/>
      <c r="AF1241" s="1080">
        <v>1700</v>
      </c>
      <c r="AG1241" s="1080"/>
      <c r="AH1241" s="1080"/>
      <c r="AI1241" s="1080"/>
      <c r="AJ1241" s="1079">
        <v>1900</v>
      </c>
      <c r="AK1241" s="1079"/>
      <c r="AL1241" s="1081"/>
      <c r="AM1241" s="1082">
        <v>8</v>
      </c>
      <c r="AN1241" s="1076"/>
      <c r="AO1241" s="1076"/>
      <c r="AP1241" s="1083">
        <v>10</v>
      </c>
      <c r="AQ1241" s="1083"/>
      <c r="AR1241" s="1084" t="s">
        <v>626</v>
      </c>
      <c r="AS1241" s="1085"/>
    </row>
    <row r="1242" spans="1:45" ht="9" customHeight="1">
      <c r="A1242" s="1086" t="s">
        <v>967</v>
      </c>
      <c r="B1242" s="1087"/>
      <c r="C1242" s="1087"/>
      <c r="D1242" s="1087"/>
      <c r="E1242" s="1087"/>
      <c r="F1242" s="1084" t="s">
        <v>629</v>
      </c>
      <c r="G1242" s="1084"/>
      <c r="H1242" s="1084"/>
      <c r="I1242" s="1084"/>
      <c r="J1242" s="1084"/>
      <c r="K1242" s="1088"/>
      <c r="L1242" s="1089">
        <v>700</v>
      </c>
      <c r="M1242" s="1090"/>
      <c r="N1242" s="1090"/>
      <c r="O1242" s="1078">
        <v>900</v>
      </c>
      <c r="P1242" s="1078"/>
      <c r="Q1242" s="1078"/>
      <c r="R1242" s="1078"/>
      <c r="S1242" s="1079">
        <v>1800</v>
      </c>
      <c r="T1242" s="1079"/>
      <c r="U1242" s="1079"/>
      <c r="V1242" s="1079"/>
      <c r="W1242" s="1080">
        <v>1000</v>
      </c>
      <c r="X1242" s="1080"/>
      <c r="Y1242" s="1080"/>
      <c r="Z1242" s="1080"/>
      <c r="AA1242" s="1079">
        <v>2000</v>
      </c>
      <c r="AB1242" s="1079"/>
      <c r="AC1242" s="1079"/>
      <c r="AD1242" s="1079"/>
      <c r="AE1242" s="1079"/>
      <c r="AF1242" s="1080">
        <v>1400</v>
      </c>
      <c r="AG1242" s="1080"/>
      <c r="AH1242" s="1080"/>
      <c r="AI1242" s="1080"/>
      <c r="AJ1242" s="1079">
        <v>2200</v>
      </c>
      <c r="AK1242" s="1079"/>
      <c r="AL1242" s="1081"/>
      <c r="AM1242" s="1082">
        <v>9</v>
      </c>
      <c r="AN1242" s="1076"/>
      <c r="AO1242" s="1076"/>
      <c r="AP1242" s="1083">
        <v>11</v>
      </c>
      <c r="AQ1242" s="1083"/>
      <c r="AR1242" s="1076">
        <v>13</v>
      </c>
      <c r="AS1242" s="1077"/>
    </row>
    <row r="1243" spans="1:45" ht="9" customHeight="1">
      <c r="A1243" s="1086" t="s">
        <v>968</v>
      </c>
      <c r="B1243" s="1087"/>
      <c r="C1243" s="1087"/>
      <c r="D1243" s="1087"/>
      <c r="E1243" s="1087"/>
      <c r="F1243" s="1084" t="s">
        <v>625</v>
      </c>
      <c r="G1243" s="1084"/>
      <c r="H1243" s="1084"/>
      <c r="I1243" s="1084"/>
      <c r="J1243" s="1084"/>
      <c r="K1243" s="1088"/>
      <c r="L1243" s="1089">
        <v>900</v>
      </c>
      <c r="M1243" s="1090"/>
      <c r="N1243" s="1090"/>
      <c r="O1243" s="1080">
        <v>1200</v>
      </c>
      <c r="P1243" s="1080"/>
      <c r="Q1243" s="1080"/>
      <c r="R1243" s="1080"/>
      <c r="S1243" s="1079">
        <v>1600</v>
      </c>
      <c r="T1243" s="1079"/>
      <c r="U1243" s="1079"/>
      <c r="V1243" s="1079"/>
      <c r="W1243" s="1080">
        <v>1500</v>
      </c>
      <c r="X1243" s="1080"/>
      <c r="Y1243" s="1080"/>
      <c r="Z1243" s="1080"/>
      <c r="AA1243" s="1079">
        <v>1800</v>
      </c>
      <c r="AB1243" s="1079"/>
      <c r="AC1243" s="1079"/>
      <c r="AD1243" s="1079"/>
      <c r="AE1243" s="1079"/>
      <c r="AF1243" s="1080">
        <v>1600</v>
      </c>
      <c r="AG1243" s="1080"/>
      <c r="AH1243" s="1080"/>
      <c r="AI1243" s="1080"/>
      <c r="AJ1243" s="1079">
        <v>1900</v>
      </c>
      <c r="AK1243" s="1079"/>
      <c r="AL1243" s="1081"/>
      <c r="AM1243" s="1082">
        <v>13.5</v>
      </c>
      <c r="AN1243" s="1076"/>
      <c r="AO1243" s="1076"/>
      <c r="AP1243" s="1083">
        <v>15.5</v>
      </c>
      <c r="AQ1243" s="1083"/>
      <c r="AR1243" s="1084" t="s">
        <v>626</v>
      </c>
      <c r="AS1243" s="1085"/>
    </row>
    <row r="1244" spans="1:45" ht="9" customHeight="1">
      <c r="A1244" s="1086" t="s">
        <v>969</v>
      </c>
      <c r="B1244" s="1087"/>
      <c r="C1244" s="1087"/>
      <c r="D1244" s="1087"/>
      <c r="E1244" s="1087"/>
      <c r="F1244" s="1084" t="s">
        <v>713</v>
      </c>
      <c r="G1244" s="1084"/>
      <c r="H1244" s="1084"/>
      <c r="I1244" s="1084"/>
      <c r="J1244" s="1084"/>
      <c r="K1244" s="1088"/>
      <c r="L1244" s="1089">
        <v>500</v>
      </c>
      <c r="M1244" s="1090"/>
      <c r="N1244" s="1090"/>
      <c r="O1244" s="1078">
        <v>700</v>
      </c>
      <c r="P1244" s="1078"/>
      <c r="Q1244" s="1078"/>
      <c r="R1244" s="1078"/>
      <c r="S1244" s="1091" t="s">
        <v>626</v>
      </c>
      <c r="T1244" s="1091"/>
      <c r="U1244" s="1091"/>
      <c r="V1244" s="1091"/>
      <c r="W1244" s="1080">
        <v>1000</v>
      </c>
      <c r="X1244" s="1080"/>
      <c r="Y1244" s="1080"/>
      <c r="Z1244" s="1080"/>
      <c r="AA1244" s="1091" t="s">
        <v>626</v>
      </c>
      <c r="AB1244" s="1091"/>
      <c r="AC1244" s="1091"/>
      <c r="AD1244" s="1091"/>
      <c r="AE1244" s="1091"/>
      <c r="AF1244" s="1084" t="s">
        <v>626</v>
      </c>
      <c r="AG1244" s="1084"/>
      <c r="AH1244" s="1084"/>
      <c r="AI1244" s="1084"/>
      <c r="AJ1244" s="1091" t="s">
        <v>626</v>
      </c>
      <c r="AK1244" s="1091"/>
      <c r="AL1244" s="1092"/>
      <c r="AM1244" s="1082">
        <v>8</v>
      </c>
      <c r="AN1244" s="1076"/>
      <c r="AO1244" s="1076"/>
      <c r="AP1244" s="1083">
        <v>9</v>
      </c>
      <c r="AQ1244" s="1083"/>
      <c r="AR1244" s="1084" t="s">
        <v>626</v>
      </c>
      <c r="AS1244" s="1085"/>
    </row>
    <row r="1245" spans="1:45" ht="9" customHeight="1">
      <c r="A1245" s="1086" t="s">
        <v>970</v>
      </c>
      <c r="B1245" s="1087"/>
      <c r="C1245" s="1087"/>
      <c r="D1245" s="1087"/>
      <c r="E1245" s="1087"/>
      <c r="F1245" s="1084" t="s">
        <v>713</v>
      </c>
      <c r="G1245" s="1084"/>
      <c r="H1245" s="1084"/>
      <c r="I1245" s="1084"/>
      <c r="J1245" s="1084"/>
      <c r="K1245" s="1088"/>
      <c r="L1245" s="1089">
        <v>500</v>
      </c>
      <c r="M1245" s="1090"/>
      <c r="N1245" s="1090"/>
      <c r="O1245" s="1078">
        <v>675</v>
      </c>
      <c r="P1245" s="1078"/>
      <c r="Q1245" s="1078"/>
      <c r="R1245" s="1078"/>
      <c r="S1245" s="1091" t="s">
        <v>626</v>
      </c>
      <c r="T1245" s="1091"/>
      <c r="U1245" s="1091"/>
      <c r="V1245" s="1091"/>
      <c r="W1245" s="1078">
        <v>900</v>
      </c>
      <c r="X1245" s="1078"/>
      <c r="Y1245" s="1078"/>
      <c r="Z1245" s="1078"/>
      <c r="AA1245" s="1091" t="s">
        <v>626</v>
      </c>
      <c r="AB1245" s="1091"/>
      <c r="AC1245" s="1091"/>
      <c r="AD1245" s="1091"/>
      <c r="AE1245" s="1091"/>
      <c r="AF1245" s="1084" t="s">
        <v>626</v>
      </c>
      <c r="AG1245" s="1084"/>
      <c r="AH1245" s="1084"/>
      <c r="AI1245" s="1084"/>
      <c r="AJ1245" s="1091" t="s">
        <v>626</v>
      </c>
      <c r="AK1245" s="1091"/>
      <c r="AL1245" s="1092"/>
      <c r="AM1245" s="1082">
        <v>8</v>
      </c>
      <c r="AN1245" s="1076"/>
      <c r="AO1245" s="1076"/>
      <c r="AP1245" s="1083">
        <v>9</v>
      </c>
      <c r="AQ1245" s="1083"/>
      <c r="AR1245" s="1084" t="s">
        <v>626</v>
      </c>
      <c r="AS1245" s="1085"/>
    </row>
    <row r="1246" spans="1:45" ht="9" customHeight="1">
      <c r="A1246" s="1086" t="s">
        <v>971</v>
      </c>
      <c r="B1246" s="1087"/>
      <c r="C1246" s="1087"/>
      <c r="D1246" s="1087"/>
      <c r="E1246" s="1087"/>
      <c r="F1246" s="1084" t="s">
        <v>625</v>
      </c>
      <c r="G1246" s="1084"/>
      <c r="H1246" s="1084"/>
      <c r="I1246" s="1084"/>
      <c r="J1246" s="1084"/>
      <c r="K1246" s="1088"/>
      <c r="L1246" s="1089">
        <v>800</v>
      </c>
      <c r="M1246" s="1090"/>
      <c r="N1246" s="1090"/>
      <c r="O1246" s="1080">
        <v>1000</v>
      </c>
      <c r="P1246" s="1080"/>
      <c r="Q1246" s="1080"/>
      <c r="R1246" s="1080"/>
      <c r="S1246" s="1091" t="s">
        <v>626</v>
      </c>
      <c r="T1246" s="1091"/>
      <c r="U1246" s="1091"/>
      <c r="V1246" s="1091"/>
      <c r="W1246" s="1080">
        <v>1500</v>
      </c>
      <c r="X1246" s="1080"/>
      <c r="Y1246" s="1080"/>
      <c r="Z1246" s="1080"/>
      <c r="AA1246" s="1091" t="s">
        <v>626</v>
      </c>
      <c r="AB1246" s="1091"/>
      <c r="AC1246" s="1091"/>
      <c r="AD1246" s="1091"/>
      <c r="AE1246" s="1091"/>
      <c r="AF1246" s="1080">
        <v>1750</v>
      </c>
      <c r="AG1246" s="1080"/>
      <c r="AH1246" s="1080"/>
      <c r="AI1246" s="1080"/>
      <c r="AJ1246" s="1091" t="s">
        <v>626</v>
      </c>
      <c r="AK1246" s="1091"/>
      <c r="AL1246" s="1092"/>
      <c r="AM1246" s="1082">
        <v>8.5</v>
      </c>
      <c r="AN1246" s="1076"/>
      <c r="AO1246" s="1076"/>
      <c r="AP1246" s="1083">
        <v>10</v>
      </c>
      <c r="AQ1246" s="1083"/>
      <c r="AR1246" s="1084" t="s">
        <v>626</v>
      </c>
      <c r="AS1246" s="1085"/>
    </row>
    <row r="1247" spans="1:45" ht="9" customHeight="1">
      <c r="A1247" s="1086" t="s">
        <v>972</v>
      </c>
      <c r="B1247" s="1087"/>
      <c r="C1247" s="1087"/>
      <c r="D1247" s="1087"/>
      <c r="E1247" s="1087"/>
      <c r="F1247" s="1084" t="s">
        <v>646</v>
      </c>
      <c r="G1247" s="1084"/>
      <c r="H1247" s="1084"/>
      <c r="I1247" s="1084"/>
      <c r="J1247" s="1084"/>
      <c r="K1247" s="1088"/>
      <c r="L1247" s="1096" t="s">
        <v>626</v>
      </c>
      <c r="M1247" s="1091"/>
      <c r="N1247" s="1091"/>
      <c r="O1247" s="1080">
        <v>1000</v>
      </c>
      <c r="P1247" s="1080"/>
      <c r="Q1247" s="1080"/>
      <c r="R1247" s="1080"/>
      <c r="S1247" s="1079">
        <v>1400</v>
      </c>
      <c r="T1247" s="1079"/>
      <c r="U1247" s="1079"/>
      <c r="V1247" s="1079"/>
      <c r="W1247" s="1080">
        <v>1050</v>
      </c>
      <c r="X1247" s="1080"/>
      <c r="Y1247" s="1080"/>
      <c r="Z1247" s="1080"/>
      <c r="AA1247" s="1079">
        <v>1420</v>
      </c>
      <c r="AB1247" s="1079"/>
      <c r="AC1247" s="1079"/>
      <c r="AD1247" s="1079"/>
      <c r="AE1247" s="1079"/>
      <c r="AF1247" s="1080">
        <v>1200</v>
      </c>
      <c r="AG1247" s="1080"/>
      <c r="AH1247" s="1080"/>
      <c r="AI1247" s="1080"/>
      <c r="AJ1247" s="1079">
        <v>1630</v>
      </c>
      <c r="AK1247" s="1079"/>
      <c r="AL1247" s="1081"/>
      <c r="AM1247" s="1095" t="s">
        <v>626</v>
      </c>
      <c r="AN1247" s="1084"/>
      <c r="AO1247" s="1084"/>
      <c r="AP1247" s="1091" t="s">
        <v>626</v>
      </c>
      <c r="AQ1247" s="1091"/>
      <c r="AR1247" s="1084" t="s">
        <v>626</v>
      </c>
      <c r="AS1247" s="1085"/>
    </row>
    <row r="1248" spans="1:45" ht="9" customHeight="1">
      <c r="A1248" s="1086" t="s">
        <v>973</v>
      </c>
      <c r="B1248" s="1087"/>
      <c r="C1248" s="1087"/>
      <c r="D1248" s="1087"/>
      <c r="E1248" s="1087"/>
      <c r="F1248" s="1084" t="s">
        <v>632</v>
      </c>
      <c r="G1248" s="1084"/>
      <c r="H1248" s="1084"/>
      <c r="I1248" s="1084"/>
      <c r="J1248" s="1084"/>
      <c r="K1248" s="1088"/>
      <c r="L1248" s="1089">
        <v>350</v>
      </c>
      <c r="M1248" s="1090"/>
      <c r="N1248" s="1090"/>
      <c r="O1248" s="1078">
        <v>600</v>
      </c>
      <c r="P1248" s="1078"/>
      <c r="Q1248" s="1078"/>
      <c r="R1248" s="1078"/>
      <c r="S1248" s="1090">
        <v>900</v>
      </c>
      <c r="T1248" s="1090"/>
      <c r="U1248" s="1090"/>
      <c r="V1248" s="1090"/>
      <c r="W1248" s="1078">
        <v>800</v>
      </c>
      <c r="X1248" s="1078"/>
      <c r="Y1248" s="1078"/>
      <c r="Z1248" s="1078"/>
      <c r="AA1248" s="1079">
        <v>1100</v>
      </c>
      <c r="AB1248" s="1079"/>
      <c r="AC1248" s="1079"/>
      <c r="AD1248" s="1079"/>
      <c r="AE1248" s="1079"/>
      <c r="AF1248" s="1078">
        <v>900</v>
      </c>
      <c r="AG1248" s="1078"/>
      <c r="AH1248" s="1078"/>
      <c r="AI1248" s="1078"/>
      <c r="AJ1248" s="1079">
        <v>1200</v>
      </c>
      <c r="AK1248" s="1079"/>
      <c r="AL1248" s="1081"/>
      <c r="AM1248" s="1082">
        <v>7</v>
      </c>
      <c r="AN1248" s="1076"/>
      <c r="AO1248" s="1076"/>
      <c r="AP1248" s="1083">
        <v>10</v>
      </c>
      <c r="AQ1248" s="1083"/>
      <c r="AR1248" s="1084" t="s">
        <v>626</v>
      </c>
      <c r="AS1248" s="1085"/>
    </row>
    <row r="1249" spans="1:45" ht="9" customHeight="1">
      <c r="A1249" s="1086" t="s">
        <v>974</v>
      </c>
      <c r="B1249" s="1087"/>
      <c r="C1249" s="1087"/>
      <c r="D1249" s="1087"/>
      <c r="E1249" s="1087"/>
      <c r="F1249" s="1084" t="s">
        <v>673</v>
      </c>
      <c r="G1249" s="1084"/>
      <c r="H1249" s="1084"/>
      <c r="I1249" s="1084"/>
      <c r="J1249" s="1084"/>
      <c r="K1249" s="1088"/>
      <c r="L1249" s="1094">
        <v>1500</v>
      </c>
      <c r="M1249" s="1079"/>
      <c r="N1249" s="1079"/>
      <c r="O1249" s="1080">
        <v>1800</v>
      </c>
      <c r="P1249" s="1080"/>
      <c r="Q1249" s="1080"/>
      <c r="R1249" s="1080"/>
      <c r="S1249" s="1079">
        <v>2200</v>
      </c>
      <c r="T1249" s="1079"/>
      <c r="U1249" s="1079"/>
      <c r="V1249" s="1079"/>
      <c r="W1249" s="1080">
        <v>2200</v>
      </c>
      <c r="X1249" s="1080"/>
      <c r="Y1249" s="1080"/>
      <c r="Z1249" s="1080"/>
      <c r="AA1249" s="1079">
        <v>3200</v>
      </c>
      <c r="AB1249" s="1079"/>
      <c r="AC1249" s="1079"/>
      <c r="AD1249" s="1079"/>
      <c r="AE1249" s="1079"/>
      <c r="AF1249" s="1080">
        <v>3000</v>
      </c>
      <c r="AG1249" s="1080"/>
      <c r="AH1249" s="1080"/>
      <c r="AI1249" s="1080"/>
      <c r="AJ1249" s="1079">
        <v>4000</v>
      </c>
      <c r="AK1249" s="1079"/>
      <c r="AL1249" s="1081"/>
      <c r="AM1249" s="1082">
        <v>10</v>
      </c>
      <c r="AN1249" s="1076"/>
      <c r="AO1249" s="1076"/>
      <c r="AP1249" s="1083">
        <v>11</v>
      </c>
      <c r="AQ1249" s="1083"/>
      <c r="AR1249" s="1076">
        <v>12</v>
      </c>
      <c r="AS1249" s="1077"/>
    </row>
    <row r="1250" spans="1:45" ht="9" customHeight="1">
      <c r="A1250" s="1086" t="s">
        <v>975</v>
      </c>
      <c r="B1250" s="1087"/>
      <c r="C1250" s="1087"/>
      <c r="D1250" s="1087"/>
      <c r="E1250" s="1087"/>
      <c r="F1250" s="1084" t="s">
        <v>646</v>
      </c>
      <c r="G1250" s="1084"/>
      <c r="H1250" s="1084"/>
      <c r="I1250" s="1084"/>
      <c r="J1250" s="1084"/>
      <c r="K1250" s="1088"/>
      <c r="L1250" s="1096" t="s">
        <v>626</v>
      </c>
      <c r="M1250" s="1091"/>
      <c r="N1250" s="1091"/>
      <c r="O1250" s="1078">
        <v>850</v>
      </c>
      <c r="P1250" s="1078"/>
      <c r="Q1250" s="1078"/>
      <c r="R1250" s="1078"/>
      <c r="S1250" s="1079">
        <v>1200</v>
      </c>
      <c r="T1250" s="1079"/>
      <c r="U1250" s="1079"/>
      <c r="V1250" s="1079"/>
      <c r="W1250" s="1080">
        <v>1000</v>
      </c>
      <c r="X1250" s="1080"/>
      <c r="Y1250" s="1080"/>
      <c r="Z1250" s="1080"/>
      <c r="AA1250" s="1079">
        <v>1400</v>
      </c>
      <c r="AB1250" s="1079"/>
      <c r="AC1250" s="1079"/>
      <c r="AD1250" s="1079"/>
      <c r="AE1250" s="1079"/>
      <c r="AF1250" s="1080">
        <v>1500</v>
      </c>
      <c r="AG1250" s="1080"/>
      <c r="AH1250" s="1080"/>
      <c r="AI1250" s="1080"/>
      <c r="AJ1250" s="1079">
        <v>1550</v>
      </c>
      <c r="AK1250" s="1079"/>
      <c r="AL1250" s="1081"/>
      <c r="AM1250" s="1082">
        <v>10</v>
      </c>
      <c r="AN1250" s="1076"/>
      <c r="AO1250" s="1076"/>
      <c r="AP1250" s="1083">
        <v>10</v>
      </c>
      <c r="AQ1250" s="1083"/>
      <c r="AR1250" s="1084" t="s">
        <v>626</v>
      </c>
      <c r="AS1250" s="1085"/>
    </row>
    <row r="1251" spans="1:45" ht="9" customHeight="1">
      <c r="A1251" s="1086" t="s">
        <v>976</v>
      </c>
      <c r="B1251" s="1087"/>
      <c r="C1251" s="1087"/>
      <c r="D1251" s="1087"/>
      <c r="E1251" s="1087"/>
      <c r="F1251" s="1084" t="s">
        <v>632</v>
      </c>
      <c r="G1251" s="1084"/>
      <c r="H1251" s="1084"/>
      <c r="I1251" s="1084"/>
      <c r="J1251" s="1084"/>
      <c r="K1251" s="1088"/>
      <c r="L1251" s="1089">
        <v>600</v>
      </c>
      <c r="M1251" s="1090"/>
      <c r="N1251" s="1090"/>
      <c r="O1251" s="1078">
        <v>875</v>
      </c>
      <c r="P1251" s="1078"/>
      <c r="Q1251" s="1078"/>
      <c r="R1251" s="1078"/>
      <c r="S1251" s="1079">
        <v>1450</v>
      </c>
      <c r="T1251" s="1079"/>
      <c r="U1251" s="1079"/>
      <c r="V1251" s="1079"/>
      <c r="W1251" s="1080">
        <v>1200</v>
      </c>
      <c r="X1251" s="1080"/>
      <c r="Y1251" s="1080"/>
      <c r="Z1251" s="1080"/>
      <c r="AA1251" s="1079">
        <v>1800</v>
      </c>
      <c r="AB1251" s="1079"/>
      <c r="AC1251" s="1079"/>
      <c r="AD1251" s="1079"/>
      <c r="AE1251" s="1079"/>
      <c r="AF1251" s="1080">
        <v>1650</v>
      </c>
      <c r="AG1251" s="1080"/>
      <c r="AH1251" s="1080"/>
      <c r="AI1251" s="1080"/>
      <c r="AJ1251" s="1079">
        <v>2000</v>
      </c>
      <c r="AK1251" s="1079"/>
      <c r="AL1251" s="1081"/>
      <c r="AM1251" s="1082">
        <v>10</v>
      </c>
      <c r="AN1251" s="1076"/>
      <c r="AO1251" s="1076"/>
      <c r="AP1251" s="1083">
        <v>12</v>
      </c>
      <c r="AQ1251" s="1083"/>
      <c r="AR1251" s="1076">
        <v>13</v>
      </c>
      <c r="AS1251" s="1077"/>
    </row>
    <row r="1252" spans="1:45" ht="9" customHeight="1">
      <c r="A1252" s="1086" t="s">
        <v>977</v>
      </c>
      <c r="B1252" s="1087"/>
      <c r="C1252" s="1087"/>
      <c r="D1252" s="1087"/>
      <c r="E1252" s="1087"/>
      <c r="F1252" s="1084" t="s">
        <v>625</v>
      </c>
      <c r="G1252" s="1084"/>
      <c r="H1252" s="1084"/>
      <c r="I1252" s="1084"/>
      <c r="J1252" s="1084"/>
      <c r="K1252" s="1088"/>
      <c r="L1252" s="1089">
        <v>900</v>
      </c>
      <c r="M1252" s="1090"/>
      <c r="N1252" s="1090"/>
      <c r="O1252" s="1080">
        <v>1300</v>
      </c>
      <c r="P1252" s="1080"/>
      <c r="Q1252" s="1080"/>
      <c r="R1252" s="1080"/>
      <c r="S1252" s="1079">
        <v>1700</v>
      </c>
      <c r="T1252" s="1079"/>
      <c r="U1252" s="1079"/>
      <c r="V1252" s="1079"/>
      <c r="W1252" s="1080">
        <v>1450</v>
      </c>
      <c r="X1252" s="1080"/>
      <c r="Y1252" s="1080"/>
      <c r="Z1252" s="1080"/>
      <c r="AA1252" s="1079">
        <v>1750</v>
      </c>
      <c r="AB1252" s="1079"/>
      <c r="AC1252" s="1079"/>
      <c r="AD1252" s="1079"/>
      <c r="AE1252" s="1079"/>
      <c r="AF1252" s="1080">
        <v>1600</v>
      </c>
      <c r="AG1252" s="1080"/>
      <c r="AH1252" s="1080"/>
      <c r="AI1252" s="1080"/>
      <c r="AJ1252" s="1079">
        <v>1850</v>
      </c>
      <c r="AK1252" s="1079"/>
      <c r="AL1252" s="1081"/>
      <c r="AM1252" s="1082">
        <v>9</v>
      </c>
      <c r="AN1252" s="1076"/>
      <c r="AO1252" s="1076"/>
      <c r="AP1252" s="1083">
        <v>10</v>
      </c>
      <c r="AQ1252" s="1083"/>
      <c r="AR1252" s="1084" t="s">
        <v>626</v>
      </c>
      <c r="AS1252" s="1085"/>
    </row>
    <row r="1253" spans="1:45" ht="9" customHeight="1">
      <c r="A1253" s="1086" t="s">
        <v>978</v>
      </c>
      <c r="B1253" s="1087"/>
      <c r="C1253" s="1087"/>
      <c r="D1253" s="1087"/>
      <c r="E1253" s="1087"/>
      <c r="F1253" s="1084" t="s">
        <v>625</v>
      </c>
      <c r="G1253" s="1084"/>
      <c r="H1253" s="1084"/>
      <c r="I1253" s="1084"/>
      <c r="J1253" s="1084"/>
      <c r="K1253" s="1088"/>
      <c r="L1253" s="1089">
        <v>700</v>
      </c>
      <c r="M1253" s="1090"/>
      <c r="N1253" s="1090"/>
      <c r="O1253" s="1080">
        <v>1000</v>
      </c>
      <c r="P1253" s="1080"/>
      <c r="Q1253" s="1080"/>
      <c r="R1253" s="1080"/>
      <c r="S1253" s="1079">
        <v>1600</v>
      </c>
      <c r="T1253" s="1079"/>
      <c r="U1253" s="1079"/>
      <c r="V1253" s="1079"/>
      <c r="W1253" s="1080">
        <v>1200</v>
      </c>
      <c r="X1253" s="1080"/>
      <c r="Y1253" s="1080"/>
      <c r="Z1253" s="1080"/>
      <c r="AA1253" s="1079">
        <v>1700</v>
      </c>
      <c r="AB1253" s="1079"/>
      <c r="AC1253" s="1079"/>
      <c r="AD1253" s="1079"/>
      <c r="AE1253" s="1079"/>
      <c r="AF1253" s="1080">
        <v>1400</v>
      </c>
      <c r="AG1253" s="1080"/>
      <c r="AH1253" s="1080"/>
      <c r="AI1253" s="1080"/>
      <c r="AJ1253" s="1079">
        <v>1750</v>
      </c>
      <c r="AK1253" s="1079"/>
      <c r="AL1253" s="1081"/>
      <c r="AM1253" s="1082">
        <v>9.5</v>
      </c>
      <c r="AN1253" s="1076"/>
      <c r="AO1253" s="1076"/>
      <c r="AP1253" s="1083">
        <v>10.5</v>
      </c>
      <c r="AQ1253" s="1083"/>
      <c r="AR1253" s="1084" t="s">
        <v>626</v>
      </c>
      <c r="AS1253" s="1085"/>
    </row>
    <row r="1254" spans="1:45" ht="9" customHeight="1">
      <c r="A1254" s="1086" t="s">
        <v>979</v>
      </c>
      <c r="B1254" s="1087"/>
      <c r="C1254" s="1087"/>
      <c r="D1254" s="1087"/>
      <c r="E1254" s="1087"/>
      <c r="F1254" s="1084" t="s">
        <v>625</v>
      </c>
      <c r="G1254" s="1084"/>
      <c r="H1254" s="1084"/>
      <c r="I1254" s="1084"/>
      <c r="J1254" s="1084"/>
      <c r="K1254" s="1088"/>
      <c r="L1254" s="1089">
        <v>925</v>
      </c>
      <c r="M1254" s="1090"/>
      <c r="N1254" s="1090"/>
      <c r="O1254" s="1080">
        <v>1145</v>
      </c>
      <c r="P1254" s="1080"/>
      <c r="Q1254" s="1080"/>
      <c r="R1254" s="1080"/>
      <c r="S1254" s="1079">
        <v>1400</v>
      </c>
      <c r="T1254" s="1079"/>
      <c r="U1254" s="1079"/>
      <c r="V1254" s="1079"/>
      <c r="W1254" s="1080">
        <v>1370</v>
      </c>
      <c r="X1254" s="1080"/>
      <c r="Y1254" s="1080"/>
      <c r="Z1254" s="1080"/>
      <c r="AA1254" s="1079">
        <v>1545</v>
      </c>
      <c r="AB1254" s="1079"/>
      <c r="AC1254" s="1079"/>
      <c r="AD1254" s="1079"/>
      <c r="AE1254" s="1079"/>
      <c r="AF1254" s="1080">
        <v>1460</v>
      </c>
      <c r="AG1254" s="1080"/>
      <c r="AH1254" s="1080"/>
      <c r="AI1254" s="1080"/>
      <c r="AJ1254" s="1079">
        <v>1600</v>
      </c>
      <c r="AK1254" s="1079"/>
      <c r="AL1254" s="1081"/>
      <c r="AM1254" s="1082">
        <v>10</v>
      </c>
      <c r="AN1254" s="1076"/>
      <c r="AO1254" s="1076"/>
      <c r="AP1254" s="1083">
        <v>11.5</v>
      </c>
      <c r="AQ1254" s="1083"/>
      <c r="AR1254" s="1084" t="s">
        <v>626</v>
      </c>
      <c r="AS1254" s="1085"/>
    </row>
    <row r="1255" spans="1:45" ht="9" customHeight="1">
      <c r="A1255" s="1086" t="s">
        <v>980</v>
      </c>
      <c r="B1255" s="1087"/>
      <c r="C1255" s="1087"/>
      <c r="D1255" s="1087"/>
      <c r="E1255" s="1087"/>
      <c r="F1255" s="1084" t="s">
        <v>646</v>
      </c>
      <c r="G1255" s="1084"/>
      <c r="H1255" s="1084"/>
      <c r="I1255" s="1084"/>
      <c r="J1255" s="1084"/>
      <c r="K1255" s="1088"/>
      <c r="L1255" s="1089">
        <v>400</v>
      </c>
      <c r="M1255" s="1090"/>
      <c r="N1255" s="1090"/>
      <c r="O1255" s="1078">
        <v>600</v>
      </c>
      <c r="P1255" s="1078"/>
      <c r="Q1255" s="1078"/>
      <c r="R1255" s="1078"/>
      <c r="S1255" s="1079">
        <v>1000</v>
      </c>
      <c r="T1255" s="1079"/>
      <c r="U1255" s="1079"/>
      <c r="V1255" s="1079"/>
      <c r="W1255" s="1078">
        <v>750</v>
      </c>
      <c r="X1255" s="1078"/>
      <c r="Y1255" s="1078"/>
      <c r="Z1255" s="1078"/>
      <c r="AA1255" s="1079">
        <v>1200</v>
      </c>
      <c r="AB1255" s="1079"/>
      <c r="AC1255" s="1079"/>
      <c r="AD1255" s="1079"/>
      <c r="AE1255" s="1079"/>
      <c r="AF1255" s="1078">
        <v>900</v>
      </c>
      <c r="AG1255" s="1078"/>
      <c r="AH1255" s="1078"/>
      <c r="AI1255" s="1078"/>
      <c r="AJ1255" s="1079">
        <v>1500</v>
      </c>
      <c r="AK1255" s="1079"/>
      <c r="AL1255" s="1081"/>
      <c r="AM1255" s="1095" t="s">
        <v>626</v>
      </c>
      <c r="AN1255" s="1084"/>
      <c r="AO1255" s="1084"/>
      <c r="AP1255" s="1091" t="s">
        <v>626</v>
      </c>
      <c r="AQ1255" s="1091"/>
      <c r="AR1255" s="1084" t="s">
        <v>626</v>
      </c>
      <c r="AS1255" s="1085"/>
    </row>
    <row r="1256" spans="1:45" ht="9" customHeight="1">
      <c r="A1256" s="1086" t="s">
        <v>981</v>
      </c>
      <c r="B1256" s="1087"/>
      <c r="C1256" s="1087"/>
      <c r="D1256" s="1087"/>
      <c r="E1256" s="1087"/>
      <c r="F1256" s="1084" t="s">
        <v>625</v>
      </c>
      <c r="G1256" s="1084"/>
      <c r="H1256" s="1084"/>
      <c r="I1256" s="1084"/>
      <c r="J1256" s="1084"/>
      <c r="K1256" s="1088"/>
      <c r="L1256" s="1089">
        <v>500</v>
      </c>
      <c r="M1256" s="1090"/>
      <c r="N1256" s="1090"/>
      <c r="O1256" s="1078">
        <v>750</v>
      </c>
      <c r="P1256" s="1078"/>
      <c r="Q1256" s="1078"/>
      <c r="R1256" s="1078"/>
      <c r="S1256" s="1079">
        <v>1200</v>
      </c>
      <c r="T1256" s="1079"/>
      <c r="U1256" s="1079"/>
      <c r="V1256" s="1079"/>
      <c r="W1256" s="1080">
        <v>1100</v>
      </c>
      <c r="X1256" s="1080"/>
      <c r="Y1256" s="1080"/>
      <c r="Z1256" s="1080"/>
      <c r="AA1256" s="1079">
        <v>1400</v>
      </c>
      <c r="AB1256" s="1079"/>
      <c r="AC1256" s="1079"/>
      <c r="AD1256" s="1079"/>
      <c r="AE1256" s="1079"/>
      <c r="AF1256" s="1080">
        <v>1400</v>
      </c>
      <c r="AG1256" s="1080"/>
      <c r="AH1256" s="1080"/>
      <c r="AI1256" s="1080"/>
      <c r="AJ1256" s="1079">
        <v>1800</v>
      </c>
      <c r="AK1256" s="1079"/>
      <c r="AL1256" s="1081"/>
      <c r="AM1256" s="1082">
        <v>8.5</v>
      </c>
      <c r="AN1256" s="1076"/>
      <c r="AO1256" s="1076"/>
      <c r="AP1256" s="1083">
        <v>10</v>
      </c>
      <c r="AQ1256" s="1083"/>
      <c r="AR1256" s="1084" t="s">
        <v>626</v>
      </c>
      <c r="AS1256" s="1085"/>
    </row>
    <row r="1257" spans="1:45" ht="9" customHeight="1">
      <c r="A1257" s="1086" t="s">
        <v>603</v>
      </c>
      <c r="B1257" s="1087"/>
      <c r="C1257" s="1087"/>
      <c r="D1257" s="1087"/>
      <c r="E1257" s="1087"/>
      <c r="F1257" s="1084" t="s">
        <v>652</v>
      </c>
      <c r="G1257" s="1084"/>
      <c r="H1257" s="1084"/>
      <c r="I1257" s="1084"/>
      <c r="J1257" s="1084"/>
      <c r="K1257" s="1088"/>
      <c r="L1257" s="1094">
        <v>1100</v>
      </c>
      <c r="M1257" s="1079"/>
      <c r="N1257" s="1079"/>
      <c r="O1257" s="1080">
        <v>1450</v>
      </c>
      <c r="P1257" s="1080"/>
      <c r="Q1257" s="1080"/>
      <c r="R1257" s="1080"/>
      <c r="S1257" s="1091" t="s">
        <v>626</v>
      </c>
      <c r="T1257" s="1091"/>
      <c r="U1257" s="1091"/>
      <c r="V1257" s="1091"/>
      <c r="W1257" s="1080">
        <v>2150</v>
      </c>
      <c r="X1257" s="1080"/>
      <c r="Y1257" s="1080"/>
      <c r="Z1257" s="1080"/>
      <c r="AA1257" s="1091" t="s">
        <v>626</v>
      </c>
      <c r="AB1257" s="1091"/>
      <c r="AC1257" s="1091"/>
      <c r="AD1257" s="1091"/>
      <c r="AE1257" s="1091"/>
      <c r="AF1257" s="1080">
        <v>2650</v>
      </c>
      <c r="AG1257" s="1080"/>
      <c r="AH1257" s="1080"/>
      <c r="AI1257" s="1080"/>
      <c r="AJ1257" s="1091" t="s">
        <v>626</v>
      </c>
      <c r="AK1257" s="1091"/>
      <c r="AL1257" s="1092"/>
      <c r="AM1257" s="1082">
        <v>12.5</v>
      </c>
      <c r="AN1257" s="1076"/>
      <c r="AO1257" s="1076"/>
      <c r="AP1257" s="1083">
        <v>13</v>
      </c>
      <c r="AQ1257" s="1083"/>
      <c r="AR1257" s="1084" t="s">
        <v>626</v>
      </c>
      <c r="AS1257" s="1085"/>
    </row>
    <row r="1258" spans="1:45" ht="9" customHeight="1">
      <c r="A1258" s="1086" t="s">
        <v>982</v>
      </c>
      <c r="B1258" s="1087"/>
      <c r="C1258" s="1087"/>
      <c r="D1258" s="1087"/>
      <c r="E1258" s="1087"/>
      <c r="F1258" s="1084" t="s">
        <v>646</v>
      </c>
      <c r="G1258" s="1084"/>
      <c r="H1258" s="1084"/>
      <c r="I1258" s="1084"/>
      <c r="J1258" s="1084"/>
      <c r="K1258" s="1088"/>
      <c r="L1258" s="1089">
        <v>300</v>
      </c>
      <c r="M1258" s="1090"/>
      <c r="N1258" s="1090"/>
      <c r="O1258" s="1078">
        <v>670</v>
      </c>
      <c r="P1258" s="1078"/>
      <c r="Q1258" s="1078"/>
      <c r="R1258" s="1078"/>
      <c r="S1258" s="1091" t="s">
        <v>626</v>
      </c>
      <c r="T1258" s="1091"/>
      <c r="U1258" s="1091"/>
      <c r="V1258" s="1091"/>
      <c r="W1258" s="1080">
        <v>1050</v>
      </c>
      <c r="X1258" s="1080"/>
      <c r="Y1258" s="1080"/>
      <c r="Z1258" s="1080"/>
      <c r="AA1258" s="1079">
        <v>1325</v>
      </c>
      <c r="AB1258" s="1079"/>
      <c r="AC1258" s="1079"/>
      <c r="AD1258" s="1079"/>
      <c r="AE1258" s="1079"/>
      <c r="AF1258" s="1080">
        <v>1500</v>
      </c>
      <c r="AG1258" s="1080"/>
      <c r="AH1258" s="1080"/>
      <c r="AI1258" s="1080"/>
      <c r="AJ1258" s="1079">
        <v>1750</v>
      </c>
      <c r="AK1258" s="1079"/>
      <c r="AL1258" s="1081"/>
      <c r="AM1258" s="1082">
        <v>7</v>
      </c>
      <c r="AN1258" s="1076"/>
      <c r="AO1258" s="1076"/>
      <c r="AP1258" s="1083">
        <v>9</v>
      </c>
      <c r="AQ1258" s="1083"/>
      <c r="AR1258" s="1076">
        <v>10.5</v>
      </c>
      <c r="AS1258" s="1077"/>
    </row>
    <row r="1259" spans="1:45" ht="9" customHeight="1">
      <c r="A1259" s="1086" t="s">
        <v>983</v>
      </c>
      <c r="B1259" s="1087"/>
      <c r="C1259" s="1087"/>
      <c r="D1259" s="1087"/>
      <c r="E1259" s="1087"/>
      <c r="F1259" s="1084" t="s">
        <v>646</v>
      </c>
      <c r="G1259" s="1084"/>
      <c r="H1259" s="1084"/>
      <c r="I1259" s="1084"/>
      <c r="J1259" s="1084"/>
      <c r="K1259" s="1088"/>
      <c r="L1259" s="1089">
        <v>515</v>
      </c>
      <c r="M1259" s="1090"/>
      <c r="N1259" s="1090"/>
      <c r="O1259" s="1078">
        <v>920</v>
      </c>
      <c r="P1259" s="1078"/>
      <c r="Q1259" s="1078"/>
      <c r="R1259" s="1078"/>
      <c r="S1259" s="1079">
        <v>1400</v>
      </c>
      <c r="T1259" s="1079"/>
      <c r="U1259" s="1079"/>
      <c r="V1259" s="1079"/>
      <c r="W1259" s="1080">
        <v>1275</v>
      </c>
      <c r="X1259" s="1080"/>
      <c r="Y1259" s="1080"/>
      <c r="Z1259" s="1080"/>
      <c r="AA1259" s="1079">
        <v>1900</v>
      </c>
      <c r="AB1259" s="1079"/>
      <c r="AC1259" s="1079"/>
      <c r="AD1259" s="1079"/>
      <c r="AE1259" s="1079"/>
      <c r="AF1259" s="1080">
        <v>1650</v>
      </c>
      <c r="AG1259" s="1080"/>
      <c r="AH1259" s="1080"/>
      <c r="AI1259" s="1080"/>
      <c r="AJ1259" s="1079">
        <v>2000</v>
      </c>
      <c r="AK1259" s="1079"/>
      <c r="AL1259" s="1081"/>
      <c r="AM1259" s="1082">
        <v>10</v>
      </c>
      <c r="AN1259" s="1076"/>
      <c r="AO1259" s="1076"/>
      <c r="AP1259" s="1083">
        <v>11</v>
      </c>
      <c r="AQ1259" s="1083"/>
      <c r="AR1259" s="1084" t="s">
        <v>626</v>
      </c>
      <c r="AS1259" s="1085"/>
    </row>
    <row r="1260" spans="1:45" ht="9" customHeight="1">
      <c r="A1260" s="1086" t="s">
        <v>984</v>
      </c>
      <c r="B1260" s="1087"/>
      <c r="C1260" s="1087"/>
      <c r="D1260" s="1087"/>
      <c r="E1260" s="1087"/>
      <c r="F1260" s="1084" t="s">
        <v>625</v>
      </c>
      <c r="G1260" s="1084"/>
      <c r="H1260" s="1084"/>
      <c r="I1260" s="1084"/>
      <c r="J1260" s="1084"/>
      <c r="K1260" s="1088"/>
      <c r="L1260" s="1089">
        <v>800</v>
      </c>
      <c r="M1260" s="1090"/>
      <c r="N1260" s="1090"/>
      <c r="O1260" s="1080">
        <v>1300</v>
      </c>
      <c r="P1260" s="1080"/>
      <c r="Q1260" s="1080"/>
      <c r="R1260" s="1080"/>
      <c r="S1260" s="1091" t="s">
        <v>626</v>
      </c>
      <c r="T1260" s="1091"/>
      <c r="U1260" s="1091"/>
      <c r="V1260" s="1091"/>
      <c r="W1260" s="1080">
        <v>1500</v>
      </c>
      <c r="X1260" s="1080"/>
      <c r="Y1260" s="1080"/>
      <c r="Z1260" s="1080"/>
      <c r="AA1260" s="1091" t="s">
        <v>626</v>
      </c>
      <c r="AB1260" s="1091"/>
      <c r="AC1260" s="1091"/>
      <c r="AD1260" s="1091"/>
      <c r="AE1260" s="1091"/>
      <c r="AF1260" s="1080">
        <v>1700</v>
      </c>
      <c r="AG1260" s="1080"/>
      <c r="AH1260" s="1080"/>
      <c r="AI1260" s="1080"/>
      <c r="AJ1260" s="1091" t="s">
        <v>626</v>
      </c>
      <c r="AK1260" s="1091"/>
      <c r="AL1260" s="1092"/>
      <c r="AM1260" s="1095" t="s">
        <v>626</v>
      </c>
      <c r="AN1260" s="1084"/>
      <c r="AO1260" s="1084"/>
      <c r="AP1260" s="1091" t="s">
        <v>626</v>
      </c>
      <c r="AQ1260" s="1091"/>
      <c r="AR1260" s="1084" t="s">
        <v>626</v>
      </c>
      <c r="AS1260" s="1085"/>
    </row>
    <row r="1261" spans="1:45" ht="9" customHeight="1">
      <c r="A1261" s="1086" t="s">
        <v>985</v>
      </c>
      <c r="B1261" s="1087"/>
      <c r="C1261" s="1087"/>
      <c r="D1261" s="1087"/>
      <c r="E1261" s="1087"/>
      <c r="F1261" s="1084" t="s">
        <v>673</v>
      </c>
      <c r="G1261" s="1084"/>
      <c r="H1261" s="1084"/>
      <c r="I1261" s="1084"/>
      <c r="J1261" s="1084"/>
      <c r="K1261" s="1088"/>
      <c r="L1261" s="1089">
        <v>700</v>
      </c>
      <c r="M1261" s="1090"/>
      <c r="N1261" s="1090"/>
      <c r="O1261" s="1078">
        <v>800</v>
      </c>
      <c r="P1261" s="1078"/>
      <c r="Q1261" s="1078"/>
      <c r="R1261" s="1078"/>
      <c r="S1261" s="1079">
        <v>1100</v>
      </c>
      <c r="T1261" s="1079"/>
      <c r="U1261" s="1079"/>
      <c r="V1261" s="1079"/>
      <c r="W1261" s="1080">
        <v>1000</v>
      </c>
      <c r="X1261" s="1080"/>
      <c r="Y1261" s="1080"/>
      <c r="Z1261" s="1080"/>
      <c r="AA1261" s="1079">
        <v>1200</v>
      </c>
      <c r="AB1261" s="1079"/>
      <c r="AC1261" s="1079"/>
      <c r="AD1261" s="1079"/>
      <c r="AE1261" s="1079"/>
      <c r="AF1261" s="1080">
        <v>1500</v>
      </c>
      <c r="AG1261" s="1080"/>
      <c r="AH1261" s="1080"/>
      <c r="AI1261" s="1080"/>
      <c r="AJ1261" s="1079">
        <v>1850</v>
      </c>
      <c r="AK1261" s="1079"/>
      <c r="AL1261" s="1081"/>
      <c r="AM1261" s="1095" t="s">
        <v>626</v>
      </c>
      <c r="AN1261" s="1084"/>
      <c r="AO1261" s="1084"/>
      <c r="AP1261" s="1091" t="s">
        <v>626</v>
      </c>
      <c r="AQ1261" s="1091"/>
      <c r="AR1261" s="1084" t="s">
        <v>626</v>
      </c>
      <c r="AS1261" s="1085"/>
    </row>
    <row r="1262" spans="1:45" ht="9" customHeight="1">
      <c r="A1262" s="1086" t="s">
        <v>986</v>
      </c>
      <c r="B1262" s="1087"/>
      <c r="C1262" s="1087"/>
      <c r="D1262" s="1087"/>
      <c r="E1262" s="1087"/>
      <c r="F1262" s="1084" t="s">
        <v>625</v>
      </c>
      <c r="G1262" s="1084"/>
      <c r="H1262" s="1084"/>
      <c r="I1262" s="1084"/>
      <c r="J1262" s="1084"/>
      <c r="K1262" s="1088"/>
      <c r="L1262" s="1089">
        <v>600</v>
      </c>
      <c r="M1262" s="1090"/>
      <c r="N1262" s="1090"/>
      <c r="O1262" s="1080">
        <v>1000</v>
      </c>
      <c r="P1262" s="1080"/>
      <c r="Q1262" s="1080"/>
      <c r="R1262" s="1080"/>
      <c r="S1262" s="1079">
        <v>1550</v>
      </c>
      <c r="T1262" s="1079"/>
      <c r="U1262" s="1079"/>
      <c r="V1262" s="1079"/>
      <c r="W1262" s="1080">
        <v>1400</v>
      </c>
      <c r="X1262" s="1080"/>
      <c r="Y1262" s="1080"/>
      <c r="Z1262" s="1080"/>
      <c r="AA1262" s="1079">
        <v>1650</v>
      </c>
      <c r="AB1262" s="1079"/>
      <c r="AC1262" s="1079"/>
      <c r="AD1262" s="1079"/>
      <c r="AE1262" s="1079"/>
      <c r="AF1262" s="1080">
        <v>1900</v>
      </c>
      <c r="AG1262" s="1080"/>
      <c r="AH1262" s="1080"/>
      <c r="AI1262" s="1080"/>
      <c r="AJ1262" s="1079">
        <v>2000</v>
      </c>
      <c r="AK1262" s="1079"/>
      <c r="AL1262" s="1081"/>
      <c r="AM1262" s="1082">
        <v>9</v>
      </c>
      <c r="AN1262" s="1076"/>
      <c r="AO1262" s="1076"/>
      <c r="AP1262" s="1083">
        <v>11</v>
      </c>
      <c r="AQ1262" s="1083"/>
      <c r="AR1262" s="1084" t="s">
        <v>626</v>
      </c>
      <c r="AS1262" s="1085"/>
    </row>
    <row r="1263" spans="1:45" ht="9" customHeight="1">
      <c r="A1263" s="1086" t="s">
        <v>987</v>
      </c>
      <c r="B1263" s="1087"/>
      <c r="C1263" s="1087"/>
      <c r="D1263" s="1087"/>
      <c r="E1263" s="1087"/>
      <c r="F1263" s="1084" t="s">
        <v>685</v>
      </c>
      <c r="G1263" s="1084"/>
      <c r="H1263" s="1084"/>
      <c r="I1263" s="1084"/>
      <c r="J1263" s="1084"/>
      <c r="K1263" s="1088"/>
      <c r="L1263" s="1089">
        <v>500</v>
      </c>
      <c r="M1263" s="1090"/>
      <c r="N1263" s="1090"/>
      <c r="O1263" s="1078">
        <v>700</v>
      </c>
      <c r="P1263" s="1078"/>
      <c r="Q1263" s="1078"/>
      <c r="R1263" s="1078"/>
      <c r="S1263" s="1079">
        <v>1000</v>
      </c>
      <c r="T1263" s="1079"/>
      <c r="U1263" s="1079"/>
      <c r="V1263" s="1079"/>
      <c r="W1263" s="1078">
        <v>800</v>
      </c>
      <c r="X1263" s="1078"/>
      <c r="Y1263" s="1078"/>
      <c r="Z1263" s="1078"/>
      <c r="AA1263" s="1079">
        <v>1200</v>
      </c>
      <c r="AB1263" s="1079"/>
      <c r="AC1263" s="1079"/>
      <c r="AD1263" s="1079"/>
      <c r="AE1263" s="1079"/>
      <c r="AF1263" s="1078">
        <v>900</v>
      </c>
      <c r="AG1263" s="1078"/>
      <c r="AH1263" s="1078"/>
      <c r="AI1263" s="1078"/>
      <c r="AJ1263" s="1079">
        <v>1400</v>
      </c>
      <c r="AK1263" s="1079"/>
      <c r="AL1263" s="1081"/>
      <c r="AM1263" s="1082">
        <v>8</v>
      </c>
      <c r="AN1263" s="1076"/>
      <c r="AO1263" s="1076"/>
      <c r="AP1263" s="1083">
        <v>9</v>
      </c>
      <c r="AQ1263" s="1083"/>
      <c r="AR1263" s="1076">
        <v>11</v>
      </c>
      <c r="AS1263" s="1077"/>
    </row>
    <row r="1264" spans="1:45" ht="9" customHeight="1">
      <c r="A1264" s="1086" t="s">
        <v>988</v>
      </c>
      <c r="B1264" s="1087"/>
      <c r="C1264" s="1087"/>
      <c r="D1264" s="1087"/>
      <c r="E1264" s="1087"/>
      <c r="F1264" s="1084" t="s">
        <v>634</v>
      </c>
      <c r="G1264" s="1084"/>
      <c r="H1264" s="1084"/>
      <c r="I1264" s="1084"/>
      <c r="J1264" s="1084"/>
      <c r="K1264" s="1088"/>
      <c r="L1264" s="1089">
        <v>700</v>
      </c>
      <c r="M1264" s="1090"/>
      <c r="N1264" s="1090"/>
      <c r="O1264" s="1078">
        <v>850</v>
      </c>
      <c r="P1264" s="1078"/>
      <c r="Q1264" s="1078"/>
      <c r="R1264" s="1078"/>
      <c r="S1264" s="1079">
        <v>1700</v>
      </c>
      <c r="T1264" s="1079"/>
      <c r="U1264" s="1079"/>
      <c r="V1264" s="1079"/>
      <c r="W1264" s="1080">
        <v>1300</v>
      </c>
      <c r="X1264" s="1080"/>
      <c r="Y1264" s="1080"/>
      <c r="Z1264" s="1080"/>
      <c r="AA1264" s="1079">
        <v>1800</v>
      </c>
      <c r="AB1264" s="1079"/>
      <c r="AC1264" s="1079"/>
      <c r="AD1264" s="1079"/>
      <c r="AE1264" s="1079"/>
      <c r="AF1264" s="1080">
        <v>1400</v>
      </c>
      <c r="AG1264" s="1080"/>
      <c r="AH1264" s="1080"/>
      <c r="AI1264" s="1080"/>
      <c r="AJ1264" s="1079">
        <v>1900</v>
      </c>
      <c r="AK1264" s="1079"/>
      <c r="AL1264" s="1081"/>
      <c r="AM1264" s="1082">
        <v>10</v>
      </c>
      <c r="AN1264" s="1076"/>
      <c r="AO1264" s="1076"/>
      <c r="AP1264" s="1083">
        <v>11</v>
      </c>
      <c r="AQ1264" s="1083"/>
      <c r="AR1264" s="1084" t="s">
        <v>626</v>
      </c>
      <c r="AS1264" s="1085"/>
    </row>
    <row r="1265" spans="1:57" ht="9" customHeight="1">
      <c r="A1265" s="1086" t="s">
        <v>989</v>
      </c>
      <c r="B1265" s="1087"/>
      <c r="C1265" s="1087"/>
      <c r="D1265" s="1087"/>
      <c r="E1265" s="1087"/>
      <c r="F1265" s="1084" t="s">
        <v>646</v>
      </c>
      <c r="G1265" s="1084"/>
      <c r="H1265" s="1084"/>
      <c r="I1265" s="1084"/>
      <c r="J1265" s="1084"/>
      <c r="K1265" s="1088"/>
      <c r="L1265" s="1089">
        <v>490</v>
      </c>
      <c r="M1265" s="1090"/>
      <c r="N1265" s="1090"/>
      <c r="O1265" s="1078">
        <v>790</v>
      </c>
      <c r="P1265" s="1078"/>
      <c r="Q1265" s="1078"/>
      <c r="R1265" s="1078"/>
      <c r="S1265" s="1079">
        <v>1200</v>
      </c>
      <c r="T1265" s="1079"/>
      <c r="U1265" s="1079"/>
      <c r="V1265" s="1079"/>
      <c r="W1265" s="1078">
        <v>950</v>
      </c>
      <c r="X1265" s="1078"/>
      <c r="Y1265" s="1078"/>
      <c r="Z1265" s="1078"/>
      <c r="AA1265" s="1079">
        <v>1350</v>
      </c>
      <c r="AB1265" s="1079"/>
      <c r="AC1265" s="1079"/>
      <c r="AD1265" s="1079"/>
      <c r="AE1265" s="1079"/>
      <c r="AF1265" s="1080">
        <v>1050</v>
      </c>
      <c r="AG1265" s="1080"/>
      <c r="AH1265" s="1080"/>
      <c r="AI1265" s="1080"/>
      <c r="AJ1265" s="1091" t="s">
        <v>626</v>
      </c>
      <c r="AK1265" s="1091"/>
      <c r="AL1265" s="1092"/>
      <c r="AM1265" s="1082">
        <v>9</v>
      </c>
      <c r="AN1265" s="1076"/>
      <c r="AO1265" s="1076"/>
      <c r="AP1265" s="1083">
        <v>9</v>
      </c>
      <c r="AQ1265" s="1083"/>
      <c r="AR1265" s="1084" t="s">
        <v>626</v>
      </c>
      <c r="AS1265" s="1085"/>
    </row>
    <row r="1266" spans="1:57" ht="9" customHeight="1">
      <c r="A1266" s="1086" t="s">
        <v>990</v>
      </c>
      <c r="B1266" s="1087"/>
      <c r="C1266" s="1087"/>
      <c r="D1266" s="1087"/>
      <c r="E1266" s="1087"/>
      <c r="F1266" s="1084" t="s">
        <v>646</v>
      </c>
      <c r="G1266" s="1084"/>
      <c r="H1266" s="1084"/>
      <c r="I1266" s="1084"/>
      <c r="J1266" s="1084"/>
      <c r="K1266" s="1088"/>
      <c r="L1266" s="1096" t="s">
        <v>626</v>
      </c>
      <c r="M1266" s="1091"/>
      <c r="N1266" s="1091"/>
      <c r="O1266" s="1084" t="s">
        <v>626</v>
      </c>
      <c r="P1266" s="1084"/>
      <c r="Q1266" s="1084"/>
      <c r="R1266" s="1084"/>
      <c r="S1266" s="1091" t="s">
        <v>626</v>
      </c>
      <c r="T1266" s="1091"/>
      <c r="U1266" s="1091"/>
      <c r="V1266" s="1091"/>
      <c r="W1266" s="1084" t="s">
        <v>626</v>
      </c>
      <c r="X1266" s="1084"/>
      <c r="Y1266" s="1084"/>
      <c r="Z1266" s="1084"/>
      <c r="AA1266" s="1091" t="s">
        <v>626</v>
      </c>
      <c r="AB1266" s="1091"/>
      <c r="AC1266" s="1091"/>
      <c r="AD1266" s="1091"/>
      <c r="AE1266" s="1091"/>
      <c r="AF1266" s="1084" t="s">
        <v>626</v>
      </c>
      <c r="AG1266" s="1084"/>
      <c r="AH1266" s="1084"/>
      <c r="AI1266" s="1084"/>
      <c r="AJ1266" s="1091" t="s">
        <v>626</v>
      </c>
      <c r="AK1266" s="1091"/>
      <c r="AL1266" s="1092"/>
      <c r="AM1266" s="1095" t="s">
        <v>626</v>
      </c>
      <c r="AN1266" s="1084"/>
      <c r="AO1266" s="1084"/>
      <c r="AP1266" s="1083">
        <v>10</v>
      </c>
      <c r="AQ1266" s="1083"/>
      <c r="AR1266" s="1084" t="s">
        <v>626</v>
      </c>
      <c r="AS1266" s="1085"/>
    </row>
    <row r="1267" spans="1:57" ht="9" customHeight="1">
      <c r="A1267" s="1086" t="s">
        <v>991</v>
      </c>
      <c r="B1267" s="1087"/>
      <c r="C1267" s="1087"/>
      <c r="D1267" s="1087"/>
      <c r="E1267" s="1087"/>
      <c r="F1267" s="1084" t="s">
        <v>634</v>
      </c>
      <c r="G1267" s="1084"/>
      <c r="H1267" s="1084"/>
      <c r="I1267" s="1084"/>
      <c r="J1267" s="1084"/>
      <c r="K1267" s="1088"/>
      <c r="L1267" s="1096" t="s">
        <v>626</v>
      </c>
      <c r="M1267" s="1091"/>
      <c r="N1267" s="1091"/>
      <c r="O1267" s="1078">
        <v>725</v>
      </c>
      <c r="P1267" s="1078"/>
      <c r="Q1267" s="1078"/>
      <c r="R1267" s="1078"/>
      <c r="S1267" s="1091" t="s">
        <v>626</v>
      </c>
      <c r="T1267" s="1091"/>
      <c r="U1267" s="1091"/>
      <c r="V1267" s="1091"/>
      <c r="W1267" s="1078">
        <v>950</v>
      </c>
      <c r="X1267" s="1078"/>
      <c r="Y1267" s="1078"/>
      <c r="Z1267" s="1078"/>
      <c r="AA1267" s="1079">
        <v>1500</v>
      </c>
      <c r="AB1267" s="1079"/>
      <c r="AC1267" s="1079"/>
      <c r="AD1267" s="1079"/>
      <c r="AE1267" s="1079"/>
      <c r="AF1267" s="1080">
        <v>1325</v>
      </c>
      <c r="AG1267" s="1080"/>
      <c r="AH1267" s="1080"/>
      <c r="AI1267" s="1080"/>
      <c r="AJ1267" s="1079">
        <v>1900</v>
      </c>
      <c r="AK1267" s="1079"/>
      <c r="AL1267" s="1081"/>
      <c r="AM1267" s="1082">
        <v>8</v>
      </c>
      <c r="AN1267" s="1076"/>
      <c r="AO1267" s="1076"/>
      <c r="AP1267" s="1083">
        <v>9</v>
      </c>
      <c r="AQ1267" s="1083"/>
      <c r="AR1267" s="1084" t="s">
        <v>626</v>
      </c>
      <c r="AS1267" s="1085"/>
    </row>
    <row r="1268" spans="1:57" ht="9" customHeight="1">
      <c r="A1268" s="1086" t="s">
        <v>992</v>
      </c>
      <c r="B1268" s="1087"/>
      <c r="C1268" s="1087"/>
      <c r="D1268" s="1087"/>
      <c r="E1268" s="1087"/>
      <c r="F1268" s="1084" t="s">
        <v>634</v>
      </c>
      <c r="G1268" s="1084"/>
      <c r="H1268" s="1084"/>
      <c r="I1268" s="1084"/>
      <c r="J1268" s="1084"/>
      <c r="K1268" s="1088"/>
      <c r="L1268" s="1089">
        <v>900</v>
      </c>
      <c r="M1268" s="1090"/>
      <c r="N1268" s="1090"/>
      <c r="O1268" s="1080">
        <v>1000</v>
      </c>
      <c r="P1268" s="1080"/>
      <c r="Q1268" s="1080"/>
      <c r="R1268" s="1080"/>
      <c r="S1268" s="1079">
        <v>1300</v>
      </c>
      <c r="T1268" s="1079"/>
      <c r="U1268" s="1079"/>
      <c r="V1268" s="1079"/>
      <c r="W1268" s="1080">
        <v>1200</v>
      </c>
      <c r="X1268" s="1080"/>
      <c r="Y1268" s="1080"/>
      <c r="Z1268" s="1080"/>
      <c r="AA1268" s="1079">
        <v>1500</v>
      </c>
      <c r="AB1268" s="1079"/>
      <c r="AC1268" s="1079"/>
      <c r="AD1268" s="1079"/>
      <c r="AE1268" s="1079"/>
      <c r="AF1268" s="1080">
        <v>1700</v>
      </c>
      <c r="AG1268" s="1080"/>
      <c r="AH1268" s="1080"/>
      <c r="AI1268" s="1080"/>
      <c r="AJ1268" s="1079">
        <v>1900</v>
      </c>
      <c r="AK1268" s="1079"/>
      <c r="AL1268" s="1081"/>
      <c r="AM1268" s="1082">
        <v>9.5</v>
      </c>
      <c r="AN1268" s="1076"/>
      <c r="AO1268" s="1076"/>
      <c r="AP1268" s="1083">
        <v>12.5</v>
      </c>
      <c r="AQ1268" s="1083"/>
      <c r="AR1268" s="1084" t="s">
        <v>626</v>
      </c>
      <c r="AS1268" s="1085"/>
    </row>
    <row r="1269" spans="1:57" ht="9" customHeight="1">
      <c r="A1269" s="1086" t="s">
        <v>993</v>
      </c>
      <c r="B1269" s="1087"/>
      <c r="C1269" s="1087"/>
      <c r="D1269" s="1087"/>
      <c r="E1269" s="1087"/>
      <c r="F1269" s="1084" t="s">
        <v>625</v>
      </c>
      <c r="G1269" s="1084"/>
      <c r="H1269" s="1084"/>
      <c r="I1269" s="1084"/>
      <c r="J1269" s="1084"/>
      <c r="K1269" s="1088"/>
      <c r="L1269" s="1094">
        <v>1100</v>
      </c>
      <c r="M1269" s="1079"/>
      <c r="N1269" s="1079"/>
      <c r="O1269" s="1080">
        <v>1250</v>
      </c>
      <c r="P1269" s="1080"/>
      <c r="Q1269" s="1080"/>
      <c r="R1269" s="1080"/>
      <c r="S1269" s="1079">
        <v>1700</v>
      </c>
      <c r="T1269" s="1079"/>
      <c r="U1269" s="1079"/>
      <c r="V1269" s="1079"/>
      <c r="W1269" s="1080">
        <v>1450</v>
      </c>
      <c r="X1269" s="1080"/>
      <c r="Y1269" s="1080"/>
      <c r="Z1269" s="1080"/>
      <c r="AA1269" s="1079">
        <v>1800</v>
      </c>
      <c r="AB1269" s="1079"/>
      <c r="AC1269" s="1079"/>
      <c r="AD1269" s="1079"/>
      <c r="AE1269" s="1079"/>
      <c r="AF1269" s="1080">
        <v>1600</v>
      </c>
      <c r="AG1269" s="1080"/>
      <c r="AH1269" s="1080"/>
      <c r="AI1269" s="1080"/>
      <c r="AJ1269" s="1079">
        <v>2000</v>
      </c>
      <c r="AK1269" s="1079"/>
      <c r="AL1269" s="1081"/>
      <c r="AM1269" s="1082">
        <v>9</v>
      </c>
      <c r="AN1269" s="1076"/>
      <c r="AO1269" s="1076"/>
      <c r="AP1269" s="1083">
        <v>11</v>
      </c>
      <c r="AQ1269" s="1083"/>
      <c r="AR1269" s="1084" t="s">
        <v>626</v>
      </c>
      <c r="AS1269" s="1085"/>
    </row>
    <row r="1270" spans="1:57" ht="9" customHeight="1">
      <c r="A1270" s="1086" t="s">
        <v>994</v>
      </c>
      <c r="B1270" s="1087"/>
      <c r="C1270" s="1087"/>
      <c r="D1270" s="1087"/>
      <c r="E1270" s="1087"/>
      <c r="F1270" s="1084" t="s">
        <v>625</v>
      </c>
      <c r="G1270" s="1084"/>
      <c r="H1270" s="1084"/>
      <c r="I1270" s="1084"/>
      <c r="J1270" s="1084"/>
      <c r="K1270" s="1088"/>
      <c r="L1270" s="1094">
        <v>1100</v>
      </c>
      <c r="M1270" s="1079"/>
      <c r="N1270" s="1079"/>
      <c r="O1270" s="1080">
        <v>1300</v>
      </c>
      <c r="P1270" s="1080"/>
      <c r="Q1270" s="1080"/>
      <c r="R1270" s="1080"/>
      <c r="S1270" s="1079">
        <v>1500</v>
      </c>
      <c r="T1270" s="1079"/>
      <c r="U1270" s="1079"/>
      <c r="V1270" s="1079"/>
      <c r="W1270" s="1080">
        <v>1500</v>
      </c>
      <c r="X1270" s="1080"/>
      <c r="Y1270" s="1080"/>
      <c r="Z1270" s="1080"/>
      <c r="AA1270" s="1079">
        <v>1600</v>
      </c>
      <c r="AB1270" s="1079"/>
      <c r="AC1270" s="1079"/>
      <c r="AD1270" s="1079"/>
      <c r="AE1270" s="1079"/>
      <c r="AF1270" s="1080">
        <v>1650</v>
      </c>
      <c r="AG1270" s="1080"/>
      <c r="AH1270" s="1080"/>
      <c r="AI1270" s="1080"/>
      <c r="AJ1270" s="1079">
        <v>1750</v>
      </c>
      <c r="AK1270" s="1079"/>
      <c r="AL1270" s="1081"/>
      <c r="AM1270" s="1082">
        <v>10</v>
      </c>
      <c r="AN1270" s="1076"/>
      <c r="AO1270" s="1076"/>
      <c r="AP1270" s="1083">
        <v>11</v>
      </c>
      <c r="AQ1270" s="1083"/>
      <c r="AR1270" s="1084" t="s">
        <v>626</v>
      </c>
      <c r="AS1270" s="1085"/>
    </row>
    <row r="1271" spans="1:57" ht="9" customHeight="1">
      <c r="A1271" s="1086" t="s">
        <v>995</v>
      </c>
      <c r="B1271" s="1087"/>
      <c r="C1271" s="1087"/>
      <c r="D1271" s="1087"/>
      <c r="E1271" s="1087"/>
      <c r="F1271" s="1084" t="s">
        <v>640</v>
      </c>
      <c r="G1271" s="1084"/>
      <c r="H1271" s="1084"/>
      <c r="I1271" s="1084"/>
      <c r="J1271" s="1084"/>
      <c r="K1271" s="1088"/>
      <c r="L1271" s="1089">
        <v>840</v>
      </c>
      <c r="M1271" s="1090"/>
      <c r="N1271" s="1090"/>
      <c r="O1271" s="1080">
        <v>1112</v>
      </c>
      <c r="P1271" s="1080"/>
      <c r="Q1271" s="1080"/>
      <c r="R1271" s="1080"/>
      <c r="S1271" s="1079">
        <v>1807</v>
      </c>
      <c r="T1271" s="1079"/>
      <c r="U1271" s="1079"/>
      <c r="V1271" s="1079"/>
      <c r="W1271" s="1080">
        <v>1520</v>
      </c>
      <c r="X1271" s="1080"/>
      <c r="Y1271" s="1080"/>
      <c r="Z1271" s="1080"/>
      <c r="AA1271" s="1091" t="s">
        <v>626</v>
      </c>
      <c r="AB1271" s="1091"/>
      <c r="AC1271" s="1091"/>
      <c r="AD1271" s="1091"/>
      <c r="AE1271" s="1091"/>
      <c r="AF1271" s="1080">
        <v>2150</v>
      </c>
      <c r="AG1271" s="1080"/>
      <c r="AH1271" s="1080"/>
      <c r="AI1271" s="1080"/>
      <c r="AJ1271" s="1091" t="s">
        <v>626</v>
      </c>
      <c r="AK1271" s="1091"/>
      <c r="AL1271" s="1092"/>
      <c r="AM1271" s="1082">
        <v>9</v>
      </c>
      <c r="AN1271" s="1076"/>
      <c r="AO1271" s="1076"/>
      <c r="AP1271" s="1083">
        <v>11</v>
      </c>
      <c r="AQ1271" s="1083"/>
      <c r="AR1271" s="1084" t="s">
        <v>626</v>
      </c>
      <c r="AS1271" s="1085"/>
    </row>
    <row r="1272" spans="1:57" ht="9" customHeight="1">
      <c r="A1272" s="1086" t="s">
        <v>996</v>
      </c>
      <c r="B1272" s="1087"/>
      <c r="C1272" s="1087"/>
      <c r="D1272" s="1087"/>
      <c r="E1272" s="1087"/>
      <c r="F1272" s="1084" t="s">
        <v>643</v>
      </c>
      <c r="G1272" s="1084"/>
      <c r="H1272" s="1084"/>
      <c r="I1272" s="1084"/>
      <c r="J1272" s="1084"/>
      <c r="K1272" s="1088"/>
      <c r="L1272" s="1089">
        <v>350</v>
      </c>
      <c r="M1272" s="1090"/>
      <c r="N1272" s="1090"/>
      <c r="O1272" s="1078">
        <v>400</v>
      </c>
      <c r="P1272" s="1078"/>
      <c r="Q1272" s="1078"/>
      <c r="R1272" s="1078"/>
      <c r="S1272" s="1090">
        <v>450</v>
      </c>
      <c r="T1272" s="1090"/>
      <c r="U1272" s="1090"/>
      <c r="V1272" s="1090"/>
      <c r="W1272" s="1078">
        <v>600</v>
      </c>
      <c r="X1272" s="1078"/>
      <c r="Y1272" s="1078"/>
      <c r="Z1272" s="1078"/>
      <c r="AA1272" s="1090">
        <v>650</v>
      </c>
      <c r="AB1272" s="1090"/>
      <c r="AC1272" s="1090"/>
      <c r="AD1272" s="1090"/>
      <c r="AE1272" s="1090"/>
      <c r="AF1272" s="1078">
        <v>700</v>
      </c>
      <c r="AG1272" s="1078"/>
      <c r="AH1272" s="1078"/>
      <c r="AI1272" s="1078"/>
      <c r="AJ1272" s="1090">
        <v>700</v>
      </c>
      <c r="AK1272" s="1090"/>
      <c r="AL1272" s="1093"/>
      <c r="AM1272" s="1082">
        <v>5</v>
      </c>
      <c r="AN1272" s="1076"/>
      <c r="AO1272" s="1076"/>
      <c r="AP1272" s="1083">
        <v>8</v>
      </c>
      <c r="AQ1272" s="1083"/>
      <c r="AR1272" s="1076">
        <v>10</v>
      </c>
      <c r="AS1272" s="1077"/>
    </row>
    <row r="1273" spans="1:57" ht="9" customHeight="1">
      <c r="A1273" s="1086" t="s">
        <v>997</v>
      </c>
      <c r="B1273" s="1087"/>
      <c r="C1273" s="1087"/>
      <c r="D1273" s="1087"/>
      <c r="E1273" s="1087"/>
      <c r="F1273" s="1084" t="s">
        <v>685</v>
      </c>
      <c r="G1273" s="1084"/>
      <c r="H1273" s="1084"/>
      <c r="I1273" s="1084"/>
      <c r="J1273" s="1084"/>
      <c r="K1273" s="1088"/>
      <c r="L1273" s="1089">
        <v>300</v>
      </c>
      <c r="M1273" s="1090"/>
      <c r="N1273" s="1090"/>
      <c r="O1273" s="1078">
        <v>450</v>
      </c>
      <c r="P1273" s="1078"/>
      <c r="Q1273" s="1078"/>
      <c r="R1273" s="1078"/>
      <c r="S1273" s="1090">
        <v>800</v>
      </c>
      <c r="T1273" s="1090"/>
      <c r="U1273" s="1090"/>
      <c r="V1273" s="1090"/>
      <c r="W1273" s="1078">
        <v>650</v>
      </c>
      <c r="X1273" s="1078"/>
      <c r="Y1273" s="1078"/>
      <c r="Z1273" s="1078"/>
      <c r="AA1273" s="1090">
        <v>950</v>
      </c>
      <c r="AB1273" s="1090"/>
      <c r="AC1273" s="1090"/>
      <c r="AD1273" s="1090"/>
      <c r="AE1273" s="1090"/>
      <c r="AF1273" s="1078">
        <v>850</v>
      </c>
      <c r="AG1273" s="1078"/>
      <c r="AH1273" s="1078"/>
      <c r="AI1273" s="1078"/>
      <c r="AJ1273" s="1079">
        <v>1100</v>
      </c>
      <c r="AK1273" s="1079"/>
      <c r="AL1273" s="1081"/>
      <c r="AM1273" s="1082">
        <v>6</v>
      </c>
      <c r="AN1273" s="1076"/>
      <c r="AO1273" s="1076"/>
      <c r="AP1273" s="1083">
        <v>7</v>
      </c>
      <c r="AQ1273" s="1083"/>
      <c r="AR1273" s="1076">
        <v>9</v>
      </c>
      <c r="AS1273" s="1077"/>
    </row>
    <row r="1274" spans="1:57" ht="9" customHeight="1">
      <c r="A1274" s="1086" t="s">
        <v>998</v>
      </c>
      <c r="B1274" s="1087"/>
      <c r="C1274" s="1087"/>
      <c r="D1274" s="1087"/>
      <c r="E1274" s="1087"/>
      <c r="F1274" s="1084" t="s">
        <v>632</v>
      </c>
      <c r="G1274" s="1084"/>
      <c r="H1274" s="1084"/>
      <c r="I1274" s="1084"/>
      <c r="J1274" s="1084"/>
      <c r="K1274" s="1088"/>
      <c r="L1274" s="1089">
        <v>400</v>
      </c>
      <c r="M1274" s="1090"/>
      <c r="N1274" s="1090"/>
      <c r="O1274" s="1078">
        <v>550</v>
      </c>
      <c r="P1274" s="1078"/>
      <c r="Q1274" s="1078"/>
      <c r="R1274" s="1078"/>
      <c r="S1274" s="1079">
        <v>1100</v>
      </c>
      <c r="T1274" s="1079"/>
      <c r="U1274" s="1079"/>
      <c r="V1274" s="1079"/>
      <c r="W1274" s="1078">
        <v>750</v>
      </c>
      <c r="X1274" s="1078"/>
      <c r="Y1274" s="1078"/>
      <c r="Z1274" s="1078"/>
      <c r="AA1274" s="1079">
        <v>1200</v>
      </c>
      <c r="AB1274" s="1079"/>
      <c r="AC1274" s="1079"/>
      <c r="AD1274" s="1079"/>
      <c r="AE1274" s="1079"/>
      <c r="AF1274" s="1080">
        <v>1000</v>
      </c>
      <c r="AG1274" s="1080"/>
      <c r="AH1274" s="1080"/>
      <c r="AI1274" s="1080"/>
      <c r="AJ1274" s="1091" t="s">
        <v>626</v>
      </c>
      <c r="AK1274" s="1091"/>
      <c r="AL1274" s="1092"/>
      <c r="AM1274" s="1082">
        <v>7</v>
      </c>
      <c r="AN1274" s="1076"/>
      <c r="AO1274" s="1076"/>
      <c r="AP1274" s="1083">
        <v>8.5</v>
      </c>
      <c r="AQ1274" s="1083"/>
      <c r="AR1274" s="1084" t="s">
        <v>626</v>
      </c>
      <c r="AS1274" s="1085"/>
      <c r="AW1274" s="521" t="s">
        <v>1038</v>
      </c>
      <c r="AX1274" s="522" t="s">
        <v>1039</v>
      </c>
      <c r="AY1274" s="522"/>
      <c r="AZ1274" s="522" t="s">
        <v>1053</v>
      </c>
      <c r="BA1274" s="522" t="s">
        <v>1041</v>
      </c>
      <c r="BB1274" s="522" t="s">
        <v>1054</v>
      </c>
      <c r="BC1274" s="522" t="s">
        <v>1055</v>
      </c>
      <c r="BD1274" s="522"/>
      <c r="BE1274" s="522"/>
    </row>
    <row r="1275" spans="1:57" ht="9" customHeight="1">
      <c r="A1275" s="1086" t="s">
        <v>999</v>
      </c>
      <c r="B1275" s="1087"/>
      <c r="C1275" s="1087"/>
      <c r="D1275" s="1087"/>
      <c r="E1275" s="1087"/>
      <c r="F1275" s="1084" t="s">
        <v>625</v>
      </c>
      <c r="G1275" s="1084"/>
      <c r="H1275" s="1084"/>
      <c r="I1275" s="1084"/>
      <c r="J1275" s="1084"/>
      <c r="K1275" s="1088"/>
      <c r="L1275" s="1089">
        <v>850</v>
      </c>
      <c r="M1275" s="1090"/>
      <c r="N1275" s="1090"/>
      <c r="O1275" s="1078">
        <v>950</v>
      </c>
      <c r="P1275" s="1078"/>
      <c r="Q1275" s="1078"/>
      <c r="R1275" s="1078"/>
      <c r="S1275" s="1079">
        <v>1400</v>
      </c>
      <c r="T1275" s="1079"/>
      <c r="U1275" s="1079"/>
      <c r="V1275" s="1079"/>
      <c r="W1275" s="1080">
        <v>1050</v>
      </c>
      <c r="X1275" s="1080"/>
      <c r="Y1275" s="1080"/>
      <c r="Z1275" s="1080"/>
      <c r="AA1275" s="1079">
        <v>1500</v>
      </c>
      <c r="AB1275" s="1079"/>
      <c r="AC1275" s="1079"/>
      <c r="AD1275" s="1079"/>
      <c r="AE1275" s="1079"/>
      <c r="AF1275" s="1080">
        <v>1300</v>
      </c>
      <c r="AG1275" s="1080"/>
      <c r="AH1275" s="1080"/>
      <c r="AI1275" s="1080"/>
      <c r="AJ1275" s="1079">
        <v>1600</v>
      </c>
      <c r="AK1275" s="1079"/>
      <c r="AL1275" s="1081"/>
      <c r="AM1275" s="1082">
        <v>10</v>
      </c>
      <c r="AN1275" s="1076"/>
      <c r="AO1275" s="1076"/>
      <c r="AP1275" s="1083">
        <v>11</v>
      </c>
      <c r="AQ1275" s="1083"/>
      <c r="AR1275" s="1084" t="s">
        <v>626</v>
      </c>
      <c r="AS1275" s="1085"/>
      <c r="AW1275" s="523"/>
      <c r="AX1275" s="524"/>
      <c r="AY1275" s="524"/>
      <c r="AZ1275" s="524"/>
      <c r="BA1275" s="524"/>
      <c r="BB1275" s="524"/>
      <c r="BC1275" s="524"/>
      <c r="BD1275" s="524"/>
      <c r="BE1275" s="524"/>
    </row>
    <row r="1276" spans="1:57">
      <c r="A1276" s="1086" t="s">
        <v>1000</v>
      </c>
      <c r="B1276" s="1087"/>
      <c r="C1276" s="1087"/>
      <c r="D1276" s="1087"/>
      <c r="E1276" s="1087"/>
      <c r="F1276" s="1084" t="s">
        <v>634</v>
      </c>
      <c r="G1276" s="1084"/>
      <c r="H1276" s="1084"/>
      <c r="I1276" s="1084"/>
      <c r="J1276" s="1084"/>
      <c r="K1276" s="1088"/>
      <c r="L1276" s="1089">
        <v>440</v>
      </c>
      <c r="M1276" s="1090"/>
      <c r="N1276" s="1090"/>
      <c r="O1276" s="1078">
        <v>650</v>
      </c>
      <c r="P1276" s="1078"/>
      <c r="Q1276" s="1078"/>
      <c r="R1276" s="1078"/>
      <c r="S1276" s="1079">
        <v>1100</v>
      </c>
      <c r="T1276" s="1079"/>
      <c r="U1276" s="1079"/>
      <c r="V1276" s="1079"/>
      <c r="W1276" s="1080">
        <v>1100</v>
      </c>
      <c r="X1276" s="1080"/>
      <c r="Y1276" s="1080"/>
      <c r="Z1276" s="1080"/>
      <c r="AA1276" s="1079">
        <v>1400</v>
      </c>
      <c r="AB1276" s="1079"/>
      <c r="AC1276" s="1079"/>
      <c r="AD1276" s="1079"/>
      <c r="AE1276" s="1079"/>
      <c r="AF1276" s="1080">
        <v>1200</v>
      </c>
      <c r="AG1276" s="1080"/>
      <c r="AH1276" s="1080"/>
      <c r="AI1276" s="1080"/>
      <c r="AJ1276" s="1079">
        <v>1600</v>
      </c>
      <c r="AK1276" s="1079"/>
      <c r="AL1276" s="1081"/>
      <c r="AM1276" s="1082">
        <v>11</v>
      </c>
      <c r="AN1276" s="1076"/>
      <c r="AO1276" s="1076"/>
      <c r="AP1276" s="1083">
        <v>13</v>
      </c>
      <c r="AQ1276" s="1083"/>
      <c r="AR1276" s="1084" t="s">
        <v>626</v>
      </c>
      <c r="AS1276" s="1085"/>
      <c r="AW1276" s="520">
        <f>AVERAGE(L948:L1009,L1015:L1076,L1082:L1143,L1149:L1210,L1216:L1277)</f>
        <v>681.83516483516485</v>
      </c>
      <c r="AX1276" s="520">
        <f>AVERAGE(O948:O1009,O1015:O1076,O1082:O1143,O1149:O1210,O1216:O1277)</f>
        <v>943.69536423841055</v>
      </c>
      <c r="AY1276" s="520"/>
      <c r="AZ1276" s="520">
        <f>AVERAGE(S948:S1009,S1015:S1076,S1082:S1143,S1149:S1210,S1216:S1277)</f>
        <v>1435.6280991735537</v>
      </c>
      <c r="BA1276" s="520">
        <f>AVERAGE(W948:W1009,W1015:W1076,W1082:W1143,W1149:W1210,W1216:W1277)</f>
        <v>1231.3053691275168</v>
      </c>
      <c r="BB1276" s="520">
        <f>AVERAGE(AA948:AA1009,AA1015:AA1076,AA1082:AA1143,AA1149:AA1210,AA1216:AA1277)</f>
        <v>1619.4421487603306</v>
      </c>
      <c r="BC1276" s="520">
        <f>AVERAGE(AJ948:AJ1009,AJ1015:AJ1076,AJ1082:AJ1143,AJ1149:AJ1210,AJ1216:AJ1277)</f>
        <v>1958.0041152263375</v>
      </c>
    </row>
    <row r="1277" spans="1:57" ht="9.9499999999999993" customHeight="1">
      <c r="A1277" s="1086" t="s">
        <v>1001</v>
      </c>
      <c r="B1277" s="1087"/>
      <c r="C1277" s="1087"/>
      <c r="D1277" s="1087"/>
      <c r="E1277" s="1087"/>
      <c r="F1277" s="1084" t="s">
        <v>643</v>
      </c>
      <c r="G1277" s="1084"/>
      <c r="H1277" s="1084"/>
      <c r="I1277" s="1084"/>
      <c r="J1277" s="1084"/>
      <c r="K1277" s="1088"/>
      <c r="L1277" s="1089">
        <v>500</v>
      </c>
      <c r="M1277" s="1090"/>
      <c r="N1277" s="1090"/>
      <c r="O1277" s="1078">
        <v>750</v>
      </c>
      <c r="P1277" s="1078"/>
      <c r="Q1277" s="1078"/>
      <c r="R1277" s="1078"/>
      <c r="S1277" s="1079">
        <v>1100</v>
      </c>
      <c r="T1277" s="1079"/>
      <c r="U1277" s="1079"/>
      <c r="V1277" s="1079"/>
      <c r="W1277" s="1078">
        <v>800</v>
      </c>
      <c r="X1277" s="1078"/>
      <c r="Y1277" s="1078"/>
      <c r="Z1277" s="1078"/>
      <c r="AA1277" s="1079">
        <v>1200</v>
      </c>
      <c r="AB1277" s="1079"/>
      <c r="AC1277" s="1079"/>
      <c r="AD1277" s="1079"/>
      <c r="AE1277" s="1079"/>
      <c r="AF1277" s="1080">
        <v>1200</v>
      </c>
      <c r="AG1277" s="1080"/>
      <c r="AH1277" s="1080"/>
      <c r="AI1277" s="1080"/>
      <c r="AJ1277" s="1079">
        <v>1400</v>
      </c>
      <c r="AK1277" s="1079"/>
      <c r="AL1277" s="1081"/>
      <c r="AM1277" s="1082">
        <v>9</v>
      </c>
      <c r="AN1277" s="1076"/>
      <c r="AO1277" s="1076"/>
      <c r="AP1277" s="1083">
        <v>11</v>
      </c>
      <c r="AQ1277" s="1083"/>
      <c r="AR1277" s="1076">
        <v>12</v>
      </c>
      <c r="AS1277" s="1077"/>
    </row>
    <row r="1278" spans="1:57" ht="17.100000000000001" customHeight="1">
      <c r="A1278" s="502"/>
      <c r="AX1278" s="520">
        <f>AVERAGE(AW1276,BA1276)</f>
        <v>956.57026698134086</v>
      </c>
      <c r="AY1278" s="520"/>
      <c r="AZ1278" s="520"/>
    </row>
    <row r="1279" spans="1:57" ht="14.1" customHeight="1">
      <c r="A1279" s="498" t="s">
        <v>1056</v>
      </c>
    </row>
  </sheetData>
  <mergeCells count="14041">
    <mergeCell ref="A54:AS54"/>
    <mergeCell ref="A59:B59"/>
    <mergeCell ref="E59:F59"/>
    <mergeCell ref="G59:H59"/>
    <mergeCell ref="I59:I61"/>
    <mergeCell ref="J59:J61"/>
    <mergeCell ref="K59:L67"/>
    <mergeCell ref="M59:N67"/>
    <mergeCell ref="O59:Q67"/>
    <mergeCell ref="R59:S73"/>
    <mergeCell ref="A76:S76"/>
    <mergeCell ref="A77:H77"/>
    <mergeCell ref="I77:I79"/>
    <mergeCell ref="J77:J79"/>
    <mergeCell ref="K77:L79"/>
    <mergeCell ref="M77:N79"/>
    <mergeCell ref="O77:Q79"/>
    <mergeCell ref="R77:S79"/>
    <mergeCell ref="A78:G78"/>
    <mergeCell ref="A79:B79"/>
    <mergeCell ref="A70:G70"/>
    <mergeCell ref="A71:H71"/>
    <mergeCell ref="A72:I72"/>
    <mergeCell ref="A73:I73"/>
    <mergeCell ref="A74:AC74"/>
    <mergeCell ref="A75:S75"/>
    <mergeCell ref="T75:T79"/>
    <mergeCell ref="U75:W79"/>
    <mergeCell ref="X75:Y79"/>
    <mergeCell ref="Z75:AA79"/>
    <mergeCell ref="A66:J66"/>
    <mergeCell ref="A67:J67"/>
    <mergeCell ref="A68:O68"/>
    <mergeCell ref="P68:Q68"/>
    <mergeCell ref="A69:H69"/>
    <mergeCell ref="I69:I71"/>
    <mergeCell ref="J69:J73"/>
    <mergeCell ref="K69:L73"/>
    <mergeCell ref="M69:N73"/>
    <mergeCell ref="O69:Q73"/>
    <mergeCell ref="A60:G60"/>
    <mergeCell ref="A61:H61"/>
    <mergeCell ref="A62:J62"/>
    <mergeCell ref="A63:H63"/>
    <mergeCell ref="I63:I65"/>
    <mergeCell ref="J63:J65"/>
    <mergeCell ref="A64:G64"/>
    <mergeCell ref="A65:H65"/>
    <mergeCell ref="T59:T73"/>
    <mergeCell ref="U59:W73"/>
    <mergeCell ref="X59:Y73"/>
    <mergeCell ref="Z59:AA73"/>
    <mergeCell ref="AB59:AD73"/>
    <mergeCell ref="AB75:AD79"/>
    <mergeCell ref="AO97:AP97"/>
    <mergeCell ref="AQ97:AS97"/>
    <mergeCell ref="A98:E98"/>
    <mergeCell ref="F98:J98"/>
    <mergeCell ref="K98:N98"/>
    <mergeCell ref="O98:S98"/>
    <mergeCell ref="T98:X98"/>
    <mergeCell ref="Y98:AB98"/>
    <mergeCell ref="AC98:AH98"/>
    <mergeCell ref="AI98:AK98"/>
    <mergeCell ref="AO96:AP96"/>
    <mergeCell ref="A97:E97"/>
    <mergeCell ref="F97:J97"/>
    <mergeCell ref="K97:N97"/>
    <mergeCell ref="O97:S97"/>
    <mergeCell ref="T97:X97"/>
    <mergeCell ref="Y97:AB97"/>
    <mergeCell ref="AC97:AH97"/>
    <mergeCell ref="AI97:AK97"/>
    <mergeCell ref="AL97:AN97"/>
    <mergeCell ref="O96:S96"/>
    <mergeCell ref="T96:X96"/>
    <mergeCell ref="Y96:AB96"/>
    <mergeCell ref="AC96:AH96"/>
    <mergeCell ref="AI96:AK96"/>
    <mergeCell ref="AL96:AN96"/>
    <mergeCell ref="E79:F79"/>
    <mergeCell ref="G79:H79"/>
    <mergeCell ref="A94:E96"/>
    <mergeCell ref="F94:J96"/>
    <mergeCell ref="K94:AS94"/>
    <mergeCell ref="K95:X95"/>
    <mergeCell ref="Y95:AK95"/>
    <mergeCell ref="AL95:AP95"/>
    <mergeCell ref="AQ95:AS96"/>
    <mergeCell ref="K96:N96"/>
    <mergeCell ref="AE59:AG79"/>
    <mergeCell ref="Y101:AB101"/>
    <mergeCell ref="AC101:AH101"/>
    <mergeCell ref="AI101:AK101"/>
    <mergeCell ref="AL101:AN101"/>
    <mergeCell ref="AO101:AP101"/>
    <mergeCell ref="AQ101:AS101"/>
    <mergeCell ref="AC100:AH100"/>
    <mergeCell ref="AI100:AK100"/>
    <mergeCell ref="AL100:AN100"/>
    <mergeCell ref="AO100:AP100"/>
    <mergeCell ref="AQ100:AS100"/>
    <mergeCell ref="A101:E101"/>
    <mergeCell ref="F101:J101"/>
    <mergeCell ref="K101:N101"/>
    <mergeCell ref="O101:S101"/>
    <mergeCell ref="T101:X101"/>
    <mergeCell ref="AI99:AK99"/>
    <mergeCell ref="AL99:AN99"/>
    <mergeCell ref="AO99:AP99"/>
    <mergeCell ref="AQ99:AS99"/>
    <mergeCell ref="A100:E100"/>
    <mergeCell ref="F100:J100"/>
    <mergeCell ref="K100:N100"/>
    <mergeCell ref="O100:S100"/>
    <mergeCell ref="T100:X100"/>
    <mergeCell ref="Y100:AB100"/>
    <mergeCell ref="AL98:AN98"/>
    <mergeCell ref="AO98:AP98"/>
    <mergeCell ref="AQ98:AS98"/>
    <mergeCell ref="A99:E99"/>
    <mergeCell ref="F99:J99"/>
    <mergeCell ref="K99:N99"/>
    <mergeCell ref="O99:S99"/>
    <mergeCell ref="T99:X99"/>
    <mergeCell ref="Y99:AB99"/>
    <mergeCell ref="AC99:AH99"/>
    <mergeCell ref="Y105:AB105"/>
    <mergeCell ref="AC105:AH105"/>
    <mergeCell ref="AI105:AK105"/>
    <mergeCell ref="AL105:AN105"/>
    <mergeCell ref="AO105:AP105"/>
    <mergeCell ref="AQ105:AS105"/>
    <mergeCell ref="AC104:AH104"/>
    <mergeCell ref="AI104:AK104"/>
    <mergeCell ref="AL104:AN104"/>
    <mergeCell ref="AO104:AP104"/>
    <mergeCell ref="AQ104:AS104"/>
    <mergeCell ref="A105:E105"/>
    <mergeCell ref="F105:J105"/>
    <mergeCell ref="K105:N105"/>
    <mergeCell ref="O105:S105"/>
    <mergeCell ref="T105:X105"/>
    <mergeCell ref="A104:E104"/>
    <mergeCell ref="F104:J104"/>
    <mergeCell ref="K104:N104"/>
    <mergeCell ref="O104:S104"/>
    <mergeCell ref="T104:X104"/>
    <mergeCell ref="Y104:AB104"/>
    <mergeCell ref="Y103:AB103"/>
    <mergeCell ref="AC103:AH103"/>
    <mergeCell ref="AI103:AK103"/>
    <mergeCell ref="AL103:AN103"/>
    <mergeCell ref="AO103:AP103"/>
    <mergeCell ref="AQ103:AS103"/>
    <mergeCell ref="AC102:AH102"/>
    <mergeCell ref="AI102:AK102"/>
    <mergeCell ref="AL102:AN102"/>
    <mergeCell ref="AO102:AP102"/>
    <mergeCell ref="AQ102:AS102"/>
    <mergeCell ref="A103:E103"/>
    <mergeCell ref="F103:J103"/>
    <mergeCell ref="K103:N103"/>
    <mergeCell ref="O103:S103"/>
    <mergeCell ref="T103:X103"/>
    <mergeCell ref="A102:E102"/>
    <mergeCell ref="F102:J102"/>
    <mergeCell ref="K102:N102"/>
    <mergeCell ref="O102:S102"/>
    <mergeCell ref="T102:X102"/>
    <mergeCell ref="Y102:AB102"/>
    <mergeCell ref="Y109:AB109"/>
    <mergeCell ref="AC109:AH109"/>
    <mergeCell ref="AI109:AK109"/>
    <mergeCell ref="AL109:AN109"/>
    <mergeCell ref="AO109:AP109"/>
    <mergeCell ref="AQ109:AS109"/>
    <mergeCell ref="AC108:AH108"/>
    <mergeCell ref="AI108:AK108"/>
    <mergeCell ref="AL108:AN108"/>
    <mergeCell ref="AO108:AP108"/>
    <mergeCell ref="AQ108:AS108"/>
    <mergeCell ref="A109:E109"/>
    <mergeCell ref="F109:J109"/>
    <mergeCell ref="K109:N109"/>
    <mergeCell ref="O109:S109"/>
    <mergeCell ref="T109:X109"/>
    <mergeCell ref="A108:E108"/>
    <mergeCell ref="F108:J108"/>
    <mergeCell ref="K108:N108"/>
    <mergeCell ref="O108:S108"/>
    <mergeCell ref="T108:X108"/>
    <mergeCell ref="Y108:AB108"/>
    <mergeCell ref="Y107:AB107"/>
    <mergeCell ref="AC107:AH107"/>
    <mergeCell ref="AI107:AK107"/>
    <mergeCell ref="AL107:AN107"/>
    <mergeCell ref="AO107:AP107"/>
    <mergeCell ref="AQ107:AS107"/>
    <mergeCell ref="AC106:AH106"/>
    <mergeCell ref="AI106:AK106"/>
    <mergeCell ref="AL106:AN106"/>
    <mergeCell ref="AO106:AP106"/>
    <mergeCell ref="AQ106:AS106"/>
    <mergeCell ref="A107:E107"/>
    <mergeCell ref="F107:J107"/>
    <mergeCell ref="K107:N107"/>
    <mergeCell ref="O107:S107"/>
    <mergeCell ref="T107:X107"/>
    <mergeCell ref="A106:E106"/>
    <mergeCell ref="F106:J106"/>
    <mergeCell ref="K106:N106"/>
    <mergeCell ref="O106:S106"/>
    <mergeCell ref="T106:X106"/>
    <mergeCell ref="Y106:AB106"/>
    <mergeCell ref="Y113:AB113"/>
    <mergeCell ref="AC113:AH113"/>
    <mergeCell ref="AI113:AK113"/>
    <mergeCell ref="AL113:AN113"/>
    <mergeCell ref="AO113:AP113"/>
    <mergeCell ref="AQ113:AS113"/>
    <mergeCell ref="AC112:AH112"/>
    <mergeCell ref="AI112:AK112"/>
    <mergeCell ref="AL112:AN112"/>
    <mergeCell ref="AO112:AP112"/>
    <mergeCell ref="AQ112:AS112"/>
    <mergeCell ref="A113:E113"/>
    <mergeCell ref="F113:J113"/>
    <mergeCell ref="K113:N113"/>
    <mergeCell ref="O113:S113"/>
    <mergeCell ref="T113:X113"/>
    <mergeCell ref="A112:E112"/>
    <mergeCell ref="F112:J112"/>
    <mergeCell ref="K112:N112"/>
    <mergeCell ref="O112:S112"/>
    <mergeCell ref="T112:X112"/>
    <mergeCell ref="Y112:AB112"/>
    <mergeCell ref="Y111:AB111"/>
    <mergeCell ref="AC111:AH111"/>
    <mergeCell ref="AI111:AK111"/>
    <mergeCell ref="AL111:AN111"/>
    <mergeCell ref="AO111:AP111"/>
    <mergeCell ref="AQ111:AS111"/>
    <mergeCell ref="AC110:AH110"/>
    <mergeCell ref="AI110:AK110"/>
    <mergeCell ref="AL110:AN110"/>
    <mergeCell ref="AO110:AP110"/>
    <mergeCell ref="AQ110:AS110"/>
    <mergeCell ref="A111:E111"/>
    <mergeCell ref="F111:J111"/>
    <mergeCell ref="K111:N111"/>
    <mergeCell ref="O111:S111"/>
    <mergeCell ref="T111:X111"/>
    <mergeCell ref="A110:E110"/>
    <mergeCell ref="F110:J110"/>
    <mergeCell ref="K110:N110"/>
    <mergeCell ref="O110:S110"/>
    <mergeCell ref="T110:X110"/>
    <mergeCell ref="Y110:AB110"/>
    <mergeCell ref="Y117:AB117"/>
    <mergeCell ref="AC117:AH117"/>
    <mergeCell ref="AI117:AK117"/>
    <mergeCell ref="AL117:AN117"/>
    <mergeCell ref="AO117:AP117"/>
    <mergeCell ref="AQ117:AS117"/>
    <mergeCell ref="AC116:AH116"/>
    <mergeCell ref="AI116:AK116"/>
    <mergeCell ref="AL116:AN116"/>
    <mergeCell ref="AO116:AP116"/>
    <mergeCell ref="AQ116:AS116"/>
    <mergeCell ref="A117:E117"/>
    <mergeCell ref="F117:J117"/>
    <mergeCell ref="K117:N117"/>
    <mergeCell ref="O117:S117"/>
    <mergeCell ref="T117:X117"/>
    <mergeCell ref="A116:E116"/>
    <mergeCell ref="F116:J116"/>
    <mergeCell ref="K116:N116"/>
    <mergeCell ref="O116:S116"/>
    <mergeCell ref="T116:X116"/>
    <mergeCell ref="Y116:AB116"/>
    <mergeCell ref="Y115:AB115"/>
    <mergeCell ref="AC115:AH115"/>
    <mergeCell ref="AI115:AK115"/>
    <mergeCell ref="AL115:AN115"/>
    <mergeCell ref="AO115:AP115"/>
    <mergeCell ref="AQ115:AS115"/>
    <mergeCell ref="AC114:AH114"/>
    <mergeCell ref="AI114:AK114"/>
    <mergeCell ref="AL114:AN114"/>
    <mergeCell ref="AO114:AP114"/>
    <mergeCell ref="AQ114:AS114"/>
    <mergeCell ref="A115:E115"/>
    <mergeCell ref="F115:J115"/>
    <mergeCell ref="K115:N115"/>
    <mergeCell ref="O115:S115"/>
    <mergeCell ref="T115:X115"/>
    <mergeCell ref="A114:E114"/>
    <mergeCell ref="F114:J114"/>
    <mergeCell ref="K114:N114"/>
    <mergeCell ref="O114:S114"/>
    <mergeCell ref="T114:X114"/>
    <mergeCell ref="Y114:AB114"/>
    <mergeCell ref="Y121:AB121"/>
    <mergeCell ref="AC121:AH121"/>
    <mergeCell ref="AI121:AK121"/>
    <mergeCell ref="AL121:AN121"/>
    <mergeCell ref="AO121:AP121"/>
    <mergeCell ref="AQ121:AS121"/>
    <mergeCell ref="AC120:AH120"/>
    <mergeCell ref="AI120:AK120"/>
    <mergeCell ref="AL120:AN120"/>
    <mergeCell ref="AO120:AP120"/>
    <mergeCell ref="AQ120:AS120"/>
    <mergeCell ref="A121:E121"/>
    <mergeCell ref="F121:J121"/>
    <mergeCell ref="K121:N121"/>
    <mergeCell ref="O121:S121"/>
    <mergeCell ref="T121:X121"/>
    <mergeCell ref="A120:E120"/>
    <mergeCell ref="F120:J120"/>
    <mergeCell ref="K120:N120"/>
    <mergeCell ref="O120:S120"/>
    <mergeCell ref="T120:X120"/>
    <mergeCell ref="Y120:AB120"/>
    <mergeCell ref="Y119:AB119"/>
    <mergeCell ref="AC119:AH119"/>
    <mergeCell ref="AI119:AK119"/>
    <mergeCell ref="AL119:AN119"/>
    <mergeCell ref="AO119:AP119"/>
    <mergeCell ref="AQ119:AS119"/>
    <mergeCell ref="AC118:AH118"/>
    <mergeCell ref="AI118:AK118"/>
    <mergeCell ref="AL118:AN118"/>
    <mergeCell ref="AO118:AP118"/>
    <mergeCell ref="AQ118:AS118"/>
    <mergeCell ref="A119:E119"/>
    <mergeCell ref="F119:J119"/>
    <mergeCell ref="K119:N119"/>
    <mergeCell ref="O119:S119"/>
    <mergeCell ref="T119:X119"/>
    <mergeCell ref="A118:E118"/>
    <mergeCell ref="F118:J118"/>
    <mergeCell ref="K118:N118"/>
    <mergeCell ref="O118:S118"/>
    <mergeCell ref="T118:X118"/>
    <mergeCell ref="Y118:AB118"/>
    <mergeCell ref="Y125:AB125"/>
    <mergeCell ref="AC125:AH125"/>
    <mergeCell ref="AI125:AK125"/>
    <mergeCell ref="AL125:AN125"/>
    <mergeCell ref="AO125:AP125"/>
    <mergeCell ref="AQ125:AS125"/>
    <mergeCell ref="AC124:AH124"/>
    <mergeCell ref="AI124:AK124"/>
    <mergeCell ref="AL124:AN124"/>
    <mergeCell ref="AO124:AP124"/>
    <mergeCell ref="AQ124:AS124"/>
    <mergeCell ref="A125:E125"/>
    <mergeCell ref="F125:J125"/>
    <mergeCell ref="K125:N125"/>
    <mergeCell ref="O125:S125"/>
    <mergeCell ref="T125:X125"/>
    <mergeCell ref="A124:E124"/>
    <mergeCell ref="F124:J124"/>
    <mergeCell ref="K124:N124"/>
    <mergeCell ref="O124:S124"/>
    <mergeCell ref="T124:X124"/>
    <mergeCell ref="Y124:AB124"/>
    <mergeCell ref="Y123:AB123"/>
    <mergeCell ref="AC123:AH123"/>
    <mergeCell ref="AI123:AK123"/>
    <mergeCell ref="AL123:AN123"/>
    <mergeCell ref="AO123:AP123"/>
    <mergeCell ref="AQ123:AS123"/>
    <mergeCell ref="AC122:AH122"/>
    <mergeCell ref="AI122:AK122"/>
    <mergeCell ref="AL122:AN122"/>
    <mergeCell ref="AO122:AP122"/>
    <mergeCell ref="AQ122:AS122"/>
    <mergeCell ref="A123:E123"/>
    <mergeCell ref="F123:J123"/>
    <mergeCell ref="K123:N123"/>
    <mergeCell ref="O123:S123"/>
    <mergeCell ref="T123:X123"/>
    <mergeCell ref="A122:E122"/>
    <mergeCell ref="F122:J122"/>
    <mergeCell ref="K122:N122"/>
    <mergeCell ref="O122:S122"/>
    <mergeCell ref="T122:X122"/>
    <mergeCell ref="Y122:AB122"/>
    <mergeCell ref="Y129:AB129"/>
    <mergeCell ref="AC129:AH129"/>
    <mergeCell ref="AI129:AK129"/>
    <mergeCell ref="AL129:AN129"/>
    <mergeCell ref="AO129:AP129"/>
    <mergeCell ref="AQ129:AS129"/>
    <mergeCell ref="AC128:AH128"/>
    <mergeCell ref="AI128:AK128"/>
    <mergeCell ref="AL128:AN128"/>
    <mergeCell ref="AO128:AP128"/>
    <mergeCell ref="AQ128:AS128"/>
    <mergeCell ref="A129:E129"/>
    <mergeCell ref="F129:J129"/>
    <mergeCell ref="K129:N129"/>
    <mergeCell ref="O129:S129"/>
    <mergeCell ref="T129:X129"/>
    <mergeCell ref="A128:E128"/>
    <mergeCell ref="F128:J128"/>
    <mergeCell ref="K128:N128"/>
    <mergeCell ref="O128:S128"/>
    <mergeCell ref="T128:X128"/>
    <mergeCell ref="Y128:AB128"/>
    <mergeCell ref="Y127:AB127"/>
    <mergeCell ref="AC127:AH127"/>
    <mergeCell ref="AI127:AK127"/>
    <mergeCell ref="AL127:AN127"/>
    <mergeCell ref="AO127:AP127"/>
    <mergeCell ref="AQ127:AS127"/>
    <mergeCell ref="AC126:AH126"/>
    <mergeCell ref="AI126:AK126"/>
    <mergeCell ref="AL126:AN126"/>
    <mergeCell ref="AO126:AP126"/>
    <mergeCell ref="AQ126:AS126"/>
    <mergeCell ref="A127:E127"/>
    <mergeCell ref="F127:J127"/>
    <mergeCell ref="K127:N127"/>
    <mergeCell ref="O127:S127"/>
    <mergeCell ref="T127:X127"/>
    <mergeCell ref="A126:E126"/>
    <mergeCell ref="F126:J126"/>
    <mergeCell ref="K126:N126"/>
    <mergeCell ref="O126:S126"/>
    <mergeCell ref="T126:X126"/>
    <mergeCell ref="Y126:AB126"/>
    <mergeCell ref="Y133:AB133"/>
    <mergeCell ref="AC133:AH133"/>
    <mergeCell ref="AI133:AK133"/>
    <mergeCell ref="AL133:AN133"/>
    <mergeCell ref="AO133:AP133"/>
    <mergeCell ref="AQ133:AS133"/>
    <mergeCell ref="AC132:AH132"/>
    <mergeCell ref="AI132:AK132"/>
    <mergeCell ref="AL132:AN132"/>
    <mergeCell ref="AO132:AP132"/>
    <mergeCell ref="AQ132:AS132"/>
    <mergeCell ref="A133:E133"/>
    <mergeCell ref="F133:J133"/>
    <mergeCell ref="K133:N133"/>
    <mergeCell ref="O133:S133"/>
    <mergeCell ref="T133:X133"/>
    <mergeCell ref="A132:E132"/>
    <mergeCell ref="F132:J132"/>
    <mergeCell ref="K132:N132"/>
    <mergeCell ref="O132:S132"/>
    <mergeCell ref="T132:X132"/>
    <mergeCell ref="Y132:AB132"/>
    <mergeCell ref="Y131:AB131"/>
    <mergeCell ref="AC131:AH131"/>
    <mergeCell ref="AI131:AK131"/>
    <mergeCell ref="AL131:AN131"/>
    <mergeCell ref="AO131:AP131"/>
    <mergeCell ref="AQ131:AS131"/>
    <mergeCell ref="AC130:AH130"/>
    <mergeCell ref="AI130:AK130"/>
    <mergeCell ref="AL130:AN130"/>
    <mergeCell ref="AO130:AP130"/>
    <mergeCell ref="AQ130:AS130"/>
    <mergeCell ref="A131:E131"/>
    <mergeCell ref="F131:J131"/>
    <mergeCell ref="K131:N131"/>
    <mergeCell ref="O131:S131"/>
    <mergeCell ref="T131:X131"/>
    <mergeCell ref="A130:E130"/>
    <mergeCell ref="F130:J130"/>
    <mergeCell ref="K130:N130"/>
    <mergeCell ref="O130:S130"/>
    <mergeCell ref="T130:X130"/>
    <mergeCell ref="Y130:AB130"/>
    <mergeCell ref="Y137:AB137"/>
    <mergeCell ref="AC137:AH137"/>
    <mergeCell ref="AI137:AK137"/>
    <mergeCell ref="AL137:AN137"/>
    <mergeCell ref="AO137:AP137"/>
    <mergeCell ref="AQ137:AS137"/>
    <mergeCell ref="AC136:AH136"/>
    <mergeCell ref="AI136:AK136"/>
    <mergeCell ref="AL136:AN136"/>
    <mergeCell ref="AO136:AP136"/>
    <mergeCell ref="AQ136:AS136"/>
    <mergeCell ref="A137:E137"/>
    <mergeCell ref="F137:J137"/>
    <mergeCell ref="K137:N137"/>
    <mergeCell ref="O137:S137"/>
    <mergeCell ref="T137:X137"/>
    <mergeCell ref="A136:E136"/>
    <mergeCell ref="F136:J136"/>
    <mergeCell ref="K136:N136"/>
    <mergeCell ref="O136:S136"/>
    <mergeCell ref="T136:X136"/>
    <mergeCell ref="Y136:AB136"/>
    <mergeCell ref="Y135:AB135"/>
    <mergeCell ref="AC135:AH135"/>
    <mergeCell ref="AI135:AK135"/>
    <mergeCell ref="AL135:AN135"/>
    <mergeCell ref="AO135:AP135"/>
    <mergeCell ref="AQ135:AS135"/>
    <mergeCell ref="AC134:AH134"/>
    <mergeCell ref="AI134:AK134"/>
    <mergeCell ref="AL134:AN134"/>
    <mergeCell ref="AO134:AP134"/>
    <mergeCell ref="AQ134:AS134"/>
    <mergeCell ref="A135:E135"/>
    <mergeCell ref="F135:J135"/>
    <mergeCell ref="K135:N135"/>
    <mergeCell ref="O135:S135"/>
    <mergeCell ref="T135:X135"/>
    <mergeCell ref="A134:E134"/>
    <mergeCell ref="F134:J134"/>
    <mergeCell ref="K134:N134"/>
    <mergeCell ref="O134:S134"/>
    <mergeCell ref="T134:X134"/>
    <mergeCell ref="Y134:AB134"/>
    <mergeCell ref="Y141:AB141"/>
    <mergeCell ref="AC141:AH141"/>
    <mergeCell ref="AI141:AK141"/>
    <mergeCell ref="AL141:AN141"/>
    <mergeCell ref="AO141:AP141"/>
    <mergeCell ref="AQ141:AS141"/>
    <mergeCell ref="AC140:AH140"/>
    <mergeCell ref="AI140:AK140"/>
    <mergeCell ref="AL140:AN140"/>
    <mergeCell ref="AO140:AP140"/>
    <mergeCell ref="AQ140:AS140"/>
    <mergeCell ref="A141:E141"/>
    <mergeCell ref="F141:J141"/>
    <mergeCell ref="K141:N141"/>
    <mergeCell ref="O141:S141"/>
    <mergeCell ref="T141:X141"/>
    <mergeCell ref="A140:E140"/>
    <mergeCell ref="F140:J140"/>
    <mergeCell ref="K140:N140"/>
    <mergeCell ref="O140:S140"/>
    <mergeCell ref="T140:X140"/>
    <mergeCell ref="Y140:AB140"/>
    <mergeCell ref="Y139:AB139"/>
    <mergeCell ref="AC139:AH139"/>
    <mergeCell ref="AI139:AK139"/>
    <mergeCell ref="AL139:AN139"/>
    <mergeCell ref="AO139:AP139"/>
    <mergeCell ref="AQ139:AS139"/>
    <mergeCell ref="AC138:AH138"/>
    <mergeCell ref="AI138:AK138"/>
    <mergeCell ref="AL138:AN138"/>
    <mergeCell ref="AO138:AP138"/>
    <mergeCell ref="AQ138:AS138"/>
    <mergeCell ref="A139:E139"/>
    <mergeCell ref="F139:J139"/>
    <mergeCell ref="K139:N139"/>
    <mergeCell ref="O139:S139"/>
    <mergeCell ref="T139:X139"/>
    <mergeCell ref="A138:E138"/>
    <mergeCell ref="F138:J138"/>
    <mergeCell ref="K138:N138"/>
    <mergeCell ref="O138:S138"/>
    <mergeCell ref="T138:X138"/>
    <mergeCell ref="Y138:AB138"/>
    <mergeCell ref="Y145:AB145"/>
    <mergeCell ref="AC145:AH145"/>
    <mergeCell ref="AI145:AK145"/>
    <mergeCell ref="AL145:AN145"/>
    <mergeCell ref="AO145:AP145"/>
    <mergeCell ref="AQ145:AS145"/>
    <mergeCell ref="AC144:AH144"/>
    <mergeCell ref="AI144:AK144"/>
    <mergeCell ref="AL144:AN144"/>
    <mergeCell ref="AO144:AP144"/>
    <mergeCell ref="AQ144:AS144"/>
    <mergeCell ref="A145:E145"/>
    <mergeCell ref="F145:J145"/>
    <mergeCell ref="K145:N145"/>
    <mergeCell ref="O145:S145"/>
    <mergeCell ref="T145:X145"/>
    <mergeCell ref="A144:E144"/>
    <mergeCell ref="F144:J144"/>
    <mergeCell ref="K144:N144"/>
    <mergeCell ref="O144:S144"/>
    <mergeCell ref="T144:X144"/>
    <mergeCell ref="Y144:AB144"/>
    <mergeCell ref="Y143:AB143"/>
    <mergeCell ref="AC143:AH143"/>
    <mergeCell ref="AI143:AK143"/>
    <mergeCell ref="AL143:AN143"/>
    <mergeCell ref="AO143:AP143"/>
    <mergeCell ref="AQ143:AS143"/>
    <mergeCell ref="AC142:AH142"/>
    <mergeCell ref="AI142:AK142"/>
    <mergeCell ref="AL142:AN142"/>
    <mergeCell ref="AO142:AP142"/>
    <mergeCell ref="AQ142:AS142"/>
    <mergeCell ref="A143:E143"/>
    <mergeCell ref="F143:J143"/>
    <mergeCell ref="K143:N143"/>
    <mergeCell ref="O143:S143"/>
    <mergeCell ref="T143:X143"/>
    <mergeCell ref="A142:E142"/>
    <mergeCell ref="F142:J142"/>
    <mergeCell ref="K142:N142"/>
    <mergeCell ref="O142:S142"/>
    <mergeCell ref="T142:X142"/>
    <mergeCell ref="Y142:AB142"/>
    <mergeCell ref="Y149:AB149"/>
    <mergeCell ref="AC149:AH149"/>
    <mergeCell ref="AI149:AK149"/>
    <mergeCell ref="AL149:AN149"/>
    <mergeCell ref="AO149:AP149"/>
    <mergeCell ref="AQ149:AS149"/>
    <mergeCell ref="AC148:AH148"/>
    <mergeCell ref="AI148:AK148"/>
    <mergeCell ref="AL148:AN148"/>
    <mergeCell ref="AO148:AP148"/>
    <mergeCell ref="AQ148:AS148"/>
    <mergeCell ref="A149:E149"/>
    <mergeCell ref="F149:J149"/>
    <mergeCell ref="K149:N149"/>
    <mergeCell ref="O149:S149"/>
    <mergeCell ref="T149:X149"/>
    <mergeCell ref="A148:E148"/>
    <mergeCell ref="F148:J148"/>
    <mergeCell ref="K148:N148"/>
    <mergeCell ref="O148:S148"/>
    <mergeCell ref="T148:X148"/>
    <mergeCell ref="Y148:AB148"/>
    <mergeCell ref="Y147:AB147"/>
    <mergeCell ref="AC147:AH147"/>
    <mergeCell ref="AI147:AK147"/>
    <mergeCell ref="AL147:AN147"/>
    <mergeCell ref="AO147:AP147"/>
    <mergeCell ref="AQ147:AS147"/>
    <mergeCell ref="AC146:AH146"/>
    <mergeCell ref="AI146:AK146"/>
    <mergeCell ref="AL146:AN146"/>
    <mergeCell ref="AO146:AP146"/>
    <mergeCell ref="AQ146:AS146"/>
    <mergeCell ref="A147:E147"/>
    <mergeCell ref="F147:J147"/>
    <mergeCell ref="K147:N147"/>
    <mergeCell ref="O147:S147"/>
    <mergeCell ref="T147:X147"/>
    <mergeCell ref="A146:E146"/>
    <mergeCell ref="F146:J146"/>
    <mergeCell ref="K146:N146"/>
    <mergeCell ref="O146:S146"/>
    <mergeCell ref="T146:X146"/>
    <mergeCell ref="Y146:AB146"/>
    <mergeCell ref="Y153:AB153"/>
    <mergeCell ref="AC153:AH153"/>
    <mergeCell ref="AI153:AK153"/>
    <mergeCell ref="AL153:AN153"/>
    <mergeCell ref="AO153:AP153"/>
    <mergeCell ref="AQ153:AS153"/>
    <mergeCell ref="AC152:AH152"/>
    <mergeCell ref="AI152:AK152"/>
    <mergeCell ref="AL152:AN152"/>
    <mergeCell ref="AO152:AP152"/>
    <mergeCell ref="AQ152:AS152"/>
    <mergeCell ref="A153:E153"/>
    <mergeCell ref="F153:J153"/>
    <mergeCell ref="K153:N153"/>
    <mergeCell ref="O153:S153"/>
    <mergeCell ref="T153:X153"/>
    <mergeCell ref="A152:E152"/>
    <mergeCell ref="F152:J152"/>
    <mergeCell ref="K152:N152"/>
    <mergeCell ref="O152:S152"/>
    <mergeCell ref="T152:X152"/>
    <mergeCell ref="Y152:AB152"/>
    <mergeCell ref="Y151:AB151"/>
    <mergeCell ref="AC151:AH151"/>
    <mergeCell ref="AI151:AK151"/>
    <mergeCell ref="AL151:AN151"/>
    <mergeCell ref="AO151:AP151"/>
    <mergeCell ref="AQ151:AS151"/>
    <mergeCell ref="AC150:AH150"/>
    <mergeCell ref="AI150:AK150"/>
    <mergeCell ref="AL150:AN150"/>
    <mergeCell ref="AO150:AP150"/>
    <mergeCell ref="AQ150:AS150"/>
    <mergeCell ref="A151:E151"/>
    <mergeCell ref="F151:J151"/>
    <mergeCell ref="K151:N151"/>
    <mergeCell ref="O151:S151"/>
    <mergeCell ref="T151:X151"/>
    <mergeCell ref="A150:E150"/>
    <mergeCell ref="F150:J150"/>
    <mergeCell ref="K150:N150"/>
    <mergeCell ref="O150:S150"/>
    <mergeCell ref="T150:X150"/>
    <mergeCell ref="Y150:AB150"/>
    <mergeCell ref="Y157:AB157"/>
    <mergeCell ref="AC157:AH157"/>
    <mergeCell ref="AI157:AK157"/>
    <mergeCell ref="AL157:AN157"/>
    <mergeCell ref="AO157:AP157"/>
    <mergeCell ref="AQ157:AS157"/>
    <mergeCell ref="AC156:AH156"/>
    <mergeCell ref="AI156:AK156"/>
    <mergeCell ref="AL156:AN156"/>
    <mergeCell ref="AO156:AP156"/>
    <mergeCell ref="AQ156:AS156"/>
    <mergeCell ref="A157:E157"/>
    <mergeCell ref="F157:J157"/>
    <mergeCell ref="K157:N157"/>
    <mergeCell ref="O157:S157"/>
    <mergeCell ref="T157:X157"/>
    <mergeCell ref="A156:E156"/>
    <mergeCell ref="F156:J156"/>
    <mergeCell ref="K156:N156"/>
    <mergeCell ref="O156:S156"/>
    <mergeCell ref="T156:X156"/>
    <mergeCell ref="Y156:AB156"/>
    <mergeCell ref="Y155:AB155"/>
    <mergeCell ref="AC155:AH155"/>
    <mergeCell ref="AI155:AK155"/>
    <mergeCell ref="AL155:AN155"/>
    <mergeCell ref="AO155:AP155"/>
    <mergeCell ref="AQ155:AS155"/>
    <mergeCell ref="AC154:AH154"/>
    <mergeCell ref="AI154:AK154"/>
    <mergeCell ref="AL154:AN154"/>
    <mergeCell ref="AO154:AP154"/>
    <mergeCell ref="AQ154:AS154"/>
    <mergeCell ref="A155:E155"/>
    <mergeCell ref="F155:J155"/>
    <mergeCell ref="K155:N155"/>
    <mergeCell ref="O155:S155"/>
    <mergeCell ref="T155:X155"/>
    <mergeCell ref="A154:E154"/>
    <mergeCell ref="F154:J154"/>
    <mergeCell ref="K154:N154"/>
    <mergeCell ref="O154:S154"/>
    <mergeCell ref="T154:X154"/>
    <mergeCell ref="Y154:AB154"/>
    <mergeCell ref="Y161:AB161"/>
    <mergeCell ref="AC161:AH161"/>
    <mergeCell ref="AI161:AK161"/>
    <mergeCell ref="AL161:AN161"/>
    <mergeCell ref="AO161:AP161"/>
    <mergeCell ref="AQ161:AS161"/>
    <mergeCell ref="AC160:AH160"/>
    <mergeCell ref="AI160:AK160"/>
    <mergeCell ref="AL160:AN160"/>
    <mergeCell ref="AO160:AP160"/>
    <mergeCell ref="AQ160:AS160"/>
    <mergeCell ref="A161:E161"/>
    <mergeCell ref="F161:J161"/>
    <mergeCell ref="K161:N161"/>
    <mergeCell ref="O161:S161"/>
    <mergeCell ref="T161:X161"/>
    <mergeCell ref="A160:E160"/>
    <mergeCell ref="F160:J160"/>
    <mergeCell ref="K160:N160"/>
    <mergeCell ref="O160:S160"/>
    <mergeCell ref="T160:X160"/>
    <mergeCell ref="Y160:AB160"/>
    <mergeCell ref="Y159:AB159"/>
    <mergeCell ref="AC159:AH159"/>
    <mergeCell ref="AI159:AK159"/>
    <mergeCell ref="AL159:AN159"/>
    <mergeCell ref="AO159:AP159"/>
    <mergeCell ref="AQ159:AS159"/>
    <mergeCell ref="AC158:AH158"/>
    <mergeCell ref="AI158:AK158"/>
    <mergeCell ref="AL158:AN158"/>
    <mergeCell ref="AO158:AP158"/>
    <mergeCell ref="AQ158:AS158"/>
    <mergeCell ref="A159:E159"/>
    <mergeCell ref="F159:J159"/>
    <mergeCell ref="K159:N159"/>
    <mergeCell ref="O159:S159"/>
    <mergeCell ref="T159:X159"/>
    <mergeCell ref="A158:E158"/>
    <mergeCell ref="F158:J158"/>
    <mergeCell ref="K158:N158"/>
    <mergeCell ref="O158:S158"/>
    <mergeCell ref="T158:X158"/>
    <mergeCell ref="Y158:AB158"/>
    <mergeCell ref="Y165:AB165"/>
    <mergeCell ref="AC165:AH165"/>
    <mergeCell ref="AI165:AK165"/>
    <mergeCell ref="AL165:AN165"/>
    <mergeCell ref="AO165:AP165"/>
    <mergeCell ref="AQ165:AS165"/>
    <mergeCell ref="AC164:AH164"/>
    <mergeCell ref="AI164:AK164"/>
    <mergeCell ref="AL164:AN164"/>
    <mergeCell ref="AO164:AP164"/>
    <mergeCell ref="AQ164:AS164"/>
    <mergeCell ref="A165:E165"/>
    <mergeCell ref="F165:J165"/>
    <mergeCell ref="K165:N165"/>
    <mergeCell ref="O165:S165"/>
    <mergeCell ref="T165:X165"/>
    <mergeCell ref="A164:E164"/>
    <mergeCell ref="F164:J164"/>
    <mergeCell ref="K164:N164"/>
    <mergeCell ref="O164:S164"/>
    <mergeCell ref="T164:X164"/>
    <mergeCell ref="Y164:AB164"/>
    <mergeCell ref="Y163:AB163"/>
    <mergeCell ref="AC163:AH163"/>
    <mergeCell ref="AI163:AK163"/>
    <mergeCell ref="AL163:AN163"/>
    <mergeCell ref="AO163:AP163"/>
    <mergeCell ref="AQ163:AS163"/>
    <mergeCell ref="AC162:AH162"/>
    <mergeCell ref="AI162:AK162"/>
    <mergeCell ref="AL162:AN162"/>
    <mergeCell ref="AO162:AP162"/>
    <mergeCell ref="AQ162:AS162"/>
    <mergeCell ref="A163:E163"/>
    <mergeCell ref="F163:J163"/>
    <mergeCell ref="K163:N163"/>
    <mergeCell ref="O163:S163"/>
    <mergeCell ref="T163:X163"/>
    <mergeCell ref="A162:E162"/>
    <mergeCell ref="F162:J162"/>
    <mergeCell ref="K162:N162"/>
    <mergeCell ref="O162:S162"/>
    <mergeCell ref="T162:X162"/>
    <mergeCell ref="Y162:AB162"/>
    <mergeCell ref="Y169:AB169"/>
    <mergeCell ref="AC169:AH169"/>
    <mergeCell ref="AI169:AK169"/>
    <mergeCell ref="AL169:AN169"/>
    <mergeCell ref="AO169:AP169"/>
    <mergeCell ref="AQ169:AS169"/>
    <mergeCell ref="AC168:AH168"/>
    <mergeCell ref="AI168:AK168"/>
    <mergeCell ref="AL168:AN168"/>
    <mergeCell ref="AO168:AP168"/>
    <mergeCell ref="AQ168:AS168"/>
    <mergeCell ref="A169:E169"/>
    <mergeCell ref="F169:J169"/>
    <mergeCell ref="K169:N169"/>
    <mergeCell ref="O169:S169"/>
    <mergeCell ref="T169:X169"/>
    <mergeCell ref="A168:E168"/>
    <mergeCell ref="F168:J168"/>
    <mergeCell ref="K168:N168"/>
    <mergeCell ref="O168:S168"/>
    <mergeCell ref="T168:X168"/>
    <mergeCell ref="Y168:AB168"/>
    <mergeCell ref="Y167:AB167"/>
    <mergeCell ref="AC167:AH167"/>
    <mergeCell ref="AI167:AK167"/>
    <mergeCell ref="AL167:AN167"/>
    <mergeCell ref="AO167:AP167"/>
    <mergeCell ref="AQ167:AS167"/>
    <mergeCell ref="AC166:AH166"/>
    <mergeCell ref="AI166:AK166"/>
    <mergeCell ref="AL166:AN166"/>
    <mergeCell ref="AO166:AP166"/>
    <mergeCell ref="AQ166:AS166"/>
    <mergeCell ref="A167:E167"/>
    <mergeCell ref="F167:J167"/>
    <mergeCell ref="K167:N167"/>
    <mergeCell ref="O167:S167"/>
    <mergeCell ref="T167:X167"/>
    <mergeCell ref="A166:E166"/>
    <mergeCell ref="F166:J166"/>
    <mergeCell ref="K166:N166"/>
    <mergeCell ref="O166:S166"/>
    <mergeCell ref="T166:X166"/>
    <mergeCell ref="Y166:AB166"/>
    <mergeCell ref="Y173:AB173"/>
    <mergeCell ref="AC173:AH173"/>
    <mergeCell ref="AI173:AK173"/>
    <mergeCell ref="AL173:AN173"/>
    <mergeCell ref="AO173:AP173"/>
    <mergeCell ref="AQ173:AS173"/>
    <mergeCell ref="AC172:AH172"/>
    <mergeCell ref="AI172:AK172"/>
    <mergeCell ref="AL172:AN172"/>
    <mergeCell ref="AO172:AP172"/>
    <mergeCell ref="AQ172:AS172"/>
    <mergeCell ref="A173:E173"/>
    <mergeCell ref="F173:J173"/>
    <mergeCell ref="K173:N173"/>
    <mergeCell ref="O173:S173"/>
    <mergeCell ref="T173:X173"/>
    <mergeCell ref="A172:E172"/>
    <mergeCell ref="F172:J172"/>
    <mergeCell ref="K172:N172"/>
    <mergeCell ref="O172:S172"/>
    <mergeCell ref="T172:X172"/>
    <mergeCell ref="Y172:AB172"/>
    <mergeCell ref="Y171:AB171"/>
    <mergeCell ref="AC171:AH171"/>
    <mergeCell ref="AI171:AK171"/>
    <mergeCell ref="AL171:AN171"/>
    <mergeCell ref="AO171:AP171"/>
    <mergeCell ref="AQ171:AS171"/>
    <mergeCell ref="AC170:AH170"/>
    <mergeCell ref="AI170:AK170"/>
    <mergeCell ref="AL170:AN170"/>
    <mergeCell ref="AO170:AP170"/>
    <mergeCell ref="AQ170:AS170"/>
    <mergeCell ref="A171:E171"/>
    <mergeCell ref="F171:J171"/>
    <mergeCell ref="K171:N171"/>
    <mergeCell ref="O171:S171"/>
    <mergeCell ref="T171:X171"/>
    <mergeCell ref="A170:E170"/>
    <mergeCell ref="F170:J170"/>
    <mergeCell ref="K170:N170"/>
    <mergeCell ref="O170:S170"/>
    <mergeCell ref="T170:X170"/>
    <mergeCell ref="Y170:AB170"/>
    <mergeCell ref="Y177:AB177"/>
    <mergeCell ref="AC177:AH177"/>
    <mergeCell ref="AI177:AK177"/>
    <mergeCell ref="AL177:AN177"/>
    <mergeCell ref="AO177:AP177"/>
    <mergeCell ref="AQ177:AS177"/>
    <mergeCell ref="AC176:AH176"/>
    <mergeCell ref="AI176:AK176"/>
    <mergeCell ref="AL176:AN176"/>
    <mergeCell ref="AO176:AP176"/>
    <mergeCell ref="AQ176:AS176"/>
    <mergeCell ref="A177:E177"/>
    <mergeCell ref="F177:J177"/>
    <mergeCell ref="K177:N177"/>
    <mergeCell ref="O177:S177"/>
    <mergeCell ref="T177:X177"/>
    <mergeCell ref="A176:E176"/>
    <mergeCell ref="F176:J176"/>
    <mergeCell ref="K176:N176"/>
    <mergeCell ref="O176:S176"/>
    <mergeCell ref="T176:X176"/>
    <mergeCell ref="Y176:AB176"/>
    <mergeCell ref="Y175:AB175"/>
    <mergeCell ref="AC175:AH175"/>
    <mergeCell ref="AI175:AK175"/>
    <mergeCell ref="AL175:AN175"/>
    <mergeCell ref="AO175:AP175"/>
    <mergeCell ref="AQ175:AS175"/>
    <mergeCell ref="AC174:AH174"/>
    <mergeCell ref="AI174:AK174"/>
    <mergeCell ref="AL174:AN174"/>
    <mergeCell ref="AO174:AP174"/>
    <mergeCell ref="AQ174:AS174"/>
    <mergeCell ref="A175:E175"/>
    <mergeCell ref="F175:J175"/>
    <mergeCell ref="K175:N175"/>
    <mergeCell ref="O175:S175"/>
    <mergeCell ref="T175:X175"/>
    <mergeCell ref="A174:E174"/>
    <mergeCell ref="F174:J174"/>
    <mergeCell ref="K174:N174"/>
    <mergeCell ref="O174:S174"/>
    <mergeCell ref="T174:X174"/>
    <mergeCell ref="Y174:AB174"/>
    <mergeCell ref="Y181:AB181"/>
    <mergeCell ref="AC181:AH181"/>
    <mergeCell ref="AI181:AK181"/>
    <mergeCell ref="AL181:AN181"/>
    <mergeCell ref="AO181:AP181"/>
    <mergeCell ref="AQ181:AS181"/>
    <mergeCell ref="AC180:AH180"/>
    <mergeCell ref="AI180:AK180"/>
    <mergeCell ref="AL180:AN180"/>
    <mergeCell ref="AO180:AP180"/>
    <mergeCell ref="AQ180:AS180"/>
    <mergeCell ref="A181:E181"/>
    <mergeCell ref="F181:J181"/>
    <mergeCell ref="K181:N181"/>
    <mergeCell ref="O181:S181"/>
    <mergeCell ref="T181:X181"/>
    <mergeCell ref="A180:E180"/>
    <mergeCell ref="F180:J180"/>
    <mergeCell ref="K180:N180"/>
    <mergeCell ref="O180:S180"/>
    <mergeCell ref="T180:X180"/>
    <mergeCell ref="Y180:AB180"/>
    <mergeCell ref="Y179:AB179"/>
    <mergeCell ref="AC179:AH179"/>
    <mergeCell ref="AI179:AK179"/>
    <mergeCell ref="AL179:AN179"/>
    <mergeCell ref="AO179:AP179"/>
    <mergeCell ref="AQ179:AS179"/>
    <mergeCell ref="AC178:AH178"/>
    <mergeCell ref="AI178:AK178"/>
    <mergeCell ref="AL178:AN178"/>
    <mergeCell ref="AO178:AP178"/>
    <mergeCell ref="AQ178:AS178"/>
    <mergeCell ref="A179:E179"/>
    <mergeCell ref="F179:J179"/>
    <mergeCell ref="K179:N179"/>
    <mergeCell ref="O179:S179"/>
    <mergeCell ref="T179:X179"/>
    <mergeCell ref="A178:E178"/>
    <mergeCell ref="F178:J178"/>
    <mergeCell ref="K178:N178"/>
    <mergeCell ref="O178:S178"/>
    <mergeCell ref="T178:X178"/>
    <mergeCell ref="Y178:AB178"/>
    <mergeCell ref="Y185:AB185"/>
    <mergeCell ref="AC185:AH185"/>
    <mergeCell ref="AI185:AK185"/>
    <mergeCell ref="AL185:AN185"/>
    <mergeCell ref="AO185:AP185"/>
    <mergeCell ref="AQ185:AS185"/>
    <mergeCell ref="AC184:AH184"/>
    <mergeCell ref="AI184:AK184"/>
    <mergeCell ref="AL184:AN184"/>
    <mergeCell ref="AO184:AP184"/>
    <mergeCell ref="AQ184:AS184"/>
    <mergeCell ref="A185:E185"/>
    <mergeCell ref="F185:J185"/>
    <mergeCell ref="K185:N185"/>
    <mergeCell ref="O185:S185"/>
    <mergeCell ref="T185:X185"/>
    <mergeCell ref="A184:E184"/>
    <mergeCell ref="F184:J184"/>
    <mergeCell ref="K184:N184"/>
    <mergeCell ref="O184:S184"/>
    <mergeCell ref="T184:X184"/>
    <mergeCell ref="Y184:AB184"/>
    <mergeCell ref="Y183:AB183"/>
    <mergeCell ref="AC183:AH183"/>
    <mergeCell ref="AI183:AK183"/>
    <mergeCell ref="AL183:AN183"/>
    <mergeCell ref="AO183:AP183"/>
    <mergeCell ref="AQ183:AS183"/>
    <mergeCell ref="AC182:AH182"/>
    <mergeCell ref="AI182:AK182"/>
    <mergeCell ref="AL182:AN182"/>
    <mergeCell ref="AO182:AP182"/>
    <mergeCell ref="AQ182:AS182"/>
    <mergeCell ref="A183:E183"/>
    <mergeCell ref="F183:J183"/>
    <mergeCell ref="K183:N183"/>
    <mergeCell ref="O183:S183"/>
    <mergeCell ref="T183:X183"/>
    <mergeCell ref="A182:E182"/>
    <mergeCell ref="F182:J182"/>
    <mergeCell ref="K182:N182"/>
    <mergeCell ref="O182:S182"/>
    <mergeCell ref="T182:X182"/>
    <mergeCell ref="Y182:AB182"/>
    <mergeCell ref="Y189:AB189"/>
    <mergeCell ref="AC189:AH189"/>
    <mergeCell ref="AI189:AK189"/>
    <mergeCell ref="AL189:AN189"/>
    <mergeCell ref="AO189:AP189"/>
    <mergeCell ref="AQ189:AS189"/>
    <mergeCell ref="AC188:AH188"/>
    <mergeCell ref="AI188:AK188"/>
    <mergeCell ref="AL188:AN188"/>
    <mergeCell ref="AO188:AP188"/>
    <mergeCell ref="AQ188:AS188"/>
    <mergeCell ref="A189:E189"/>
    <mergeCell ref="F189:J189"/>
    <mergeCell ref="K189:N189"/>
    <mergeCell ref="O189:S189"/>
    <mergeCell ref="T189:X189"/>
    <mergeCell ref="A188:E188"/>
    <mergeCell ref="F188:J188"/>
    <mergeCell ref="K188:N188"/>
    <mergeCell ref="O188:S188"/>
    <mergeCell ref="T188:X188"/>
    <mergeCell ref="Y188:AB188"/>
    <mergeCell ref="Y187:AB187"/>
    <mergeCell ref="AC187:AH187"/>
    <mergeCell ref="AI187:AK187"/>
    <mergeCell ref="AL187:AN187"/>
    <mergeCell ref="AO187:AP187"/>
    <mergeCell ref="AQ187:AS187"/>
    <mergeCell ref="AC186:AH186"/>
    <mergeCell ref="AI186:AK186"/>
    <mergeCell ref="AL186:AN186"/>
    <mergeCell ref="AO186:AP186"/>
    <mergeCell ref="AQ186:AS186"/>
    <mergeCell ref="A187:E187"/>
    <mergeCell ref="F187:J187"/>
    <mergeCell ref="K187:N187"/>
    <mergeCell ref="O187:S187"/>
    <mergeCell ref="T187:X187"/>
    <mergeCell ref="A186:E186"/>
    <mergeCell ref="F186:J186"/>
    <mergeCell ref="K186:N186"/>
    <mergeCell ref="O186:S186"/>
    <mergeCell ref="T186:X186"/>
    <mergeCell ref="Y186:AB186"/>
    <mergeCell ref="Y193:AB193"/>
    <mergeCell ref="AC193:AH193"/>
    <mergeCell ref="AI193:AK193"/>
    <mergeCell ref="AL193:AN193"/>
    <mergeCell ref="AO193:AP193"/>
    <mergeCell ref="AQ193:AS193"/>
    <mergeCell ref="AC192:AH192"/>
    <mergeCell ref="AI192:AK192"/>
    <mergeCell ref="AL192:AN192"/>
    <mergeCell ref="AO192:AP192"/>
    <mergeCell ref="AQ192:AS192"/>
    <mergeCell ref="A193:E193"/>
    <mergeCell ref="F193:J193"/>
    <mergeCell ref="K193:N193"/>
    <mergeCell ref="O193:S193"/>
    <mergeCell ref="T193:X193"/>
    <mergeCell ref="A192:E192"/>
    <mergeCell ref="F192:J192"/>
    <mergeCell ref="K192:N192"/>
    <mergeCell ref="O192:S192"/>
    <mergeCell ref="T192:X192"/>
    <mergeCell ref="Y192:AB192"/>
    <mergeCell ref="Y191:AB191"/>
    <mergeCell ref="AC191:AH191"/>
    <mergeCell ref="AI191:AK191"/>
    <mergeCell ref="AL191:AN191"/>
    <mergeCell ref="AO191:AP191"/>
    <mergeCell ref="AQ191:AS191"/>
    <mergeCell ref="AC190:AH190"/>
    <mergeCell ref="AI190:AK190"/>
    <mergeCell ref="AL190:AN190"/>
    <mergeCell ref="AO190:AP190"/>
    <mergeCell ref="AQ190:AS190"/>
    <mergeCell ref="A191:E191"/>
    <mergeCell ref="F191:J191"/>
    <mergeCell ref="K191:N191"/>
    <mergeCell ref="O191:S191"/>
    <mergeCell ref="T191:X191"/>
    <mergeCell ref="A190:E190"/>
    <mergeCell ref="F190:J190"/>
    <mergeCell ref="K190:N190"/>
    <mergeCell ref="O190:S190"/>
    <mergeCell ref="T190:X190"/>
    <mergeCell ref="Y190:AB190"/>
    <mergeCell ref="Y197:AB197"/>
    <mergeCell ref="AC197:AH197"/>
    <mergeCell ref="AI197:AK197"/>
    <mergeCell ref="AL197:AN197"/>
    <mergeCell ref="AO197:AP197"/>
    <mergeCell ref="AQ197:AS197"/>
    <mergeCell ref="AC196:AH196"/>
    <mergeCell ref="AI196:AK196"/>
    <mergeCell ref="AL196:AN196"/>
    <mergeCell ref="AO196:AP196"/>
    <mergeCell ref="AQ196:AS196"/>
    <mergeCell ref="A197:E197"/>
    <mergeCell ref="F197:J197"/>
    <mergeCell ref="K197:N197"/>
    <mergeCell ref="O197:S197"/>
    <mergeCell ref="T197:X197"/>
    <mergeCell ref="A196:E196"/>
    <mergeCell ref="F196:J196"/>
    <mergeCell ref="K196:N196"/>
    <mergeCell ref="O196:S196"/>
    <mergeCell ref="T196:X196"/>
    <mergeCell ref="Y196:AB196"/>
    <mergeCell ref="Y195:AB195"/>
    <mergeCell ref="AC195:AH195"/>
    <mergeCell ref="AI195:AK195"/>
    <mergeCell ref="AL195:AN195"/>
    <mergeCell ref="AO195:AP195"/>
    <mergeCell ref="AQ195:AS195"/>
    <mergeCell ref="AC194:AH194"/>
    <mergeCell ref="AI194:AK194"/>
    <mergeCell ref="AL194:AN194"/>
    <mergeCell ref="AO194:AP194"/>
    <mergeCell ref="AQ194:AS194"/>
    <mergeCell ref="A195:E195"/>
    <mergeCell ref="F195:J195"/>
    <mergeCell ref="K195:N195"/>
    <mergeCell ref="O195:S195"/>
    <mergeCell ref="T195:X195"/>
    <mergeCell ref="A194:E194"/>
    <mergeCell ref="F194:J194"/>
    <mergeCell ref="K194:N194"/>
    <mergeCell ref="O194:S194"/>
    <mergeCell ref="T194:X194"/>
    <mergeCell ref="Y194:AB194"/>
    <mergeCell ref="Y201:AB201"/>
    <mergeCell ref="AC201:AH201"/>
    <mergeCell ref="AI201:AK201"/>
    <mergeCell ref="AL201:AN201"/>
    <mergeCell ref="AO201:AP201"/>
    <mergeCell ref="AQ201:AS201"/>
    <mergeCell ref="AC200:AH200"/>
    <mergeCell ref="AI200:AK200"/>
    <mergeCell ref="AL200:AN200"/>
    <mergeCell ref="AO200:AP200"/>
    <mergeCell ref="AQ200:AS200"/>
    <mergeCell ref="A201:E201"/>
    <mergeCell ref="F201:J201"/>
    <mergeCell ref="K201:N201"/>
    <mergeCell ref="O201:S201"/>
    <mergeCell ref="T201:X201"/>
    <mergeCell ref="A200:E200"/>
    <mergeCell ref="F200:J200"/>
    <mergeCell ref="K200:N200"/>
    <mergeCell ref="O200:S200"/>
    <mergeCell ref="T200:X200"/>
    <mergeCell ref="Y200:AB200"/>
    <mergeCell ref="Y199:AB199"/>
    <mergeCell ref="AC199:AH199"/>
    <mergeCell ref="AI199:AK199"/>
    <mergeCell ref="AL199:AN199"/>
    <mergeCell ref="AO199:AP199"/>
    <mergeCell ref="AQ199:AS199"/>
    <mergeCell ref="AC198:AH198"/>
    <mergeCell ref="AI198:AK198"/>
    <mergeCell ref="AL198:AN198"/>
    <mergeCell ref="AO198:AP198"/>
    <mergeCell ref="AQ198:AS198"/>
    <mergeCell ref="A199:E199"/>
    <mergeCell ref="F199:J199"/>
    <mergeCell ref="K199:N199"/>
    <mergeCell ref="O199:S199"/>
    <mergeCell ref="T199:X199"/>
    <mergeCell ref="A198:E198"/>
    <mergeCell ref="F198:J198"/>
    <mergeCell ref="K198:N198"/>
    <mergeCell ref="O198:S198"/>
    <mergeCell ref="T198:X198"/>
    <mergeCell ref="Y198:AB198"/>
    <mergeCell ref="Y205:AB205"/>
    <mergeCell ref="AC205:AH205"/>
    <mergeCell ref="AI205:AK205"/>
    <mergeCell ref="AL205:AN205"/>
    <mergeCell ref="AO205:AP205"/>
    <mergeCell ref="AQ205:AS205"/>
    <mergeCell ref="AC204:AH204"/>
    <mergeCell ref="AI204:AK204"/>
    <mergeCell ref="AL204:AN204"/>
    <mergeCell ref="AO204:AP204"/>
    <mergeCell ref="AQ204:AS204"/>
    <mergeCell ref="A205:E205"/>
    <mergeCell ref="F205:J205"/>
    <mergeCell ref="K205:N205"/>
    <mergeCell ref="O205:S205"/>
    <mergeCell ref="T205:X205"/>
    <mergeCell ref="A204:E204"/>
    <mergeCell ref="F204:J204"/>
    <mergeCell ref="K204:N204"/>
    <mergeCell ref="O204:S204"/>
    <mergeCell ref="T204:X204"/>
    <mergeCell ref="Y204:AB204"/>
    <mergeCell ref="Y203:AB203"/>
    <mergeCell ref="AC203:AH203"/>
    <mergeCell ref="AI203:AK203"/>
    <mergeCell ref="AL203:AN203"/>
    <mergeCell ref="AO203:AP203"/>
    <mergeCell ref="AQ203:AS203"/>
    <mergeCell ref="AC202:AH202"/>
    <mergeCell ref="AI202:AK202"/>
    <mergeCell ref="AL202:AN202"/>
    <mergeCell ref="AO202:AP202"/>
    <mergeCell ref="AQ202:AS202"/>
    <mergeCell ref="A203:E203"/>
    <mergeCell ref="F203:J203"/>
    <mergeCell ref="K203:N203"/>
    <mergeCell ref="O203:S203"/>
    <mergeCell ref="T203:X203"/>
    <mergeCell ref="A202:E202"/>
    <mergeCell ref="F202:J202"/>
    <mergeCell ref="K202:N202"/>
    <mergeCell ref="O202:S202"/>
    <mergeCell ref="T202:X202"/>
    <mergeCell ref="Y202:AB202"/>
    <mergeCell ref="Y209:AB209"/>
    <mergeCell ref="AC209:AH209"/>
    <mergeCell ref="AI209:AK209"/>
    <mergeCell ref="AL209:AN209"/>
    <mergeCell ref="AO209:AP209"/>
    <mergeCell ref="AQ209:AS209"/>
    <mergeCell ref="AC208:AH208"/>
    <mergeCell ref="AI208:AK208"/>
    <mergeCell ref="AL208:AN208"/>
    <mergeCell ref="AO208:AP208"/>
    <mergeCell ref="AQ208:AS208"/>
    <mergeCell ref="A209:E209"/>
    <mergeCell ref="F209:J209"/>
    <mergeCell ref="K209:N209"/>
    <mergeCell ref="O209:S209"/>
    <mergeCell ref="T209:X209"/>
    <mergeCell ref="A208:E208"/>
    <mergeCell ref="F208:J208"/>
    <mergeCell ref="K208:N208"/>
    <mergeCell ref="O208:S208"/>
    <mergeCell ref="T208:X208"/>
    <mergeCell ref="Y208:AB208"/>
    <mergeCell ref="Y207:AB207"/>
    <mergeCell ref="AC207:AH207"/>
    <mergeCell ref="AI207:AK207"/>
    <mergeCell ref="AL207:AN207"/>
    <mergeCell ref="AO207:AP207"/>
    <mergeCell ref="AQ207:AS207"/>
    <mergeCell ref="AC206:AH206"/>
    <mergeCell ref="AI206:AK206"/>
    <mergeCell ref="AL206:AN206"/>
    <mergeCell ref="AO206:AP206"/>
    <mergeCell ref="AQ206:AS206"/>
    <mergeCell ref="A207:E207"/>
    <mergeCell ref="F207:J207"/>
    <mergeCell ref="K207:N207"/>
    <mergeCell ref="O207:S207"/>
    <mergeCell ref="T207:X207"/>
    <mergeCell ref="A206:E206"/>
    <mergeCell ref="F206:J206"/>
    <mergeCell ref="K206:N206"/>
    <mergeCell ref="O206:S206"/>
    <mergeCell ref="T206:X206"/>
    <mergeCell ref="Y206:AB206"/>
    <mergeCell ref="Y213:AB213"/>
    <mergeCell ref="AC213:AH213"/>
    <mergeCell ref="AI213:AK213"/>
    <mergeCell ref="AL213:AN213"/>
    <mergeCell ref="AO213:AP213"/>
    <mergeCell ref="AQ213:AS213"/>
    <mergeCell ref="AC212:AH212"/>
    <mergeCell ref="AI212:AK212"/>
    <mergeCell ref="AL212:AN212"/>
    <mergeCell ref="AO212:AP212"/>
    <mergeCell ref="AQ212:AS212"/>
    <mergeCell ref="A213:E213"/>
    <mergeCell ref="F213:J213"/>
    <mergeCell ref="K213:N213"/>
    <mergeCell ref="O213:S213"/>
    <mergeCell ref="T213:X213"/>
    <mergeCell ref="A212:E212"/>
    <mergeCell ref="F212:J212"/>
    <mergeCell ref="K212:N212"/>
    <mergeCell ref="O212:S212"/>
    <mergeCell ref="T212:X212"/>
    <mergeCell ref="Y212:AB212"/>
    <mergeCell ref="Y211:AB211"/>
    <mergeCell ref="AC211:AH211"/>
    <mergeCell ref="AI211:AK211"/>
    <mergeCell ref="AL211:AN211"/>
    <mergeCell ref="AO211:AP211"/>
    <mergeCell ref="AQ211:AS211"/>
    <mergeCell ref="AC210:AH210"/>
    <mergeCell ref="AI210:AK210"/>
    <mergeCell ref="AL210:AN210"/>
    <mergeCell ref="AO210:AP210"/>
    <mergeCell ref="AQ210:AS210"/>
    <mergeCell ref="A211:E211"/>
    <mergeCell ref="F211:J211"/>
    <mergeCell ref="K211:N211"/>
    <mergeCell ref="O211:S211"/>
    <mergeCell ref="T211:X211"/>
    <mergeCell ref="A210:E210"/>
    <mergeCell ref="F210:J210"/>
    <mergeCell ref="K210:N210"/>
    <mergeCell ref="O210:S210"/>
    <mergeCell ref="T210:X210"/>
    <mergeCell ref="Y210:AB210"/>
    <mergeCell ref="Y217:AB217"/>
    <mergeCell ref="AC217:AH217"/>
    <mergeCell ref="AI217:AK217"/>
    <mergeCell ref="AL217:AN217"/>
    <mergeCell ref="AO217:AP217"/>
    <mergeCell ref="AQ217:AS217"/>
    <mergeCell ref="AC216:AH216"/>
    <mergeCell ref="AI216:AK216"/>
    <mergeCell ref="AL216:AN216"/>
    <mergeCell ref="AO216:AP216"/>
    <mergeCell ref="AQ216:AS216"/>
    <mergeCell ref="A217:E217"/>
    <mergeCell ref="F217:J217"/>
    <mergeCell ref="K217:N217"/>
    <mergeCell ref="O217:S217"/>
    <mergeCell ref="T217:X217"/>
    <mergeCell ref="A216:E216"/>
    <mergeCell ref="F216:J216"/>
    <mergeCell ref="K216:N216"/>
    <mergeCell ref="O216:S216"/>
    <mergeCell ref="T216:X216"/>
    <mergeCell ref="Y216:AB216"/>
    <mergeCell ref="Y215:AB215"/>
    <mergeCell ref="AC215:AH215"/>
    <mergeCell ref="AI215:AK215"/>
    <mergeCell ref="AL215:AN215"/>
    <mergeCell ref="AO215:AP215"/>
    <mergeCell ref="AQ215:AS215"/>
    <mergeCell ref="AC214:AH214"/>
    <mergeCell ref="AI214:AK214"/>
    <mergeCell ref="AL214:AN214"/>
    <mergeCell ref="AO214:AP214"/>
    <mergeCell ref="AQ214:AS214"/>
    <mergeCell ref="A215:E215"/>
    <mergeCell ref="F215:J215"/>
    <mergeCell ref="K215:N215"/>
    <mergeCell ref="O215:S215"/>
    <mergeCell ref="T215:X215"/>
    <mergeCell ref="A214:E214"/>
    <mergeCell ref="F214:J214"/>
    <mergeCell ref="K214:N214"/>
    <mergeCell ref="O214:S214"/>
    <mergeCell ref="T214:X214"/>
    <mergeCell ref="Y214:AB214"/>
    <mergeCell ref="Y221:AB221"/>
    <mergeCell ref="AC221:AH221"/>
    <mergeCell ref="AI221:AK221"/>
    <mergeCell ref="AL221:AN221"/>
    <mergeCell ref="AO221:AP221"/>
    <mergeCell ref="AQ221:AS221"/>
    <mergeCell ref="AC220:AH220"/>
    <mergeCell ref="AI220:AK220"/>
    <mergeCell ref="AL220:AN220"/>
    <mergeCell ref="AO220:AP220"/>
    <mergeCell ref="AQ220:AS220"/>
    <mergeCell ref="A221:E221"/>
    <mergeCell ref="F221:J221"/>
    <mergeCell ref="K221:N221"/>
    <mergeCell ref="O221:S221"/>
    <mergeCell ref="T221:X221"/>
    <mergeCell ref="A220:E220"/>
    <mergeCell ref="F220:J220"/>
    <mergeCell ref="K220:N220"/>
    <mergeCell ref="O220:S220"/>
    <mergeCell ref="T220:X220"/>
    <mergeCell ref="Y220:AB220"/>
    <mergeCell ref="Y219:AB219"/>
    <mergeCell ref="AC219:AH219"/>
    <mergeCell ref="AI219:AK219"/>
    <mergeCell ref="AL219:AN219"/>
    <mergeCell ref="AO219:AP219"/>
    <mergeCell ref="AQ219:AS219"/>
    <mergeCell ref="AC218:AH218"/>
    <mergeCell ref="AI218:AK218"/>
    <mergeCell ref="AL218:AN218"/>
    <mergeCell ref="AO218:AP218"/>
    <mergeCell ref="AQ218:AS218"/>
    <mergeCell ref="A219:E219"/>
    <mergeCell ref="F219:J219"/>
    <mergeCell ref="K219:N219"/>
    <mergeCell ref="O219:S219"/>
    <mergeCell ref="T219:X219"/>
    <mergeCell ref="A218:E218"/>
    <mergeCell ref="F218:J218"/>
    <mergeCell ref="K218:N218"/>
    <mergeCell ref="O218:S218"/>
    <mergeCell ref="T218:X218"/>
    <mergeCell ref="Y218:AB218"/>
    <mergeCell ref="Y225:AB225"/>
    <mergeCell ref="AC225:AH225"/>
    <mergeCell ref="AI225:AK225"/>
    <mergeCell ref="AL225:AN225"/>
    <mergeCell ref="AO225:AP225"/>
    <mergeCell ref="AQ225:AS225"/>
    <mergeCell ref="AC224:AH224"/>
    <mergeCell ref="AI224:AK224"/>
    <mergeCell ref="AL224:AN224"/>
    <mergeCell ref="AO224:AP224"/>
    <mergeCell ref="AQ224:AS224"/>
    <mergeCell ref="A225:E225"/>
    <mergeCell ref="F225:J225"/>
    <mergeCell ref="K225:N225"/>
    <mergeCell ref="O225:S225"/>
    <mergeCell ref="T225:X225"/>
    <mergeCell ref="A224:E224"/>
    <mergeCell ref="F224:J224"/>
    <mergeCell ref="K224:N224"/>
    <mergeCell ref="O224:S224"/>
    <mergeCell ref="T224:X224"/>
    <mergeCell ref="Y224:AB224"/>
    <mergeCell ref="Y223:AB223"/>
    <mergeCell ref="AC223:AH223"/>
    <mergeCell ref="AI223:AK223"/>
    <mergeCell ref="AL223:AN223"/>
    <mergeCell ref="AO223:AP223"/>
    <mergeCell ref="AQ223:AS223"/>
    <mergeCell ref="AC222:AH222"/>
    <mergeCell ref="AI222:AK222"/>
    <mergeCell ref="AL222:AN222"/>
    <mergeCell ref="AO222:AP222"/>
    <mergeCell ref="AQ222:AS222"/>
    <mergeCell ref="A223:E223"/>
    <mergeCell ref="F223:J223"/>
    <mergeCell ref="K223:N223"/>
    <mergeCell ref="O223:S223"/>
    <mergeCell ref="T223:X223"/>
    <mergeCell ref="A222:E222"/>
    <mergeCell ref="F222:J222"/>
    <mergeCell ref="K222:N222"/>
    <mergeCell ref="O222:S222"/>
    <mergeCell ref="T222:X222"/>
    <mergeCell ref="Y222:AB222"/>
    <mergeCell ref="Y229:AB229"/>
    <mergeCell ref="AC229:AH229"/>
    <mergeCell ref="AI229:AK229"/>
    <mergeCell ref="AL229:AN229"/>
    <mergeCell ref="AO229:AP229"/>
    <mergeCell ref="AQ229:AS229"/>
    <mergeCell ref="AC228:AH228"/>
    <mergeCell ref="AI228:AK228"/>
    <mergeCell ref="AL228:AN228"/>
    <mergeCell ref="AO228:AP228"/>
    <mergeCell ref="AQ228:AS228"/>
    <mergeCell ref="A229:E229"/>
    <mergeCell ref="F229:J229"/>
    <mergeCell ref="K229:N229"/>
    <mergeCell ref="O229:S229"/>
    <mergeCell ref="T229:X229"/>
    <mergeCell ref="A228:E228"/>
    <mergeCell ref="F228:J228"/>
    <mergeCell ref="K228:N228"/>
    <mergeCell ref="O228:S228"/>
    <mergeCell ref="T228:X228"/>
    <mergeCell ref="Y228:AB228"/>
    <mergeCell ref="Y227:AB227"/>
    <mergeCell ref="AC227:AH227"/>
    <mergeCell ref="AI227:AK227"/>
    <mergeCell ref="AL227:AN227"/>
    <mergeCell ref="AO227:AP227"/>
    <mergeCell ref="AQ227:AS227"/>
    <mergeCell ref="AC226:AH226"/>
    <mergeCell ref="AI226:AK226"/>
    <mergeCell ref="AL226:AN226"/>
    <mergeCell ref="AO226:AP226"/>
    <mergeCell ref="AQ226:AS226"/>
    <mergeCell ref="A227:E227"/>
    <mergeCell ref="F227:J227"/>
    <mergeCell ref="K227:N227"/>
    <mergeCell ref="O227:S227"/>
    <mergeCell ref="T227:X227"/>
    <mergeCell ref="A226:E226"/>
    <mergeCell ref="F226:J226"/>
    <mergeCell ref="K226:N226"/>
    <mergeCell ref="O226:S226"/>
    <mergeCell ref="T226:X226"/>
    <mergeCell ref="Y226:AB226"/>
    <mergeCell ref="Y233:AB233"/>
    <mergeCell ref="AC233:AH233"/>
    <mergeCell ref="AI233:AK233"/>
    <mergeCell ref="AL233:AN233"/>
    <mergeCell ref="AO233:AP233"/>
    <mergeCell ref="AQ233:AS233"/>
    <mergeCell ref="AC232:AH232"/>
    <mergeCell ref="AI232:AK232"/>
    <mergeCell ref="AL232:AN232"/>
    <mergeCell ref="AO232:AP232"/>
    <mergeCell ref="AQ232:AS232"/>
    <mergeCell ref="A233:E233"/>
    <mergeCell ref="F233:J233"/>
    <mergeCell ref="K233:N233"/>
    <mergeCell ref="O233:S233"/>
    <mergeCell ref="T233:X233"/>
    <mergeCell ref="A232:E232"/>
    <mergeCell ref="F232:J232"/>
    <mergeCell ref="K232:N232"/>
    <mergeCell ref="O232:S232"/>
    <mergeCell ref="T232:X232"/>
    <mergeCell ref="Y232:AB232"/>
    <mergeCell ref="Y231:AB231"/>
    <mergeCell ref="AC231:AH231"/>
    <mergeCell ref="AI231:AK231"/>
    <mergeCell ref="AL231:AN231"/>
    <mergeCell ref="AO231:AP231"/>
    <mergeCell ref="AQ231:AS231"/>
    <mergeCell ref="AC230:AH230"/>
    <mergeCell ref="AI230:AK230"/>
    <mergeCell ref="AL230:AN230"/>
    <mergeCell ref="AO230:AP230"/>
    <mergeCell ref="AQ230:AS230"/>
    <mergeCell ref="A231:E231"/>
    <mergeCell ref="F231:J231"/>
    <mergeCell ref="K231:N231"/>
    <mergeCell ref="O231:S231"/>
    <mergeCell ref="T231:X231"/>
    <mergeCell ref="A230:E230"/>
    <mergeCell ref="F230:J230"/>
    <mergeCell ref="K230:N230"/>
    <mergeCell ref="O230:S230"/>
    <mergeCell ref="T230:X230"/>
    <mergeCell ref="Y230:AB230"/>
    <mergeCell ref="Y237:AB237"/>
    <mergeCell ref="AC237:AH237"/>
    <mergeCell ref="AI237:AK237"/>
    <mergeCell ref="AL237:AN237"/>
    <mergeCell ref="AO237:AP237"/>
    <mergeCell ref="AQ237:AS237"/>
    <mergeCell ref="AC236:AH236"/>
    <mergeCell ref="AI236:AK236"/>
    <mergeCell ref="AL236:AN236"/>
    <mergeCell ref="AO236:AP236"/>
    <mergeCell ref="AQ236:AS236"/>
    <mergeCell ref="A237:E237"/>
    <mergeCell ref="F237:J237"/>
    <mergeCell ref="K237:N237"/>
    <mergeCell ref="O237:S237"/>
    <mergeCell ref="T237:X237"/>
    <mergeCell ref="A236:E236"/>
    <mergeCell ref="F236:J236"/>
    <mergeCell ref="K236:N236"/>
    <mergeCell ref="O236:S236"/>
    <mergeCell ref="T236:X236"/>
    <mergeCell ref="Y236:AB236"/>
    <mergeCell ref="Y235:AB235"/>
    <mergeCell ref="AC235:AH235"/>
    <mergeCell ref="AI235:AK235"/>
    <mergeCell ref="AL235:AN235"/>
    <mergeCell ref="AO235:AP235"/>
    <mergeCell ref="AQ235:AS235"/>
    <mergeCell ref="AC234:AH234"/>
    <mergeCell ref="AI234:AK234"/>
    <mergeCell ref="AL234:AN234"/>
    <mergeCell ref="AO234:AP234"/>
    <mergeCell ref="AQ234:AS234"/>
    <mergeCell ref="A235:E235"/>
    <mergeCell ref="F235:J235"/>
    <mergeCell ref="K235:N235"/>
    <mergeCell ref="O235:S235"/>
    <mergeCell ref="T235:X235"/>
    <mergeCell ref="A234:E234"/>
    <mergeCell ref="F234:J234"/>
    <mergeCell ref="K234:N234"/>
    <mergeCell ref="O234:S234"/>
    <mergeCell ref="T234:X234"/>
    <mergeCell ref="Y234:AB234"/>
    <mergeCell ref="Y241:AB241"/>
    <mergeCell ref="AC241:AH241"/>
    <mergeCell ref="AI241:AK241"/>
    <mergeCell ref="AL241:AN241"/>
    <mergeCell ref="AO241:AP241"/>
    <mergeCell ref="AQ241:AS241"/>
    <mergeCell ref="AC240:AH240"/>
    <mergeCell ref="AI240:AK240"/>
    <mergeCell ref="AL240:AN240"/>
    <mergeCell ref="AO240:AP240"/>
    <mergeCell ref="AQ240:AS240"/>
    <mergeCell ref="A241:E241"/>
    <mergeCell ref="F241:J241"/>
    <mergeCell ref="K241:N241"/>
    <mergeCell ref="O241:S241"/>
    <mergeCell ref="T241:X241"/>
    <mergeCell ref="A240:E240"/>
    <mergeCell ref="F240:J240"/>
    <mergeCell ref="K240:N240"/>
    <mergeCell ref="O240:S240"/>
    <mergeCell ref="T240:X240"/>
    <mergeCell ref="Y240:AB240"/>
    <mergeCell ref="Y239:AB239"/>
    <mergeCell ref="AC239:AH239"/>
    <mergeCell ref="AI239:AK239"/>
    <mergeCell ref="AL239:AN239"/>
    <mergeCell ref="AO239:AP239"/>
    <mergeCell ref="AQ239:AS239"/>
    <mergeCell ref="AC238:AH238"/>
    <mergeCell ref="AI238:AK238"/>
    <mergeCell ref="AL238:AN238"/>
    <mergeCell ref="AO238:AP238"/>
    <mergeCell ref="AQ238:AS238"/>
    <mergeCell ref="A239:E239"/>
    <mergeCell ref="F239:J239"/>
    <mergeCell ref="K239:N239"/>
    <mergeCell ref="O239:S239"/>
    <mergeCell ref="T239:X239"/>
    <mergeCell ref="A238:E238"/>
    <mergeCell ref="F238:J238"/>
    <mergeCell ref="K238:N238"/>
    <mergeCell ref="O238:S238"/>
    <mergeCell ref="T238:X238"/>
    <mergeCell ref="Y238:AB238"/>
    <mergeCell ref="Y245:AB245"/>
    <mergeCell ref="AC245:AH245"/>
    <mergeCell ref="AI245:AK245"/>
    <mergeCell ref="AL245:AN245"/>
    <mergeCell ref="AO245:AP245"/>
    <mergeCell ref="AQ245:AS245"/>
    <mergeCell ref="AC244:AH244"/>
    <mergeCell ref="AI244:AK244"/>
    <mergeCell ref="AL244:AN244"/>
    <mergeCell ref="AO244:AP244"/>
    <mergeCell ref="AQ244:AS244"/>
    <mergeCell ref="A245:E245"/>
    <mergeCell ref="F245:J245"/>
    <mergeCell ref="K245:N245"/>
    <mergeCell ref="O245:S245"/>
    <mergeCell ref="T245:X245"/>
    <mergeCell ref="A244:E244"/>
    <mergeCell ref="F244:J244"/>
    <mergeCell ref="K244:N244"/>
    <mergeCell ref="O244:S244"/>
    <mergeCell ref="T244:X244"/>
    <mergeCell ref="Y244:AB244"/>
    <mergeCell ref="Y243:AB243"/>
    <mergeCell ref="AC243:AH243"/>
    <mergeCell ref="AI243:AK243"/>
    <mergeCell ref="AL243:AN243"/>
    <mergeCell ref="AO243:AP243"/>
    <mergeCell ref="AQ243:AS243"/>
    <mergeCell ref="AC242:AH242"/>
    <mergeCell ref="AI242:AK242"/>
    <mergeCell ref="AL242:AN242"/>
    <mergeCell ref="AO242:AP242"/>
    <mergeCell ref="AQ242:AS242"/>
    <mergeCell ref="A243:E243"/>
    <mergeCell ref="F243:J243"/>
    <mergeCell ref="K243:N243"/>
    <mergeCell ref="O243:S243"/>
    <mergeCell ref="T243:X243"/>
    <mergeCell ref="A242:E242"/>
    <mergeCell ref="F242:J242"/>
    <mergeCell ref="K242:N242"/>
    <mergeCell ref="O242:S242"/>
    <mergeCell ref="T242:X242"/>
    <mergeCell ref="Y242:AB242"/>
    <mergeCell ref="Y249:AB249"/>
    <mergeCell ref="AC249:AH249"/>
    <mergeCell ref="AI249:AK249"/>
    <mergeCell ref="AL249:AN249"/>
    <mergeCell ref="AO249:AP249"/>
    <mergeCell ref="AQ249:AS249"/>
    <mergeCell ref="AC248:AH248"/>
    <mergeCell ref="AI248:AK248"/>
    <mergeCell ref="AL248:AN248"/>
    <mergeCell ref="AO248:AP248"/>
    <mergeCell ref="AQ248:AS248"/>
    <mergeCell ref="A249:E249"/>
    <mergeCell ref="F249:J249"/>
    <mergeCell ref="K249:N249"/>
    <mergeCell ref="O249:S249"/>
    <mergeCell ref="T249:X249"/>
    <mergeCell ref="A248:E248"/>
    <mergeCell ref="F248:J248"/>
    <mergeCell ref="K248:N248"/>
    <mergeCell ref="O248:S248"/>
    <mergeCell ref="T248:X248"/>
    <mergeCell ref="Y248:AB248"/>
    <mergeCell ref="Y247:AB247"/>
    <mergeCell ref="AC247:AH247"/>
    <mergeCell ref="AI247:AK247"/>
    <mergeCell ref="AL247:AN247"/>
    <mergeCell ref="AO247:AP247"/>
    <mergeCell ref="AQ247:AS247"/>
    <mergeCell ref="AC246:AH246"/>
    <mergeCell ref="AI246:AK246"/>
    <mergeCell ref="AL246:AN246"/>
    <mergeCell ref="AO246:AP246"/>
    <mergeCell ref="AQ246:AS246"/>
    <mergeCell ref="A247:E247"/>
    <mergeCell ref="F247:J247"/>
    <mergeCell ref="K247:N247"/>
    <mergeCell ref="O247:S247"/>
    <mergeCell ref="T247:X247"/>
    <mergeCell ref="A246:E246"/>
    <mergeCell ref="F246:J246"/>
    <mergeCell ref="K246:N246"/>
    <mergeCell ref="O246:S246"/>
    <mergeCell ref="T246:X246"/>
    <mergeCell ref="Y246:AB246"/>
    <mergeCell ref="Y253:AB253"/>
    <mergeCell ref="AC253:AH253"/>
    <mergeCell ref="AI253:AK253"/>
    <mergeCell ref="AL253:AN253"/>
    <mergeCell ref="AO253:AP253"/>
    <mergeCell ref="AQ253:AS253"/>
    <mergeCell ref="AC252:AH252"/>
    <mergeCell ref="AI252:AK252"/>
    <mergeCell ref="AL252:AN252"/>
    <mergeCell ref="AO252:AP252"/>
    <mergeCell ref="AQ252:AS252"/>
    <mergeCell ref="A253:E253"/>
    <mergeCell ref="F253:J253"/>
    <mergeCell ref="K253:N253"/>
    <mergeCell ref="O253:S253"/>
    <mergeCell ref="T253:X253"/>
    <mergeCell ref="A252:E252"/>
    <mergeCell ref="F252:J252"/>
    <mergeCell ref="K252:N252"/>
    <mergeCell ref="O252:S252"/>
    <mergeCell ref="T252:X252"/>
    <mergeCell ref="Y252:AB252"/>
    <mergeCell ref="Y251:AB251"/>
    <mergeCell ref="AC251:AH251"/>
    <mergeCell ref="AI251:AK251"/>
    <mergeCell ref="AL251:AN251"/>
    <mergeCell ref="AO251:AP251"/>
    <mergeCell ref="AQ251:AS251"/>
    <mergeCell ref="AC250:AH250"/>
    <mergeCell ref="AI250:AK250"/>
    <mergeCell ref="AL250:AN250"/>
    <mergeCell ref="AO250:AP250"/>
    <mergeCell ref="AQ250:AS250"/>
    <mergeCell ref="A251:E251"/>
    <mergeCell ref="F251:J251"/>
    <mergeCell ref="K251:N251"/>
    <mergeCell ref="O251:S251"/>
    <mergeCell ref="T251:X251"/>
    <mergeCell ref="A250:E250"/>
    <mergeCell ref="F250:J250"/>
    <mergeCell ref="K250:N250"/>
    <mergeCell ref="O250:S250"/>
    <mergeCell ref="T250:X250"/>
    <mergeCell ref="Y250:AB250"/>
    <mergeCell ref="Y257:AB257"/>
    <mergeCell ref="AC257:AH257"/>
    <mergeCell ref="AI257:AK257"/>
    <mergeCell ref="AL257:AN257"/>
    <mergeCell ref="AO257:AP257"/>
    <mergeCell ref="AQ257:AS257"/>
    <mergeCell ref="AC256:AH256"/>
    <mergeCell ref="AI256:AK256"/>
    <mergeCell ref="AL256:AN256"/>
    <mergeCell ref="AO256:AP256"/>
    <mergeCell ref="AQ256:AS256"/>
    <mergeCell ref="A257:E257"/>
    <mergeCell ref="F257:J257"/>
    <mergeCell ref="K257:N257"/>
    <mergeCell ref="O257:S257"/>
    <mergeCell ref="T257:X257"/>
    <mergeCell ref="A256:E256"/>
    <mergeCell ref="F256:J256"/>
    <mergeCell ref="K256:N256"/>
    <mergeCell ref="O256:S256"/>
    <mergeCell ref="T256:X256"/>
    <mergeCell ref="Y256:AB256"/>
    <mergeCell ref="Y255:AB255"/>
    <mergeCell ref="AC255:AH255"/>
    <mergeCell ref="AI255:AK255"/>
    <mergeCell ref="AL255:AN255"/>
    <mergeCell ref="AO255:AP255"/>
    <mergeCell ref="AQ255:AS255"/>
    <mergeCell ref="AC254:AH254"/>
    <mergeCell ref="AI254:AK254"/>
    <mergeCell ref="AL254:AN254"/>
    <mergeCell ref="AO254:AP254"/>
    <mergeCell ref="AQ254:AS254"/>
    <mergeCell ref="A255:E255"/>
    <mergeCell ref="F255:J255"/>
    <mergeCell ref="K255:N255"/>
    <mergeCell ref="O255:S255"/>
    <mergeCell ref="T255:X255"/>
    <mergeCell ref="A254:E254"/>
    <mergeCell ref="F254:J254"/>
    <mergeCell ref="K254:N254"/>
    <mergeCell ref="O254:S254"/>
    <mergeCell ref="T254:X254"/>
    <mergeCell ref="Y254:AB254"/>
    <mergeCell ref="Y261:AB261"/>
    <mergeCell ref="AC261:AH261"/>
    <mergeCell ref="AI261:AK261"/>
    <mergeCell ref="AL261:AN261"/>
    <mergeCell ref="AO261:AP261"/>
    <mergeCell ref="AQ261:AS261"/>
    <mergeCell ref="AC260:AH260"/>
    <mergeCell ref="AI260:AK260"/>
    <mergeCell ref="AL260:AN260"/>
    <mergeCell ref="AO260:AP260"/>
    <mergeCell ref="AQ260:AS260"/>
    <mergeCell ref="A261:E261"/>
    <mergeCell ref="F261:J261"/>
    <mergeCell ref="K261:N261"/>
    <mergeCell ref="O261:S261"/>
    <mergeCell ref="T261:X261"/>
    <mergeCell ref="A260:E260"/>
    <mergeCell ref="F260:J260"/>
    <mergeCell ref="K260:N260"/>
    <mergeCell ref="O260:S260"/>
    <mergeCell ref="T260:X260"/>
    <mergeCell ref="Y260:AB260"/>
    <mergeCell ref="Y259:AB259"/>
    <mergeCell ref="AC259:AH259"/>
    <mergeCell ref="AI259:AK259"/>
    <mergeCell ref="AL259:AN259"/>
    <mergeCell ref="AO259:AP259"/>
    <mergeCell ref="AQ259:AS259"/>
    <mergeCell ref="AC258:AH258"/>
    <mergeCell ref="AI258:AK258"/>
    <mergeCell ref="AL258:AN258"/>
    <mergeCell ref="AO258:AP258"/>
    <mergeCell ref="AQ258:AS258"/>
    <mergeCell ref="A259:E259"/>
    <mergeCell ref="F259:J259"/>
    <mergeCell ref="K259:N259"/>
    <mergeCell ref="O259:S259"/>
    <mergeCell ref="T259:X259"/>
    <mergeCell ref="A258:E258"/>
    <mergeCell ref="F258:J258"/>
    <mergeCell ref="K258:N258"/>
    <mergeCell ref="O258:S258"/>
    <mergeCell ref="T258:X258"/>
    <mergeCell ref="Y258:AB258"/>
    <mergeCell ref="Y265:AB265"/>
    <mergeCell ref="AC265:AH265"/>
    <mergeCell ref="AI265:AK265"/>
    <mergeCell ref="AL265:AN265"/>
    <mergeCell ref="AO265:AP265"/>
    <mergeCell ref="AQ265:AS265"/>
    <mergeCell ref="AC264:AH264"/>
    <mergeCell ref="AI264:AK264"/>
    <mergeCell ref="AL264:AN264"/>
    <mergeCell ref="AO264:AP264"/>
    <mergeCell ref="AQ264:AS264"/>
    <mergeCell ref="A265:E265"/>
    <mergeCell ref="F265:J265"/>
    <mergeCell ref="K265:N265"/>
    <mergeCell ref="O265:S265"/>
    <mergeCell ref="T265:X265"/>
    <mergeCell ref="A264:E264"/>
    <mergeCell ref="F264:J264"/>
    <mergeCell ref="K264:N264"/>
    <mergeCell ref="O264:S264"/>
    <mergeCell ref="T264:X264"/>
    <mergeCell ref="Y264:AB264"/>
    <mergeCell ref="Y263:AB263"/>
    <mergeCell ref="AC263:AH263"/>
    <mergeCell ref="AI263:AK263"/>
    <mergeCell ref="AL263:AN263"/>
    <mergeCell ref="AO263:AP263"/>
    <mergeCell ref="AQ263:AS263"/>
    <mergeCell ref="AC262:AH262"/>
    <mergeCell ref="AI262:AK262"/>
    <mergeCell ref="AL262:AN262"/>
    <mergeCell ref="AO262:AP262"/>
    <mergeCell ref="AQ262:AS262"/>
    <mergeCell ref="A263:E263"/>
    <mergeCell ref="F263:J263"/>
    <mergeCell ref="K263:N263"/>
    <mergeCell ref="O263:S263"/>
    <mergeCell ref="T263:X263"/>
    <mergeCell ref="A262:E262"/>
    <mergeCell ref="F262:J262"/>
    <mergeCell ref="K262:N262"/>
    <mergeCell ref="O262:S262"/>
    <mergeCell ref="T262:X262"/>
    <mergeCell ref="Y262:AB262"/>
    <mergeCell ref="Y269:AB269"/>
    <mergeCell ref="AC269:AH269"/>
    <mergeCell ref="AI269:AK269"/>
    <mergeCell ref="AL269:AN269"/>
    <mergeCell ref="AO269:AP269"/>
    <mergeCell ref="AQ269:AS269"/>
    <mergeCell ref="AC268:AH268"/>
    <mergeCell ref="AI268:AK268"/>
    <mergeCell ref="AL268:AN268"/>
    <mergeCell ref="AO268:AP268"/>
    <mergeCell ref="AQ268:AS268"/>
    <mergeCell ref="A269:E269"/>
    <mergeCell ref="F269:J269"/>
    <mergeCell ref="K269:N269"/>
    <mergeCell ref="O269:S269"/>
    <mergeCell ref="T269:X269"/>
    <mergeCell ref="A268:E268"/>
    <mergeCell ref="F268:J268"/>
    <mergeCell ref="K268:N268"/>
    <mergeCell ref="O268:S268"/>
    <mergeCell ref="T268:X268"/>
    <mergeCell ref="Y268:AB268"/>
    <mergeCell ref="Y267:AB267"/>
    <mergeCell ref="AC267:AH267"/>
    <mergeCell ref="AI267:AK267"/>
    <mergeCell ref="AL267:AN267"/>
    <mergeCell ref="AO267:AP267"/>
    <mergeCell ref="AQ267:AS267"/>
    <mergeCell ref="AC266:AH266"/>
    <mergeCell ref="AI266:AK266"/>
    <mergeCell ref="AL266:AN266"/>
    <mergeCell ref="AO266:AP266"/>
    <mergeCell ref="AQ266:AS266"/>
    <mergeCell ref="A267:E267"/>
    <mergeCell ref="F267:J267"/>
    <mergeCell ref="K267:N267"/>
    <mergeCell ref="O267:S267"/>
    <mergeCell ref="T267:X267"/>
    <mergeCell ref="A266:E266"/>
    <mergeCell ref="F266:J266"/>
    <mergeCell ref="K266:N266"/>
    <mergeCell ref="O266:S266"/>
    <mergeCell ref="T266:X266"/>
    <mergeCell ref="Y266:AB266"/>
    <mergeCell ref="Y273:AB273"/>
    <mergeCell ref="AC273:AH273"/>
    <mergeCell ref="AI273:AK273"/>
    <mergeCell ref="AL273:AN273"/>
    <mergeCell ref="AO273:AP273"/>
    <mergeCell ref="AQ273:AS273"/>
    <mergeCell ref="AC272:AH272"/>
    <mergeCell ref="AI272:AK272"/>
    <mergeCell ref="AL272:AN272"/>
    <mergeCell ref="AO272:AP272"/>
    <mergeCell ref="AQ272:AS272"/>
    <mergeCell ref="A273:E273"/>
    <mergeCell ref="F273:J273"/>
    <mergeCell ref="K273:N273"/>
    <mergeCell ref="O273:S273"/>
    <mergeCell ref="T273:X273"/>
    <mergeCell ref="A272:E272"/>
    <mergeCell ref="F272:J272"/>
    <mergeCell ref="K272:N272"/>
    <mergeCell ref="O272:S272"/>
    <mergeCell ref="T272:X272"/>
    <mergeCell ref="Y272:AB272"/>
    <mergeCell ref="Y271:AB271"/>
    <mergeCell ref="AC271:AH271"/>
    <mergeCell ref="AI271:AK271"/>
    <mergeCell ref="AL271:AN271"/>
    <mergeCell ref="AO271:AP271"/>
    <mergeCell ref="AQ271:AS271"/>
    <mergeCell ref="AC270:AH270"/>
    <mergeCell ref="AI270:AK270"/>
    <mergeCell ref="AL270:AN270"/>
    <mergeCell ref="AO270:AP270"/>
    <mergeCell ref="AQ270:AS270"/>
    <mergeCell ref="A271:E271"/>
    <mergeCell ref="F271:J271"/>
    <mergeCell ref="K271:N271"/>
    <mergeCell ref="O271:S271"/>
    <mergeCell ref="T271:X271"/>
    <mergeCell ref="A270:E270"/>
    <mergeCell ref="F270:J270"/>
    <mergeCell ref="K270:N270"/>
    <mergeCell ref="O270:S270"/>
    <mergeCell ref="T270:X270"/>
    <mergeCell ref="Y270:AB270"/>
    <mergeCell ref="Y277:AB277"/>
    <mergeCell ref="AC277:AH277"/>
    <mergeCell ref="AI277:AK277"/>
    <mergeCell ref="AL277:AN277"/>
    <mergeCell ref="AO277:AP277"/>
    <mergeCell ref="AQ277:AS277"/>
    <mergeCell ref="AC276:AH276"/>
    <mergeCell ref="AI276:AK276"/>
    <mergeCell ref="AL276:AN276"/>
    <mergeCell ref="AO276:AP276"/>
    <mergeCell ref="AQ276:AS276"/>
    <mergeCell ref="A277:E277"/>
    <mergeCell ref="F277:J277"/>
    <mergeCell ref="K277:N277"/>
    <mergeCell ref="O277:S277"/>
    <mergeCell ref="T277:X277"/>
    <mergeCell ref="A276:E276"/>
    <mergeCell ref="F276:J276"/>
    <mergeCell ref="K276:N276"/>
    <mergeCell ref="O276:S276"/>
    <mergeCell ref="T276:X276"/>
    <mergeCell ref="Y276:AB276"/>
    <mergeCell ref="Y275:AB275"/>
    <mergeCell ref="AC275:AH275"/>
    <mergeCell ref="AI275:AK275"/>
    <mergeCell ref="AL275:AN275"/>
    <mergeCell ref="AO275:AP275"/>
    <mergeCell ref="AQ275:AS275"/>
    <mergeCell ref="AC274:AH274"/>
    <mergeCell ref="AI274:AK274"/>
    <mergeCell ref="AL274:AN274"/>
    <mergeCell ref="AO274:AP274"/>
    <mergeCell ref="AQ274:AS274"/>
    <mergeCell ref="A275:E275"/>
    <mergeCell ref="F275:J275"/>
    <mergeCell ref="K275:N275"/>
    <mergeCell ref="O275:S275"/>
    <mergeCell ref="T275:X275"/>
    <mergeCell ref="A274:E274"/>
    <mergeCell ref="F274:J274"/>
    <mergeCell ref="K274:N274"/>
    <mergeCell ref="O274:S274"/>
    <mergeCell ref="T274:X274"/>
    <mergeCell ref="Y274:AB274"/>
    <mergeCell ref="Y281:AB281"/>
    <mergeCell ref="AC281:AH281"/>
    <mergeCell ref="AI281:AK281"/>
    <mergeCell ref="AL281:AN281"/>
    <mergeCell ref="AO281:AP281"/>
    <mergeCell ref="AQ281:AS281"/>
    <mergeCell ref="AC280:AH280"/>
    <mergeCell ref="AI280:AK280"/>
    <mergeCell ref="AL280:AN280"/>
    <mergeCell ref="AO280:AP280"/>
    <mergeCell ref="AQ280:AS280"/>
    <mergeCell ref="A281:E281"/>
    <mergeCell ref="F281:J281"/>
    <mergeCell ref="K281:N281"/>
    <mergeCell ref="O281:S281"/>
    <mergeCell ref="T281:X281"/>
    <mergeCell ref="A280:E280"/>
    <mergeCell ref="F280:J280"/>
    <mergeCell ref="K280:N280"/>
    <mergeCell ref="O280:S280"/>
    <mergeCell ref="T280:X280"/>
    <mergeCell ref="Y280:AB280"/>
    <mergeCell ref="Y279:AB279"/>
    <mergeCell ref="AC279:AH279"/>
    <mergeCell ref="AI279:AK279"/>
    <mergeCell ref="AL279:AN279"/>
    <mergeCell ref="AO279:AP279"/>
    <mergeCell ref="AQ279:AS279"/>
    <mergeCell ref="AC278:AH278"/>
    <mergeCell ref="AI278:AK278"/>
    <mergeCell ref="AL278:AN278"/>
    <mergeCell ref="AO278:AP278"/>
    <mergeCell ref="AQ278:AS278"/>
    <mergeCell ref="A279:E279"/>
    <mergeCell ref="F279:J279"/>
    <mergeCell ref="K279:N279"/>
    <mergeCell ref="O279:S279"/>
    <mergeCell ref="T279:X279"/>
    <mergeCell ref="A278:E278"/>
    <mergeCell ref="F278:J278"/>
    <mergeCell ref="K278:N278"/>
    <mergeCell ref="O278:S278"/>
    <mergeCell ref="T278:X278"/>
    <mergeCell ref="Y278:AB278"/>
    <mergeCell ref="Y285:AB285"/>
    <mergeCell ref="AC285:AH285"/>
    <mergeCell ref="AI285:AK285"/>
    <mergeCell ref="AL285:AN285"/>
    <mergeCell ref="AO285:AP285"/>
    <mergeCell ref="AQ285:AS285"/>
    <mergeCell ref="AC284:AH284"/>
    <mergeCell ref="AI284:AK284"/>
    <mergeCell ref="AL284:AN284"/>
    <mergeCell ref="AO284:AP284"/>
    <mergeCell ref="AQ284:AS284"/>
    <mergeCell ref="A285:E285"/>
    <mergeCell ref="F285:J285"/>
    <mergeCell ref="K285:N285"/>
    <mergeCell ref="O285:S285"/>
    <mergeCell ref="T285:X285"/>
    <mergeCell ref="A284:E284"/>
    <mergeCell ref="F284:J284"/>
    <mergeCell ref="K284:N284"/>
    <mergeCell ref="O284:S284"/>
    <mergeCell ref="T284:X284"/>
    <mergeCell ref="Y284:AB284"/>
    <mergeCell ref="Y283:AB283"/>
    <mergeCell ref="AC283:AH283"/>
    <mergeCell ref="AI283:AK283"/>
    <mergeCell ref="AL283:AN283"/>
    <mergeCell ref="AO283:AP283"/>
    <mergeCell ref="AQ283:AS283"/>
    <mergeCell ref="AC282:AH282"/>
    <mergeCell ref="AI282:AK282"/>
    <mergeCell ref="AL282:AN282"/>
    <mergeCell ref="AO282:AP282"/>
    <mergeCell ref="AQ282:AS282"/>
    <mergeCell ref="A283:E283"/>
    <mergeCell ref="F283:J283"/>
    <mergeCell ref="K283:N283"/>
    <mergeCell ref="O283:S283"/>
    <mergeCell ref="T283:X283"/>
    <mergeCell ref="A282:E282"/>
    <mergeCell ref="F282:J282"/>
    <mergeCell ref="K282:N282"/>
    <mergeCell ref="O282:S282"/>
    <mergeCell ref="T282:X282"/>
    <mergeCell ref="Y282:AB282"/>
    <mergeCell ref="Y289:AB289"/>
    <mergeCell ref="AC289:AH289"/>
    <mergeCell ref="AI289:AK289"/>
    <mergeCell ref="AL289:AN289"/>
    <mergeCell ref="AO289:AP289"/>
    <mergeCell ref="AQ289:AS289"/>
    <mergeCell ref="AC288:AH288"/>
    <mergeCell ref="AI288:AK288"/>
    <mergeCell ref="AL288:AN288"/>
    <mergeCell ref="AO288:AP288"/>
    <mergeCell ref="AQ288:AS288"/>
    <mergeCell ref="A289:E289"/>
    <mergeCell ref="F289:J289"/>
    <mergeCell ref="K289:N289"/>
    <mergeCell ref="O289:S289"/>
    <mergeCell ref="T289:X289"/>
    <mergeCell ref="A288:E288"/>
    <mergeCell ref="F288:J288"/>
    <mergeCell ref="K288:N288"/>
    <mergeCell ref="O288:S288"/>
    <mergeCell ref="T288:X288"/>
    <mergeCell ref="Y288:AB288"/>
    <mergeCell ref="Y287:AB287"/>
    <mergeCell ref="AC287:AH287"/>
    <mergeCell ref="AI287:AK287"/>
    <mergeCell ref="AL287:AN287"/>
    <mergeCell ref="AO287:AP287"/>
    <mergeCell ref="AQ287:AS287"/>
    <mergeCell ref="AC286:AH286"/>
    <mergeCell ref="AI286:AK286"/>
    <mergeCell ref="AL286:AN286"/>
    <mergeCell ref="AO286:AP286"/>
    <mergeCell ref="AQ286:AS286"/>
    <mergeCell ref="A287:E287"/>
    <mergeCell ref="F287:J287"/>
    <mergeCell ref="K287:N287"/>
    <mergeCell ref="O287:S287"/>
    <mergeCell ref="T287:X287"/>
    <mergeCell ref="A286:E286"/>
    <mergeCell ref="F286:J286"/>
    <mergeCell ref="K286:N286"/>
    <mergeCell ref="O286:S286"/>
    <mergeCell ref="T286:X286"/>
    <mergeCell ref="Y286:AB286"/>
    <mergeCell ref="Y293:AB293"/>
    <mergeCell ref="AC293:AH293"/>
    <mergeCell ref="AI293:AK293"/>
    <mergeCell ref="AL293:AN293"/>
    <mergeCell ref="AO293:AP293"/>
    <mergeCell ref="AQ293:AS293"/>
    <mergeCell ref="AC292:AH292"/>
    <mergeCell ref="AI292:AK292"/>
    <mergeCell ref="AL292:AN292"/>
    <mergeCell ref="AO292:AP292"/>
    <mergeCell ref="AQ292:AS292"/>
    <mergeCell ref="A293:E293"/>
    <mergeCell ref="F293:J293"/>
    <mergeCell ref="K293:N293"/>
    <mergeCell ref="O293:S293"/>
    <mergeCell ref="T293:X293"/>
    <mergeCell ref="A292:E292"/>
    <mergeCell ref="F292:J292"/>
    <mergeCell ref="K292:N292"/>
    <mergeCell ref="O292:S292"/>
    <mergeCell ref="T292:X292"/>
    <mergeCell ref="Y292:AB292"/>
    <mergeCell ref="Y291:AB291"/>
    <mergeCell ref="AC291:AH291"/>
    <mergeCell ref="AI291:AK291"/>
    <mergeCell ref="AL291:AN291"/>
    <mergeCell ref="AO291:AP291"/>
    <mergeCell ref="AQ291:AS291"/>
    <mergeCell ref="AC290:AH290"/>
    <mergeCell ref="AI290:AK290"/>
    <mergeCell ref="AL290:AN290"/>
    <mergeCell ref="AO290:AP290"/>
    <mergeCell ref="AQ290:AS290"/>
    <mergeCell ref="A291:E291"/>
    <mergeCell ref="F291:J291"/>
    <mergeCell ref="K291:N291"/>
    <mergeCell ref="O291:S291"/>
    <mergeCell ref="T291:X291"/>
    <mergeCell ref="A290:E290"/>
    <mergeCell ref="F290:J290"/>
    <mergeCell ref="K290:N290"/>
    <mergeCell ref="O290:S290"/>
    <mergeCell ref="T290:X290"/>
    <mergeCell ref="Y290:AB290"/>
    <mergeCell ref="Y297:AB297"/>
    <mergeCell ref="AC297:AH297"/>
    <mergeCell ref="AI297:AK297"/>
    <mergeCell ref="AL297:AN297"/>
    <mergeCell ref="AO297:AP297"/>
    <mergeCell ref="AQ297:AS297"/>
    <mergeCell ref="AC296:AH296"/>
    <mergeCell ref="AI296:AK296"/>
    <mergeCell ref="AL296:AN296"/>
    <mergeCell ref="AO296:AP296"/>
    <mergeCell ref="AQ296:AS296"/>
    <mergeCell ref="A297:E297"/>
    <mergeCell ref="F297:J297"/>
    <mergeCell ref="K297:N297"/>
    <mergeCell ref="O297:S297"/>
    <mergeCell ref="T297:X297"/>
    <mergeCell ref="A296:E296"/>
    <mergeCell ref="F296:J296"/>
    <mergeCell ref="K296:N296"/>
    <mergeCell ref="O296:S296"/>
    <mergeCell ref="T296:X296"/>
    <mergeCell ref="Y296:AB296"/>
    <mergeCell ref="Y295:AB295"/>
    <mergeCell ref="AC295:AH295"/>
    <mergeCell ref="AI295:AK295"/>
    <mergeCell ref="AL295:AN295"/>
    <mergeCell ref="AO295:AP295"/>
    <mergeCell ref="AQ295:AS295"/>
    <mergeCell ref="AC294:AH294"/>
    <mergeCell ref="AI294:AK294"/>
    <mergeCell ref="AL294:AN294"/>
    <mergeCell ref="AO294:AP294"/>
    <mergeCell ref="AQ294:AS294"/>
    <mergeCell ref="A295:E295"/>
    <mergeCell ref="F295:J295"/>
    <mergeCell ref="K295:N295"/>
    <mergeCell ref="O295:S295"/>
    <mergeCell ref="T295:X295"/>
    <mergeCell ref="A294:E294"/>
    <mergeCell ref="F294:J294"/>
    <mergeCell ref="K294:N294"/>
    <mergeCell ref="O294:S294"/>
    <mergeCell ref="T294:X294"/>
    <mergeCell ref="Y294:AB294"/>
    <mergeCell ref="Y301:AB301"/>
    <mergeCell ref="AC301:AH301"/>
    <mergeCell ref="AI301:AK301"/>
    <mergeCell ref="AL301:AN301"/>
    <mergeCell ref="AO301:AP301"/>
    <mergeCell ref="AQ301:AS301"/>
    <mergeCell ref="AC300:AH300"/>
    <mergeCell ref="AI300:AK300"/>
    <mergeCell ref="AL300:AN300"/>
    <mergeCell ref="AO300:AP300"/>
    <mergeCell ref="AQ300:AS300"/>
    <mergeCell ref="A301:E301"/>
    <mergeCell ref="F301:J301"/>
    <mergeCell ref="K301:N301"/>
    <mergeCell ref="O301:S301"/>
    <mergeCell ref="T301:X301"/>
    <mergeCell ref="A300:E300"/>
    <mergeCell ref="F300:J300"/>
    <mergeCell ref="K300:N300"/>
    <mergeCell ref="O300:S300"/>
    <mergeCell ref="T300:X300"/>
    <mergeCell ref="Y300:AB300"/>
    <mergeCell ref="Y299:AB299"/>
    <mergeCell ref="AC299:AH299"/>
    <mergeCell ref="AI299:AK299"/>
    <mergeCell ref="AL299:AN299"/>
    <mergeCell ref="AO299:AP299"/>
    <mergeCell ref="AQ299:AS299"/>
    <mergeCell ref="AC298:AH298"/>
    <mergeCell ref="AI298:AK298"/>
    <mergeCell ref="AL298:AN298"/>
    <mergeCell ref="AO298:AP298"/>
    <mergeCell ref="AQ298:AS298"/>
    <mergeCell ref="A299:E299"/>
    <mergeCell ref="F299:J299"/>
    <mergeCell ref="K299:N299"/>
    <mergeCell ref="O299:S299"/>
    <mergeCell ref="T299:X299"/>
    <mergeCell ref="A298:E298"/>
    <mergeCell ref="F298:J298"/>
    <mergeCell ref="K298:N298"/>
    <mergeCell ref="O298:S298"/>
    <mergeCell ref="T298:X298"/>
    <mergeCell ref="Y298:AB298"/>
    <mergeCell ref="Y305:AB305"/>
    <mergeCell ref="AC305:AH305"/>
    <mergeCell ref="AI305:AK305"/>
    <mergeCell ref="AL305:AN305"/>
    <mergeCell ref="AO305:AP305"/>
    <mergeCell ref="AQ305:AS305"/>
    <mergeCell ref="AC304:AH304"/>
    <mergeCell ref="AI304:AK304"/>
    <mergeCell ref="AL304:AN304"/>
    <mergeCell ref="AO304:AP304"/>
    <mergeCell ref="AQ304:AS304"/>
    <mergeCell ref="A305:E305"/>
    <mergeCell ref="F305:J305"/>
    <mergeCell ref="K305:N305"/>
    <mergeCell ref="O305:S305"/>
    <mergeCell ref="T305:X305"/>
    <mergeCell ref="A304:E304"/>
    <mergeCell ref="F304:J304"/>
    <mergeCell ref="K304:N304"/>
    <mergeCell ref="O304:S304"/>
    <mergeCell ref="T304:X304"/>
    <mergeCell ref="Y304:AB304"/>
    <mergeCell ref="Y303:AB303"/>
    <mergeCell ref="AC303:AH303"/>
    <mergeCell ref="AI303:AK303"/>
    <mergeCell ref="AL303:AN303"/>
    <mergeCell ref="AO303:AP303"/>
    <mergeCell ref="AQ303:AS303"/>
    <mergeCell ref="AC302:AH302"/>
    <mergeCell ref="AI302:AK302"/>
    <mergeCell ref="AL302:AN302"/>
    <mergeCell ref="AO302:AP302"/>
    <mergeCell ref="AQ302:AS302"/>
    <mergeCell ref="A303:E303"/>
    <mergeCell ref="F303:J303"/>
    <mergeCell ref="K303:N303"/>
    <mergeCell ref="O303:S303"/>
    <mergeCell ref="T303:X303"/>
    <mergeCell ref="A302:E302"/>
    <mergeCell ref="F302:J302"/>
    <mergeCell ref="K302:N302"/>
    <mergeCell ref="O302:S302"/>
    <mergeCell ref="T302:X302"/>
    <mergeCell ref="Y302:AB302"/>
    <mergeCell ref="Y309:AB309"/>
    <mergeCell ref="AC309:AH309"/>
    <mergeCell ref="AI309:AK309"/>
    <mergeCell ref="AL309:AN309"/>
    <mergeCell ref="AO309:AP309"/>
    <mergeCell ref="AQ309:AS309"/>
    <mergeCell ref="AC308:AH308"/>
    <mergeCell ref="AI308:AK308"/>
    <mergeCell ref="AL308:AN308"/>
    <mergeCell ref="AO308:AP308"/>
    <mergeCell ref="AQ308:AS308"/>
    <mergeCell ref="A309:E309"/>
    <mergeCell ref="F309:J309"/>
    <mergeCell ref="K309:N309"/>
    <mergeCell ref="O309:S309"/>
    <mergeCell ref="T309:X309"/>
    <mergeCell ref="A308:E308"/>
    <mergeCell ref="F308:J308"/>
    <mergeCell ref="K308:N308"/>
    <mergeCell ref="O308:S308"/>
    <mergeCell ref="T308:X308"/>
    <mergeCell ref="Y308:AB308"/>
    <mergeCell ref="Y307:AB307"/>
    <mergeCell ref="AC307:AH307"/>
    <mergeCell ref="AI307:AK307"/>
    <mergeCell ref="AL307:AN307"/>
    <mergeCell ref="AO307:AP307"/>
    <mergeCell ref="AQ307:AS307"/>
    <mergeCell ref="AC306:AH306"/>
    <mergeCell ref="AI306:AK306"/>
    <mergeCell ref="AL306:AN306"/>
    <mergeCell ref="AO306:AP306"/>
    <mergeCell ref="AQ306:AS306"/>
    <mergeCell ref="A307:E307"/>
    <mergeCell ref="F307:J307"/>
    <mergeCell ref="K307:N307"/>
    <mergeCell ref="O307:S307"/>
    <mergeCell ref="T307:X307"/>
    <mergeCell ref="A306:E306"/>
    <mergeCell ref="F306:J306"/>
    <mergeCell ref="K306:N306"/>
    <mergeCell ref="O306:S306"/>
    <mergeCell ref="T306:X306"/>
    <mergeCell ref="Y306:AB306"/>
    <mergeCell ref="Y313:AB313"/>
    <mergeCell ref="AC313:AH313"/>
    <mergeCell ref="AI313:AK313"/>
    <mergeCell ref="AL313:AN313"/>
    <mergeCell ref="AO313:AP313"/>
    <mergeCell ref="AQ313:AS313"/>
    <mergeCell ref="AC312:AH312"/>
    <mergeCell ref="AI312:AK312"/>
    <mergeCell ref="AL312:AN312"/>
    <mergeCell ref="AO312:AP312"/>
    <mergeCell ref="AQ312:AS312"/>
    <mergeCell ref="A313:E313"/>
    <mergeCell ref="F313:J313"/>
    <mergeCell ref="K313:N313"/>
    <mergeCell ref="O313:S313"/>
    <mergeCell ref="T313:X313"/>
    <mergeCell ref="A312:E312"/>
    <mergeCell ref="F312:J312"/>
    <mergeCell ref="K312:N312"/>
    <mergeCell ref="O312:S312"/>
    <mergeCell ref="T312:X312"/>
    <mergeCell ref="Y312:AB312"/>
    <mergeCell ref="Y311:AB311"/>
    <mergeCell ref="AC311:AH311"/>
    <mergeCell ref="AI311:AK311"/>
    <mergeCell ref="AL311:AN311"/>
    <mergeCell ref="AO311:AP311"/>
    <mergeCell ref="AQ311:AS311"/>
    <mergeCell ref="AC310:AH310"/>
    <mergeCell ref="AI310:AK310"/>
    <mergeCell ref="AL310:AN310"/>
    <mergeCell ref="AO310:AP310"/>
    <mergeCell ref="AQ310:AS310"/>
    <mergeCell ref="A311:E311"/>
    <mergeCell ref="F311:J311"/>
    <mergeCell ref="K311:N311"/>
    <mergeCell ref="O311:S311"/>
    <mergeCell ref="T311:X311"/>
    <mergeCell ref="A310:E310"/>
    <mergeCell ref="F310:J310"/>
    <mergeCell ref="K310:N310"/>
    <mergeCell ref="O310:S310"/>
    <mergeCell ref="T310:X310"/>
    <mergeCell ref="Y310:AB310"/>
    <mergeCell ref="Y317:AB317"/>
    <mergeCell ref="AC317:AH317"/>
    <mergeCell ref="AI317:AK317"/>
    <mergeCell ref="AL317:AN317"/>
    <mergeCell ref="AO317:AP317"/>
    <mergeCell ref="AQ317:AS317"/>
    <mergeCell ref="AC316:AH316"/>
    <mergeCell ref="AI316:AK316"/>
    <mergeCell ref="AL316:AN316"/>
    <mergeCell ref="AO316:AP316"/>
    <mergeCell ref="AQ316:AS316"/>
    <mergeCell ref="A317:E317"/>
    <mergeCell ref="F317:J317"/>
    <mergeCell ref="K317:N317"/>
    <mergeCell ref="O317:S317"/>
    <mergeCell ref="T317:X317"/>
    <mergeCell ref="A316:E316"/>
    <mergeCell ref="F316:J316"/>
    <mergeCell ref="K316:N316"/>
    <mergeCell ref="O316:S316"/>
    <mergeCell ref="T316:X316"/>
    <mergeCell ref="Y316:AB316"/>
    <mergeCell ref="Y315:AB315"/>
    <mergeCell ref="AC315:AH315"/>
    <mergeCell ref="AI315:AK315"/>
    <mergeCell ref="AL315:AN315"/>
    <mergeCell ref="AO315:AP315"/>
    <mergeCell ref="AQ315:AS315"/>
    <mergeCell ref="AC314:AH314"/>
    <mergeCell ref="AI314:AK314"/>
    <mergeCell ref="AL314:AN314"/>
    <mergeCell ref="AO314:AP314"/>
    <mergeCell ref="AQ314:AS314"/>
    <mergeCell ref="A315:E315"/>
    <mergeCell ref="F315:J315"/>
    <mergeCell ref="K315:N315"/>
    <mergeCell ref="O315:S315"/>
    <mergeCell ref="T315:X315"/>
    <mergeCell ref="A314:E314"/>
    <mergeCell ref="F314:J314"/>
    <mergeCell ref="K314:N314"/>
    <mergeCell ref="O314:S314"/>
    <mergeCell ref="T314:X314"/>
    <mergeCell ref="Y314:AB314"/>
    <mergeCell ref="Y321:AB321"/>
    <mergeCell ref="AC321:AH321"/>
    <mergeCell ref="AI321:AK321"/>
    <mergeCell ref="AL321:AN321"/>
    <mergeCell ref="AO321:AP321"/>
    <mergeCell ref="AQ321:AS321"/>
    <mergeCell ref="AC320:AH320"/>
    <mergeCell ref="AI320:AK320"/>
    <mergeCell ref="AL320:AN320"/>
    <mergeCell ref="AO320:AP320"/>
    <mergeCell ref="AQ320:AS320"/>
    <mergeCell ref="A321:E321"/>
    <mergeCell ref="F321:J321"/>
    <mergeCell ref="K321:N321"/>
    <mergeCell ref="O321:S321"/>
    <mergeCell ref="T321:X321"/>
    <mergeCell ref="A320:E320"/>
    <mergeCell ref="F320:J320"/>
    <mergeCell ref="K320:N320"/>
    <mergeCell ref="O320:S320"/>
    <mergeCell ref="T320:X320"/>
    <mergeCell ref="Y320:AB320"/>
    <mergeCell ref="Y319:AB319"/>
    <mergeCell ref="AC319:AH319"/>
    <mergeCell ref="AI319:AK319"/>
    <mergeCell ref="AL319:AN319"/>
    <mergeCell ref="AO319:AP319"/>
    <mergeCell ref="AQ319:AS319"/>
    <mergeCell ref="AC318:AH318"/>
    <mergeCell ref="AI318:AK318"/>
    <mergeCell ref="AL318:AN318"/>
    <mergeCell ref="AO318:AP318"/>
    <mergeCell ref="AQ318:AS318"/>
    <mergeCell ref="A319:E319"/>
    <mergeCell ref="F319:J319"/>
    <mergeCell ref="K319:N319"/>
    <mergeCell ref="O319:S319"/>
    <mergeCell ref="T319:X319"/>
    <mergeCell ref="A318:E318"/>
    <mergeCell ref="F318:J318"/>
    <mergeCell ref="K318:N318"/>
    <mergeCell ref="O318:S318"/>
    <mergeCell ref="T318:X318"/>
    <mergeCell ref="Y318:AB318"/>
    <mergeCell ref="Y325:AB325"/>
    <mergeCell ref="AC325:AH325"/>
    <mergeCell ref="AI325:AK325"/>
    <mergeCell ref="AL325:AN325"/>
    <mergeCell ref="AO325:AP325"/>
    <mergeCell ref="AQ325:AS325"/>
    <mergeCell ref="AC324:AH324"/>
    <mergeCell ref="AI324:AK324"/>
    <mergeCell ref="AL324:AN324"/>
    <mergeCell ref="AO324:AP324"/>
    <mergeCell ref="AQ324:AS324"/>
    <mergeCell ref="A325:E325"/>
    <mergeCell ref="F325:J325"/>
    <mergeCell ref="K325:N325"/>
    <mergeCell ref="O325:S325"/>
    <mergeCell ref="T325:X325"/>
    <mergeCell ref="A324:E324"/>
    <mergeCell ref="F324:J324"/>
    <mergeCell ref="K324:N324"/>
    <mergeCell ref="O324:S324"/>
    <mergeCell ref="T324:X324"/>
    <mergeCell ref="Y324:AB324"/>
    <mergeCell ref="Y323:AB323"/>
    <mergeCell ref="AC323:AH323"/>
    <mergeCell ref="AI323:AK323"/>
    <mergeCell ref="AL323:AN323"/>
    <mergeCell ref="AO323:AP323"/>
    <mergeCell ref="AQ323:AS323"/>
    <mergeCell ref="AC322:AH322"/>
    <mergeCell ref="AI322:AK322"/>
    <mergeCell ref="AL322:AN322"/>
    <mergeCell ref="AO322:AP322"/>
    <mergeCell ref="AQ322:AS322"/>
    <mergeCell ref="A323:E323"/>
    <mergeCell ref="F323:J323"/>
    <mergeCell ref="K323:N323"/>
    <mergeCell ref="O323:S323"/>
    <mergeCell ref="T323:X323"/>
    <mergeCell ref="A322:E322"/>
    <mergeCell ref="F322:J322"/>
    <mergeCell ref="K322:N322"/>
    <mergeCell ref="O322:S322"/>
    <mergeCell ref="T322:X322"/>
    <mergeCell ref="Y322:AB322"/>
    <mergeCell ref="Y329:AB329"/>
    <mergeCell ref="AC329:AH329"/>
    <mergeCell ref="AI329:AK329"/>
    <mergeCell ref="AL329:AN329"/>
    <mergeCell ref="AO329:AP329"/>
    <mergeCell ref="AQ329:AS329"/>
    <mergeCell ref="AC328:AH328"/>
    <mergeCell ref="AI328:AK328"/>
    <mergeCell ref="AL328:AN328"/>
    <mergeCell ref="AO328:AP328"/>
    <mergeCell ref="AQ328:AS328"/>
    <mergeCell ref="A329:E329"/>
    <mergeCell ref="F329:J329"/>
    <mergeCell ref="K329:N329"/>
    <mergeCell ref="O329:S329"/>
    <mergeCell ref="T329:X329"/>
    <mergeCell ref="A328:E328"/>
    <mergeCell ref="F328:J328"/>
    <mergeCell ref="K328:N328"/>
    <mergeCell ref="O328:S328"/>
    <mergeCell ref="T328:X328"/>
    <mergeCell ref="Y328:AB328"/>
    <mergeCell ref="Y327:AB327"/>
    <mergeCell ref="AC327:AH327"/>
    <mergeCell ref="AI327:AK327"/>
    <mergeCell ref="AL327:AN327"/>
    <mergeCell ref="AO327:AP327"/>
    <mergeCell ref="AQ327:AS327"/>
    <mergeCell ref="AC326:AH326"/>
    <mergeCell ref="AI326:AK326"/>
    <mergeCell ref="AL326:AN326"/>
    <mergeCell ref="AO326:AP326"/>
    <mergeCell ref="AQ326:AS326"/>
    <mergeCell ref="A327:E327"/>
    <mergeCell ref="F327:J327"/>
    <mergeCell ref="K327:N327"/>
    <mergeCell ref="O327:S327"/>
    <mergeCell ref="T327:X327"/>
    <mergeCell ref="A326:E326"/>
    <mergeCell ref="F326:J326"/>
    <mergeCell ref="K326:N326"/>
    <mergeCell ref="O326:S326"/>
    <mergeCell ref="T326:X326"/>
    <mergeCell ref="Y326:AB326"/>
    <mergeCell ref="Y333:AB333"/>
    <mergeCell ref="AC333:AH333"/>
    <mergeCell ref="AI333:AK333"/>
    <mergeCell ref="AL333:AN333"/>
    <mergeCell ref="AO333:AP333"/>
    <mergeCell ref="AQ333:AS333"/>
    <mergeCell ref="AC332:AH332"/>
    <mergeCell ref="AI332:AK332"/>
    <mergeCell ref="AL332:AN332"/>
    <mergeCell ref="AO332:AP332"/>
    <mergeCell ref="AQ332:AS332"/>
    <mergeCell ref="A333:E333"/>
    <mergeCell ref="F333:J333"/>
    <mergeCell ref="K333:N333"/>
    <mergeCell ref="O333:S333"/>
    <mergeCell ref="T333:X333"/>
    <mergeCell ref="A332:E332"/>
    <mergeCell ref="F332:J332"/>
    <mergeCell ref="K332:N332"/>
    <mergeCell ref="O332:S332"/>
    <mergeCell ref="T332:X332"/>
    <mergeCell ref="Y332:AB332"/>
    <mergeCell ref="Y331:AB331"/>
    <mergeCell ref="AC331:AH331"/>
    <mergeCell ref="AI331:AK331"/>
    <mergeCell ref="AL331:AN331"/>
    <mergeCell ref="AO331:AP331"/>
    <mergeCell ref="AQ331:AS331"/>
    <mergeCell ref="AC330:AH330"/>
    <mergeCell ref="AI330:AK330"/>
    <mergeCell ref="AL330:AN330"/>
    <mergeCell ref="AO330:AP330"/>
    <mergeCell ref="AQ330:AS330"/>
    <mergeCell ref="A331:E331"/>
    <mergeCell ref="F331:J331"/>
    <mergeCell ref="K331:N331"/>
    <mergeCell ref="O331:S331"/>
    <mergeCell ref="T331:X331"/>
    <mergeCell ref="A330:E330"/>
    <mergeCell ref="F330:J330"/>
    <mergeCell ref="K330:N330"/>
    <mergeCell ref="O330:S330"/>
    <mergeCell ref="T330:X330"/>
    <mergeCell ref="Y330:AB330"/>
    <mergeCell ref="Y337:AB337"/>
    <mergeCell ref="AC337:AH337"/>
    <mergeCell ref="AI337:AK337"/>
    <mergeCell ref="AL337:AN337"/>
    <mergeCell ref="AO337:AP337"/>
    <mergeCell ref="AQ337:AS337"/>
    <mergeCell ref="AC336:AH336"/>
    <mergeCell ref="AI336:AK336"/>
    <mergeCell ref="AL336:AN336"/>
    <mergeCell ref="AO336:AP336"/>
    <mergeCell ref="AQ336:AS336"/>
    <mergeCell ref="A337:E337"/>
    <mergeCell ref="F337:J337"/>
    <mergeCell ref="K337:N337"/>
    <mergeCell ref="O337:S337"/>
    <mergeCell ref="T337:X337"/>
    <mergeCell ref="A336:E336"/>
    <mergeCell ref="F336:J336"/>
    <mergeCell ref="K336:N336"/>
    <mergeCell ref="O336:S336"/>
    <mergeCell ref="T336:X336"/>
    <mergeCell ref="Y336:AB336"/>
    <mergeCell ref="Y335:AB335"/>
    <mergeCell ref="AC335:AH335"/>
    <mergeCell ref="AI335:AK335"/>
    <mergeCell ref="AL335:AN335"/>
    <mergeCell ref="AO335:AP335"/>
    <mergeCell ref="AQ335:AS335"/>
    <mergeCell ref="AC334:AH334"/>
    <mergeCell ref="AI334:AK334"/>
    <mergeCell ref="AL334:AN334"/>
    <mergeCell ref="AO334:AP334"/>
    <mergeCell ref="AQ334:AS334"/>
    <mergeCell ref="A335:E335"/>
    <mergeCell ref="F335:J335"/>
    <mergeCell ref="K335:N335"/>
    <mergeCell ref="O335:S335"/>
    <mergeCell ref="T335:X335"/>
    <mergeCell ref="A334:E334"/>
    <mergeCell ref="F334:J334"/>
    <mergeCell ref="K334:N334"/>
    <mergeCell ref="O334:S334"/>
    <mergeCell ref="T334:X334"/>
    <mergeCell ref="Y334:AB334"/>
    <mergeCell ref="Y341:AB341"/>
    <mergeCell ref="AC341:AH341"/>
    <mergeCell ref="AI341:AK341"/>
    <mergeCell ref="AL341:AN341"/>
    <mergeCell ref="AO341:AP341"/>
    <mergeCell ref="AQ341:AS341"/>
    <mergeCell ref="AC340:AH340"/>
    <mergeCell ref="AI340:AK340"/>
    <mergeCell ref="AL340:AN340"/>
    <mergeCell ref="AO340:AP340"/>
    <mergeCell ref="AQ340:AS340"/>
    <mergeCell ref="A341:E341"/>
    <mergeCell ref="F341:J341"/>
    <mergeCell ref="K341:N341"/>
    <mergeCell ref="O341:S341"/>
    <mergeCell ref="T341:X341"/>
    <mergeCell ref="A340:E340"/>
    <mergeCell ref="F340:J340"/>
    <mergeCell ref="K340:N340"/>
    <mergeCell ref="O340:S340"/>
    <mergeCell ref="T340:X340"/>
    <mergeCell ref="Y340:AB340"/>
    <mergeCell ref="Y339:AB339"/>
    <mergeCell ref="AC339:AH339"/>
    <mergeCell ref="AI339:AK339"/>
    <mergeCell ref="AL339:AN339"/>
    <mergeCell ref="AO339:AP339"/>
    <mergeCell ref="AQ339:AS339"/>
    <mergeCell ref="AC338:AH338"/>
    <mergeCell ref="AI338:AK338"/>
    <mergeCell ref="AL338:AN338"/>
    <mergeCell ref="AO338:AP338"/>
    <mergeCell ref="AQ338:AS338"/>
    <mergeCell ref="A339:E339"/>
    <mergeCell ref="F339:J339"/>
    <mergeCell ref="K339:N339"/>
    <mergeCell ref="O339:S339"/>
    <mergeCell ref="T339:X339"/>
    <mergeCell ref="A338:E338"/>
    <mergeCell ref="F338:J338"/>
    <mergeCell ref="K338:N338"/>
    <mergeCell ref="O338:S338"/>
    <mergeCell ref="T338:X338"/>
    <mergeCell ref="Y338:AB338"/>
    <mergeCell ref="Y345:AB345"/>
    <mergeCell ref="AC345:AH345"/>
    <mergeCell ref="AI345:AK345"/>
    <mergeCell ref="AL345:AN345"/>
    <mergeCell ref="AO345:AP345"/>
    <mergeCell ref="AQ345:AS345"/>
    <mergeCell ref="AC344:AH344"/>
    <mergeCell ref="AI344:AK344"/>
    <mergeCell ref="AL344:AN344"/>
    <mergeCell ref="AO344:AP344"/>
    <mergeCell ref="AQ344:AS344"/>
    <mergeCell ref="A345:E345"/>
    <mergeCell ref="F345:J345"/>
    <mergeCell ref="K345:N345"/>
    <mergeCell ref="O345:S345"/>
    <mergeCell ref="T345:X345"/>
    <mergeCell ref="A344:E344"/>
    <mergeCell ref="F344:J344"/>
    <mergeCell ref="K344:N344"/>
    <mergeCell ref="O344:S344"/>
    <mergeCell ref="T344:X344"/>
    <mergeCell ref="Y344:AB344"/>
    <mergeCell ref="Y343:AB343"/>
    <mergeCell ref="AC343:AH343"/>
    <mergeCell ref="AI343:AK343"/>
    <mergeCell ref="AL343:AN343"/>
    <mergeCell ref="AO343:AP343"/>
    <mergeCell ref="AQ343:AS343"/>
    <mergeCell ref="AC342:AH342"/>
    <mergeCell ref="AI342:AK342"/>
    <mergeCell ref="AL342:AN342"/>
    <mergeCell ref="AO342:AP342"/>
    <mergeCell ref="AQ342:AS342"/>
    <mergeCell ref="A343:E343"/>
    <mergeCell ref="F343:J343"/>
    <mergeCell ref="K343:N343"/>
    <mergeCell ref="O343:S343"/>
    <mergeCell ref="T343:X343"/>
    <mergeCell ref="A342:E342"/>
    <mergeCell ref="F342:J342"/>
    <mergeCell ref="K342:N342"/>
    <mergeCell ref="O342:S342"/>
    <mergeCell ref="T342:X342"/>
    <mergeCell ref="Y342:AB342"/>
    <mergeCell ref="Y349:AB349"/>
    <mergeCell ref="AC349:AH349"/>
    <mergeCell ref="AI349:AK349"/>
    <mergeCell ref="AL349:AN349"/>
    <mergeCell ref="AO349:AP349"/>
    <mergeCell ref="AQ349:AS349"/>
    <mergeCell ref="AC348:AH348"/>
    <mergeCell ref="AI348:AK348"/>
    <mergeCell ref="AL348:AN348"/>
    <mergeCell ref="AO348:AP348"/>
    <mergeCell ref="AQ348:AS348"/>
    <mergeCell ref="A349:E349"/>
    <mergeCell ref="F349:J349"/>
    <mergeCell ref="K349:N349"/>
    <mergeCell ref="O349:S349"/>
    <mergeCell ref="T349:X349"/>
    <mergeCell ref="A348:E348"/>
    <mergeCell ref="F348:J348"/>
    <mergeCell ref="K348:N348"/>
    <mergeCell ref="O348:S348"/>
    <mergeCell ref="T348:X348"/>
    <mergeCell ref="Y348:AB348"/>
    <mergeCell ref="Y347:AB347"/>
    <mergeCell ref="AC347:AH347"/>
    <mergeCell ref="AI347:AK347"/>
    <mergeCell ref="AL347:AN347"/>
    <mergeCell ref="AO347:AP347"/>
    <mergeCell ref="AQ347:AS347"/>
    <mergeCell ref="AC346:AH346"/>
    <mergeCell ref="AI346:AK346"/>
    <mergeCell ref="AL346:AN346"/>
    <mergeCell ref="AO346:AP346"/>
    <mergeCell ref="AQ346:AS346"/>
    <mergeCell ref="A347:E347"/>
    <mergeCell ref="F347:J347"/>
    <mergeCell ref="K347:N347"/>
    <mergeCell ref="O347:S347"/>
    <mergeCell ref="T347:X347"/>
    <mergeCell ref="A346:E346"/>
    <mergeCell ref="F346:J346"/>
    <mergeCell ref="K346:N346"/>
    <mergeCell ref="O346:S346"/>
    <mergeCell ref="T346:X346"/>
    <mergeCell ref="Y346:AB346"/>
    <mergeCell ref="Y353:AB353"/>
    <mergeCell ref="AC353:AH353"/>
    <mergeCell ref="AI353:AK353"/>
    <mergeCell ref="AL353:AN353"/>
    <mergeCell ref="AO353:AP353"/>
    <mergeCell ref="AQ353:AS353"/>
    <mergeCell ref="AC352:AH352"/>
    <mergeCell ref="AI352:AK352"/>
    <mergeCell ref="AL352:AN352"/>
    <mergeCell ref="AO352:AP352"/>
    <mergeCell ref="AQ352:AS352"/>
    <mergeCell ref="A353:E353"/>
    <mergeCell ref="F353:J353"/>
    <mergeCell ref="K353:N353"/>
    <mergeCell ref="O353:S353"/>
    <mergeCell ref="T353:X353"/>
    <mergeCell ref="A352:E352"/>
    <mergeCell ref="F352:J352"/>
    <mergeCell ref="K352:N352"/>
    <mergeCell ref="O352:S352"/>
    <mergeCell ref="T352:X352"/>
    <mergeCell ref="Y352:AB352"/>
    <mergeCell ref="Y351:AB351"/>
    <mergeCell ref="AC351:AH351"/>
    <mergeCell ref="AI351:AK351"/>
    <mergeCell ref="AL351:AN351"/>
    <mergeCell ref="AO351:AP351"/>
    <mergeCell ref="AQ351:AS351"/>
    <mergeCell ref="AC350:AH350"/>
    <mergeCell ref="AI350:AK350"/>
    <mergeCell ref="AL350:AN350"/>
    <mergeCell ref="AO350:AP350"/>
    <mergeCell ref="AQ350:AS350"/>
    <mergeCell ref="A351:E351"/>
    <mergeCell ref="F351:J351"/>
    <mergeCell ref="K351:N351"/>
    <mergeCell ref="O351:S351"/>
    <mergeCell ref="T351:X351"/>
    <mergeCell ref="A350:E350"/>
    <mergeCell ref="F350:J350"/>
    <mergeCell ref="K350:N350"/>
    <mergeCell ref="O350:S350"/>
    <mergeCell ref="T350:X350"/>
    <mergeCell ref="Y350:AB350"/>
    <mergeCell ref="Y357:AB357"/>
    <mergeCell ref="AC357:AH357"/>
    <mergeCell ref="AI357:AK357"/>
    <mergeCell ref="AL357:AN357"/>
    <mergeCell ref="AO357:AP357"/>
    <mergeCell ref="AQ357:AS357"/>
    <mergeCell ref="AC356:AH356"/>
    <mergeCell ref="AI356:AK356"/>
    <mergeCell ref="AL356:AN356"/>
    <mergeCell ref="AO356:AP356"/>
    <mergeCell ref="AQ356:AS356"/>
    <mergeCell ref="A357:E357"/>
    <mergeCell ref="F357:J357"/>
    <mergeCell ref="K357:N357"/>
    <mergeCell ref="O357:S357"/>
    <mergeCell ref="T357:X357"/>
    <mergeCell ref="A356:E356"/>
    <mergeCell ref="F356:J356"/>
    <mergeCell ref="K356:N356"/>
    <mergeCell ref="O356:S356"/>
    <mergeCell ref="T356:X356"/>
    <mergeCell ref="Y356:AB356"/>
    <mergeCell ref="Y355:AB355"/>
    <mergeCell ref="AC355:AH355"/>
    <mergeCell ref="AI355:AK355"/>
    <mergeCell ref="AL355:AN355"/>
    <mergeCell ref="AO355:AP355"/>
    <mergeCell ref="AQ355:AS355"/>
    <mergeCell ref="AC354:AH354"/>
    <mergeCell ref="AI354:AK354"/>
    <mergeCell ref="AL354:AN354"/>
    <mergeCell ref="AO354:AP354"/>
    <mergeCell ref="AQ354:AS354"/>
    <mergeCell ref="A355:E355"/>
    <mergeCell ref="F355:J355"/>
    <mergeCell ref="K355:N355"/>
    <mergeCell ref="O355:S355"/>
    <mergeCell ref="T355:X355"/>
    <mergeCell ref="A354:E354"/>
    <mergeCell ref="F354:J354"/>
    <mergeCell ref="K354:N354"/>
    <mergeCell ref="O354:S354"/>
    <mergeCell ref="T354:X354"/>
    <mergeCell ref="Y354:AB354"/>
    <mergeCell ref="Y361:AB361"/>
    <mergeCell ref="AC361:AH361"/>
    <mergeCell ref="AI361:AK361"/>
    <mergeCell ref="AL361:AN361"/>
    <mergeCell ref="AO361:AP361"/>
    <mergeCell ref="AQ361:AS361"/>
    <mergeCell ref="AC360:AH360"/>
    <mergeCell ref="AI360:AK360"/>
    <mergeCell ref="AL360:AN360"/>
    <mergeCell ref="AO360:AP360"/>
    <mergeCell ref="AQ360:AS360"/>
    <mergeCell ref="A361:E361"/>
    <mergeCell ref="F361:J361"/>
    <mergeCell ref="K361:N361"/>
    <mergeCell ref="O361:S361"/>
    <mergeCell ref="T361:X361"/>
    <mergeCell ref="A360:E360"/>
    <mergeCell ref="F360:J360"/>
    <mergeCell ref="K360:N360"/>
    <mergeCell ref="O360:S360"/>
    <mergeCell ref="T360:X360"/>
    <mergeCell ref="Y360:AB360"/>
    <mergeCell ref="Y359:AB359"/>
    <mergeCell ref="AC359:AH359"/>
    <mergeCell ref="AI359:AK359"/>
    <mergeCell ref="AL359:AN359"/>
    <mergeCell ref="AO359:AP359"/>
    <mergeCell ref="AQ359:AS359"/>
    <mergeCell ref="AC358:AH358"/>
    <mergeCell ref="AI358:AK358"/>
    <mergeCell ref="AL358:AN358"/>
    <mergeCell ref="AO358:AP358"/>
    <mergeCell ref="AQ358:AS358"/>
    <mergeCell ref="A359:E359"/>
    <mergeCell ref="F359:J359"/>
    <mergeCell ref="K359:N359"/>
    <mergeCell ref="O359:S359"/>
    <mergeCell ref="T359:X359"/>
    <mergeCell ref="A358:E358"/>
    <mergeCell ref="F358:J358"/>
    <mergeCell ref="K358:N358"/>
    <mergeCell ref="O358:S358"/>
    <mergeCell ref="T358:X358"/>
    <mergeCell ref="Y358:AB358"/>
    <mergeCell ref="Y365:AB365"/>
    <mergeCell ref="AC365:AH365"/>
    <mergeCell ref="AI365:AK365"/>
    <mergeCell ref="AL365:AN365"/>
    <mergeCell ref="AO365:AP365"/>
    <mergeCell ref="AQ365:AS365"/>
    <mergeCell ref="AC364:AH364"/>
    <mergeCell ref="AI364:AK364"/>
    <mergeCell ref="AL364:AN364"/>
    <mergeCell ref="AO364:AP364"/>
    <mergeCell ref="AQ364:AS364"/>
    <mergeCell ref="A365:E365"/>
    <mergeCell ref="F365:J365"/>
    <mergeCell ref="K365:N365"/>
    <mergeCell ref="O365:S365"/>
    <mergeCell ref="T365:X365"/>
    <mergeCell ref="A364:E364"/>
    <mergeCell ref="F364:J364"/>
    <mergeCell ref="K364:N364"/>
    <mergeCell ref="O364:S364"/>
    <mergeCell ref="T364:X364"/>
    <mergeCell ref="Y364:AB364"/>
    <mergeCell ref="Y363:AB363"/>
    <mergeCell ref="AC363:AH363"/>
    <mergeCell ref="AI363:AK363"/>
    <mergeCell ref="AL363:AN363"/>
    <mergeCell ref="AO363:AP363"/>
    <mergeCell ref="AQ363:AS363"/>
    <mergeCell ref="AC362:AH362"/>
    <mergeCell ref="AI362:AK362"/>
    <mergeCell ref="AL362:AN362"/>
    <mergeCell ref="AO362:AP362"/>
    <mergeCell ref="AQ362:AS362"/>
    <mergeCell ref="A363:E363"/>
    <mergeCell ref="F363:J363"/>
    <mergeCell ref="K363:N363"/>
    <mergeCell ref="O363:S363"/>
    <mergeCell ref="T363:X363"/>
    <mergeCell ref="A362:E362"/>
    <mergeCell ref="F362:J362"/>
    <mergeCell ref="K362:N362"/>
    <mergeCell ref="O362:S362"/>
    <mergeCell ref="T362:X362"/>
    <mergeCell ref="Y362:AB362"/>
    <mergeCell ref="Y369:AB369"/>
    <mergeCell ref="AC369:AH369"/>
    <mergeCell ref="AI369:AK369"/>
    <mergeCell ref="AL369:AN369"/>
    <mergeCell ref="AO369:AP369"/>
    <mergeCell ref="AQ369:AS369"/>
    <mergeCell ref="AC368:AH368"/>
    <mergeCell ref="AI368:AK368"/>
    <mergeCell ref="AL368:AN368"/>
    <mergeCell ref="AO368:AP368"/>
    <mergeCell ref="AQ368:AS368"/>
    <mergeCell ref="A369:E369"/>
    <mergeCell ref="F369:J369"/>
    <mergeCell ref="K369:N369"/>
    <mergeCell ref="O369:S369"/>
    <mergeCell ref="T369:X369"/>
    <mergeCell ref="A368:E368"/>
    <mergeCell ref="F368:J368"/>
    <mergeCell ref="K368:N368"/>
    <mergeCell ref="O368:S368"/>
    <mergeCell ref="T368:X368"/>
    <mergeCell ref="Y368:AB368"/>
    <mergeCell ref="Y367:AB367"/>
    <mergeCell ref="AC367:AH367"/>
    <mergeCell ref="AI367:AK367"/>
    <mergeCell ref="AL367:AN367"/>
    <mergeCell ref="AO367:AP367"/>
    <mergeCell ref="AQ367:AS367"/>
    <mergeCell ref="AC366:AH366"/>
    <mergeCell ref="AI366:AK366"/>
    <mergeCell ref="AL366:AN366"/>
    <mergeCell ref="AO366:AP366"/>
    <mergeCell ref="AQ366:AS366"/>
    <mergeCell ref="A367:E367"/>
    <mergeCell ref="F367:J367"/>
    <mergeCell ref="K367:N367"/>
    <mergeCell ref="O367:S367"/>
    <mergeCell ref="T367:X367"/>
    <mergeCell ref="A366:E366"/>
    <mergeCell ref="F366:J366"/>
    <mergeCell ref="K366:N366"/>
    <mergeCell ref="O366:S366"/>
    <mergeCell ref="T366:X366"/>
    <mergeCell ref="Y366:AB366"/>
    <mergeCell ref="Y373:AB373"/>
    <mergeCell ref="AC373:AH373"/>
    <mergeCell ref="AI373:AK373"/>
    <mergeCell ref="AL373:AN373"/>
    <mergeCell ref="AO373:AP373"/>
    <mergeCell ref="AQ373:AS373"/>
    <mergeCell ref="AC372:AH372"/>
    <mergeCell ref="AI372:AK372"/>
    <mergeCell ref="AL372:AN372"/>
    <mergeCell ref="AO372:AP372"/>
    <mergeCell ref="AQ372:AS372"/>
    <mergeCell ref="A373:E373"/>
    <mergeCell ref="F373:J373"/>
    <mergeCell ref="K373:N373"/>
    <mergeCell ref="O373:S373"/>
    <mergeCell ref="T373:X373"/>
    <mergeCell ref="A372:E372"/>
    <mergeCell ref="F372:J372"/>
    <mergeCell ref="K372:N372"/>
    <mergeCell ref="O372:S372"/>
    <mergeCell ref="T372:X372"/>
    <mergeCell ref="Y372:AB372"/>
    <mergeCell ref="Y371:AB371"/>
    <mergeCell ref="AC371:AH371"/>
    <mergeCell ref="AI371:AK371"/>
    <mergeCell ref="AL371:AN371"/>
    <mergeCell ref="AO371:AP371"/>
    <mergeCell ref="AQ371:AS371"/>
    <mergeCell ref="AC370:AH370"/>
    <mergeCell ref="AI370:AK370"/>
    <mergeCell ref="AL370:AN370"/>
    <mergeCell ref="AO370:AP370"/>
    <mergeCell ref="AQ370:AS370"/>
    <mergeCell ref="A371:E371"/>
    <mergeCell ref="F371:J371"/>
    <mergeCell ref="K371:N371"/>
    <mergeCell ref="O371:S371"/>
    <mergeCell ref="T371:X371"/>
    <mergeCell ref="A370:E370"/>
    <mergeCell ref="F370:J370"/>
    <mergeCell ref="K370:N370"/>
    <mergeCell ref="O370:S370"/>
    <mergeCell ref="T370:X370"/>
    <mergeCell ref="Y370:AB370"/>
    <mergeCell ref="Y377:AB377"/>
    <mergeCell ref="AC377:AH377"/>
    <mergeCell ref="AI377:AK377"/>
    <mergeCell ref="AL377:AN377"/>
    <mergeCell ref="AO377:AP377"/>
    <mergeCell ref="AQ377:AS377"/>
    <mergeCell ref="AC376:AH376"/>
    <mergeCell ref="AI376:AK376"/>
    <mergeCell ref="AL376:AN376"/>
    <mergeCell ref="AO376:AP376"/>
    <mergeCell ref="AQ376:AS376"/>
    <mergeCell ref="A377:E377"/>
    <mergeCell ref="F377:J377"/>
    <mergeCell ref="K377:N377"/>
    <mergeCell ref="O377:S377"/>
    <mergeCell ref="T377:X377"/>
    <mergeCell ref="A376:E376"/>
    <mergeCell ref="F376:J376"/>
    <mergeCell ref="K376:N376"/>
    <mergeCell ref="O376:S376"/>
    <mergeCell ref="T376:X376"/>
    <mergeCell ref="Y376:AB376"/>
    <mergeCell ref="Y375:AB375"/>
    <mergeCell ref="AC375:AH375"/>
    <mergeCell ref="AI375:AK375"/>
    <mergeCell ref="AL375:AN375"/>
    <mergeCell ref="AO375:AP375"/>
    <mergeCell ref="AQ375:AS375"/>
    <mergeCell ref="AC374:AH374"/>
    <mergeCell ref="AI374:AK374"/>
    <mergeCell ref="AL374:AN374"/>
    <mergeCell ref="AO374:AP374"/>
    <mergeCell ref="AQ374:AS374"/>
    <mergeCell ref="A375:E375"/>
    <mergeCell ref="F375:J375"/>
    <mergeCell ref="K375:N375"/>
    <mergeCell ref="O375:S375"/>
    <mergeCell ref="T375:X375"/>
    <mergeCell ref="A374:E374"/>
    <mergeCell ref="F374:J374"/>
    <mergeCell ref="K374:N374"/>
    <mergeCell ref="O374:S374"/>
    <mergeCell ref="T374:X374"/>
    <mergeCell ref="Y374:AB374"/>
    <mergeCell ref="Y381:AB381"/>
    <mergeCell ref="AC381:AH381"/>
    <mergeCell ref="AI381:AK381"/>
    <mergeCell ref="AL381:AN381"/>
    <mergeCell ref="AO381:AP381"/>
    <mergeCell ref="AQ381:AS381"/>
    <mergeCell ref="AC380:AH380"/>
    <mergeCell ref="AI380:AK380"/>
    <mergeCell ref="AL380:AN380"/>
    <mergeCell ref="AO380:AP380"/>
    <mergeCell ref="AQ380:AS380"/>
    <mergeCell ref="A381:E381"/>
    <mergeCell ref="F381:J381"/>
    <mergeCell ref="K381:N381"/>
    <mergeCell ref="O381:S381"/>
    <mergeCell ref="T381:X381"/>
    <mergeCell ref="A380:E380"/>
    <mergeCell ref="F380:J380"/>
    <mergeCell ref="K380:N380"/>
    <mergeCell ref="O380:S380"/>
    <mergeCell ref="T380:X380"/>
    <mergeCell ref="Y380:AB380"/>
    <mergeCell ref="Y379:AB379"/>
    <mergeCell ref="AC379:AH379"/>
    <mergeCell ref="AI379:AK379"/>
    <mergeCell ref="AL379:AN379"/>
    <mergeCell ref="AO379:AP379"/>
    <mergeCell ref="AQ379:AS379"/>
    <mergeCell ref="AC378:AH378"/>
    <mergeCell ref="AI378:AK378"/>
    <mergeCell ref="AL378:AN378"/>
    <mergeCell ref="AO378:AP378"/>
    <mergeCell ref="AQ378:AS378"/>
    <mergeCell ref="A379:E379"/>
    <mergeCell ref="F379:J379"/>
    <mergeCell ref="K379:N379"/>
    <mergeCell ref="O379:S379"/>
    <mergeCell ref="T379:X379"/>
    <mergeCell ref="A378:E378"/>
    <mergeCell ref="F378:J378"/>
    <mergeCell ref="K378:N378"/>
    <mergeCell ref="O378:S378"/>
    <mergeCell ref="T378:X378"/>
    <mergeCell ref="Y378:AB378"/>
    <mergeCell ref="Y385:AB385"/>
    <mergeCell ref="AC385:AH385"/>
    <mergeCell ref="AI385:AK385"/>
    <mergeCell ref="AL385:AN385"/>
    <mergeCell ref="AO385:AP385"/>
    <mergeCell ref="AQ385:AS385"/>
    <mergeCell ref="AC384:AH384"/>
    <mergeCell ref="AI384:AK384"/>
    <mergeCell ref="AL384:AN384"/>
    <mergeCell ref="AO384:AP384"/>
    <mergeCell ref="AQ384:AS384"/>
    <mergeCell ref="A385:E385"/>
    <mergeCell ref="F385:J385"/>
    <mergeCell ref="K385:N385"/>
    <mergeCell ref="O385:S385"/>
    <mergeCell ref="T385:X385"/>
    <mergeCell ref="A384:E384"/>
    <mergeCell ref="F384:J384"/>
    <mergeCell ref="K384:N384"/>
    <mergeCell ref="O384:S384"/>
    <mergeCell ref="T384:X384"/>
    <mergeCell ref="Y384:AB384"/>
    <mergeCell ref="Y383:AB383"/>
    <mergeCell ref="AC383:AH383"/>
    <mergeCell ref="AI383:AK383"/>
    <mergeCell ref="AL383:AN383"/>
    <mergeCell ref="AO383:AP383"/>
    <mergeCell ref="AQ383:AS383"/>
    <mergeCell ref="AC382:AH382"/>
    <mergeCell ref="AI382:AK382"/>
    <mergeCell ref="AL382:AN382"/>
    <mergeCell ref="AO382:AP382"/>
    <mergeCell ref="AQ382:AS382"/>
    <mergeCell ref="A383:E383"/>
    <mergeCell ref="F383:J383"/>
    <mergeCell ref="K383:N383"/>
    <mergeCell ref="O383:S383"/>
    <mergeCell ref="T383:X383"/>
    <mergeCell ref="A382:E382"/>
    <mergeCell ref="F382:J382"/>
    <mergeCell ref="K382:N382"/>
    <mergeCell ref="O382:S382"/>
    <mergeCell ref="T382:X382"/>
    <mergeCell ref="Y382:AB382"/>
    <mergeCell ref="Y389:AB389"/>
    <mergeCell ref="AC389:AH389"/>
    <mergeCell ref="AI389:AK389"/>
    <mergeCell ref="AL389:AN389"/>
    <mergeCell ref="AO389:AP389"/>
    <mergeCell ref="AQ389:AS389"/>
    <mergeCell ref="AC388:AH388"/>
    <mergeCell ref="AI388:AK388"/>
    <mergeCell ref="AL388:AN388"/>
    <mergeCell ref="AO388:AP388"/>
    <mergeCell ref="AQ388:AS388"/>
    <mergeCell ref="A389:E389"/>
    <mergeCell ref="F389:J389"/>
    <mergeCell ref="K389:N389"/>
    <mergeCell ref="O389:S389"/>
    <mergeCell ref="T389:X389"/>
    <mergeCell ref="A388:E388"/>
    <mergeCell ref="F388:J388"/>
    <mergeCell ref="K388:N388"/>
    <mergeCell ref="O388:S388"/>
    <mergeCell ref="T388:X388"/>
    <mergeCell ref="Y388:AB388"/>
    <mergeCell ref="Y387:AB387"/>
    <mergeCell ref="AC387:AH387"/>
    <mergeCell ref="AI387:AK387"/>
    <mergeCell ref="AL387:AN387"/>
    <mergeCell ref="AO387:AP387"/>
    <mergeCell ref="AQ387:AS387"/>
    <mergeCell ref="AC386:AH386"/>
    <mergeCell ref="AI386:AK386"/>
    <mergeCell ref="AL386:AN386"/>
    <mergeCell ref="AO386:AP386"/>
    <mergeCell ref="AQ386:AS386"/>
    <mergeCell ref="A387:E387"/>
    <mergeCell ref="F387:J387"/>
    <mergeCell ref="K387:N387"/>
    <mergeCell ref="O387:S387"/>
    <mergeCell ref="T387:X387"/>
    <mergeCell ref="A386:E386"/>
    <mergeCell ref="F386:J386"/>
    <mergeCell ref="K386:N386"/>
    <mergeCell ref="O386:S386"/>
    <mergeCell ref="T386:X386"/>
    <mergeCell ref="Y386:AB386"/>
    <mergeCell ref="Y393:AB393"/>
    <mergeCell ref="AC393:AH393"/>
    <mergeCell ref="AI393:AK393"/>
    <mergeCell ref="AL393:AN393"/>
    <mergeCell ref="AO393:AP393"/>
    <mergeCell ref="AQ393:AS393"/>
    <mergeCell ref="AC392:AH392"/>
    <mergeCell ref="AI392:AK392"/>
    <mergeCell ref="AL392:AN392"/>
    <mergeCell ref="AO392:AP392"/>
    <mergeCell ref="AQ392:AS392"/>
    <mergeCell ref="A393:E393"/>
    <mergeCell ref="F393:J393"/>
    <mergeCell ref="K393:N393"/>
    <mergeCell ref="O393:S393"/>
    <mergeCell ref="T393:X393"/>
    <mergeCell ref="A392:E392"/>
    <mergeCell ref="F392:J392"/>
    <mergeCell ref="K392:N392"/>
    <mergeCell ref="O392:S392"/>
    <mergeCell ref="T392:X392"/>
    <mergeCell ref="Y392:AB392"/>
    <mergeCell ref="Y391:AB391"/>
    <mergeCell ref="AC391:AH391"/>
    <mergeCell ref="AI391:AK391"/>
    <mergeCell ref="AL391:AN391"/>
    <mergeCell ref="AO391:AP391"/>
    <mergeCell ref="AQ391:AS391"/>
    <mergeCell ref="AC390:AH390"/>
    <mergeCell ref="AI390:AK390"/>
    <mergeCell ref="AL390:AN390"/>
    <mergeCell ref="AO390:AP390"/>
    <mergeCell ref="AQ390:AS390"/>
    <mergeCell ref="A391:E391"/>
    <mergeCell ref="F391:J391"/>
    <mergeCell ref="K391:N391"/>
    <mergeCell ref="O391:S391"/>
    <mergeCell ref="T391:X391"/>
    <mergeCell ref="A390:E390"/>
    <mergeCell ref="F390:J390"/>
    <mergeCell ref="K390:N390"/>
    <mergeCell ref="O390:S390"/>
    <mergeCell ref="T390:X390"/>
    <mergeCell ref="Y390:AB390"/>
    <mergeCell ref="Y397:AB397"/>
    <mergeCell ref="AC397:AH397"/>
    <mergeCell ref="AI397:AK397"/>
    <mergeCell ref="AL397:AN397"/>
    <mergeCell ref="AO397:AP397"/>
    <mergeCell ref="AQ397:AS397"/>
    <mergeCell ref="AC396:AH396"/>
    <mergeCell ref="AI396:AK396"/>
    <mergeCell ref="AL396:AN396"/>
    <mergeCell ref="AO396:AP396"/>
    <mergeCell ref="AQ396:AS396"/>
    <mergeCell ref="A397:E397"/>
    <mergeCell ref="F397:J397"/>
    <mergeCell ref="K397:N397"/>
    <mergeCell ref="O397:S397"/>
    <mergeCell ref="T397:X397"/>
    <mergeCell ref="A396:E396"/>
    <mergeCell ref="F396:J396"/>
    <mergeCell ref="K396:N396"/>
    <mergeCell ref="O396:S396"/>
    <mergeCell ref="T396:X396"/>
    <mergeCell ref="Y396:AB396"/>
    <mergeCell ref="Y395:AB395"/>
    <mergeCell ref="AC395:AH395"/>
    <mergeCell ref="AI395:AK395"/>
    <mergeCell ref="AL395:AN395"/>
    <mergeCell ref="AO395:AP395"/>
    <mergeCell ref="AQ395:AS395"/>
    <mergeCell ref="AC394:AH394"/>
    <mergeCell ref="AI394:AK394"/>
    <mergeCell ref="AL394:AN394"/>
    <mergeCell ref="AO394:AP394"/>
    <mergeCell ref="AQ394:AS394"/>
    <mergeCell ref="A395:E395"/>
    <mergeCell ref="F395:J395"/>
    <mergeCell ref="K395:N395"/>
    <mergeCell ref="O395:S395"/>
    <mergeCell ref="T395:X395"/>
    <mergeCell ref="A394:E394"/>
    <mergeCell ref="F394:J394"/>
    <mergeCell ref="K394:N394"/>
    <mergeCell ref="O394:S394"/>
    <mergeCell ref="T394:X394"/>
    <mergeCell ref="Y394:AB394"/>
    <mergeCell ref="Y401:AB401"/>
    <mergeCell ref="AC401:AH401"/>
    <mergeCell ref="AI401:AK401"/>
    <mergeCell ref="AL401:AN401"/>
    <mergeCell ref="AO401:AP401"/>
    <mergeCell ref="AQ401:AS401"/>
    <mergeCell ref="AC400:AH400"/>
    <mergeCell ref="AI400:AK400"/>
    <mergeCell ref="AL400:AN400"/>
    <mergeCell ref="AO400:AP400"/>
    <mergeCell ref="AQ400:AS400"/>
    <mergeCell ref="A401:E401"/>
    <mergeCell ref="F401:J401"/>
    <mergeCell ref="K401:N401"/>
    <mergeCell ref="O401:S401"/>
    <mergeCell ref="T401:X401"/>
    <mergeCell ref="A400:E400"/>
    <mergeCell ref="F400:J400"/>
    <mergeCell ref="K400:N400"/>
    <mergeCell ref="O400:S400"/>
    <mergeCell ref="T400:X400"/>
    <mergeCell ref="Y400:AB400"/>
    <mergeCell ref="Y399:AB399"/>
    <mergeCell ref="AC399:AH399"/>
    <mergeCell ref="AI399:AK399"/>
    <mergeCell ref="AL399:AN399"/>
    <mergeCell ref="AO399:AP399"/>
    <mergeCell ref="AQ399:AS399"/>
    <mergeCell ref="AC398:AH398"/>
    <mergeCell ref="AI398:AK398"/>
    <mergeCell ref="AL398:AN398"/>
    <mergeCell ref="AO398:AP398"/>
    <mergeCell ref="AQ398:AS398"/>
    <mergeCell ref="A399:E399"/>
    <mergeCell ref="F399:J399"/>
    <mergeCell ref="K399:N399"/>
    <mergeCell ref="O399:S399"/>
    <mergeCell ref="T399:X399"/>
    <mergeCell ref="A398:E398"/>
    <mergeCell ref="F398:J398"/>
    <mergeCell ref="K398:N398"/>
    <mergeCell ref="O398:S398"/>
    <mergeCell ref="T398:X398"/>
    <mergeCell ref="Y398:AB398"/>
    <mergeCell ref="Y405:AB405"/>
    <mergeCell ref="AC405:AH405"/>
    <mergeCell ref="AI405:AK405"/>
    <mergeCell ref="AL405:AN405"/>
    <mergeCell ref="AO405:AP405"/>
    <mergeCell ref="AQ405:AS405"/>
    <mergeCell ref="AC404:AH404"/>
    <mergeCell ref="AI404:AK404"/>
    <mergeCell ref="AL404:AN404"/>
    <mergeCell ref="AO404:AP404"/>
    <mergeCell ref="AQ404:AS404"/>
    <mergeCell ref="A405:E405"/>
    <mergeCell ref="F405:J405"/>
    <mergeCell ref="K405:N405"/>
    <mergeCell ref="O405:S405"/>
    <mergeCell ref="T405:X405"/>
    <mergeCell ref="A404:E404"/>
    <mergeCell ref="F404:J404"/>
    <mergeCell ref="K404:N404"/>
    <mergeCell ref="O404:S404"/>
    <mergeCell ref="T404:X404"/>
    <mergeCell ref="Y404:AB404"/>
    <mergeCell ref="Y403:AB403"/>
    <mergeCell ref="AC403:AH403"/>
    <mergeCell ref="AI403:AK403"/>
    <mergeCell ref="AL403:AN403"/>
    <mergeCell ref="AO403:AP403"/>
    <mergeCell ref="AQ403:AS403"/>
    <mergeCell ref="AC402:AH402"/>
    <mergeCell ref="AI402:AK402"/>
    <mergeCell ref="AL402:AN402"/>
    <mergeCell ref="AO402:AP402"/>
    <mergeCell ref="AQ402:AS402"/>
    <mergeCell ref="A403:E403"/>
    <mergeCell ref="F403:J403"/>
    <mergeCell ref="K403:N403"/>
    <mergeCell ref="O403:S403"/>
    <mergeCell ref="T403:X403"/>
    <mergeCell ref="A402:E402"/>
    <mergeCell ref="F402:J402"/>
    <mergeCell ref="K402:N402"/>
    <mergeCell ref="O402:S402"/>
    <mergeCell ref="T402:X402"/>
    <mergeCell ref="Y402:AB402"/>
    <mergeCell ref="Y409:AB409"/>
    <mergeCell ref="AC409:AH409"/>
    <mergeCell ref="AI409:AK409"/>
    <mergeCell ref="AL409:AN409"/>
    <mergeCell ref="AO409:AP409"/>
    <mergeCell ref="AQ409:AS409"/>
    <mergeCell ref="AC408:AH408"/>
    <mergeCell ref="AI408:AK408"/>
    <mergeCell ref="AL408:AN408"/>
    <mergeCell ref="AO408:AP408"/>
    <mergeCell ref="AQ408:AS408"/>
    <mergeCell ref="A409:E409"/>
    <mergeCell ref="F409:J409"/>
    <mergeCell ref="K409:N409"/>
    <mergeCell ref="O409:S409"/>
    <mergeCell ref="T409:X409"/>
    <mergeCell ref="A408:E408"/>
    <mergeCell ref="F408:J408"/>
    <mergeCell ref="K408:N408"/>
    <mergeCell ref="O408:S408"/>
    <mergeCell ref="T408:X408"/>
    <mergeCell ref="Y408:AB408"/>
    <mergeCell ref="Y407:AB407"/>
    <mergeCell ref="AC407:AH407"/>
    <mergeCell ref="AI407:AK407"/>
    <mergeCell ref="AL407:AN407"/>
    <mergeCell ref="AO407:AP407"/>
    <mergeCell ref="AQ407:AS407"/>
    <mergeCell ref="AC406:AH406"/>
    <mergeCell ref="AI406:AK406"/>
    <mergeCell ref="AL406:AN406"/>
    <mergeCell ref="AO406:AP406"/>
    <mergeCell ref="AQ406:AS406"/>
    <mergeCell ref="A407:E407"/>
    <mergeCell ref="F407:J407"/>
    <mergeCell ref="K407:N407"/>
    <mergeCell ref="O407:S407"/>
    <mergeCell ref="T407:X407"/>
    <mergeCell ref="A406:E406"/>
    <mergeCell ref="F406:J406"/>
    <mergeCell ref="K406:N406"/>
    <mergeCell ref="O406:S406"/>
    <mergeCell ref="T406:X406"/>
    <mergeCell ref="Y406:AB406"/>
    <mergeCell ref="Y413:AB413"/>
    <mergeCell ref="AC413:AH413"/>
    <mergeCell ref="AI413:AK413"/>
    <mergeCell ref="AL413:AN413"/>
    <mergeCell ref="AO413:AP413"/>
    <mergeCell ref="AQ413:AS413"/>
    <mergeCell ref="AC412:AH412"/>
    <mergeCell ref="AI412:AK412"/>
    <mergeCell ref="AL412:AN412"/>
    <mergeCell ref="AO412:AP412"/>
    <mergeCell ref="AQ412:AS412"/>
    <mergeCell ref="A413:E413"/>
    <mergeCell ref="F413:J413"/>
    <mergeCell ref="K413:N413"/>
    <mergeCell ref="O413:S413"/>
    <mergeCell ref="T413:X413"/>
    <mergeCell ref="A412:E412"/>
    <mergeCell ref="F412:J412"/>
    <mergeCell ref="K412:N412"/>
    <mergeCell ref="O412:S412"/>
    <mergeCell ref="T412:X412"/>
    <mergeCell ref="Y412:AB412"/>
    <mergeCell ref="Y411:AB411"/>
    <mergeCell ref="AC411:AH411"/>
    <mergeCell ref="AI411:AK411"/>
    <mergeCell ref="AL411:AN411"/>
    <mergeCell ref="AO411:AP411"/>
    <mergeCell ref="AQ411:AS411"/>
    <mergeCell ref="AC410:AH410"/>
    <mergeCell ref="AI410:AK410"/>
    <mergeCell ref="AL410:AN410"/>
    <mergeCell ref="AO410:AP410"/>
    <mergeCell ref="AQ410:AS410"/>
    <mergeCell ref="A411:E411"/>
    <mergeCell ref="F411:J411"/>
    <mergeCell ref="K411:N411"/>
    <mergeCell ref="O411:S411"/>
    <mergeCell ref="T411:X411"/>
    <mergeCell ref="A410:E410"/>
    <mergeCell ref="F410:J410"/>
    <mergeCell ref="K410:N410"/>
    <mergeCell ref="O410:S410"/>
    <mergeCell ref="T410:X410"/>
    <mergeCell ref="Y410:AB410"/>
    <mergeCell ref="Y417:AB417"/>
    <mergeCell ref="AC417:AH417"/>
    <mergeCell ref="AI417:AK417"/>
    <mergeCell ref="AL417:AN417"/>
    <mergeCell ref="AO417:AP417"/>
    <mergeCell ref="AQ417:AS417"/>
    <mergeCell ref="AC416:AH416"/>
    <mergeCell ref="AI416:AK416"/>
    <mergeCell ref="AL416:AN416"/>
    <mergeCell ref="AO416:AP416"/>
    <mergeCell ref="AQ416:AS416"/>
    <mergeCell ref="A417:E417"/>
    <mergeCell ref="F417:J417"/>
    <mergeCell ref="K417:N417"/>
    <mergeCell ref="O417:S417"/>
    <mergeCell ref="T417:X417"/>
    <mergeCell ref="A416:E416"/>
    <mergeCell ref="F416:J416"/>
    <mergeCell ref="K416:N416"/>
    <mergeCell ref="O416:S416"/>
    <mergeCell ref="T416:X416"/>
    <mergeCell ref="Y416:AB416"/>
    <mergeCell ref="Y415:AB415"/>
    <mergeCell ref="AC415:AH415"/>
    <mergeCell ref="AI415:AK415"/>
    <mergeCell ref="AL415:AN415"/>
    <mergeCell ref="AO415:AP415"/>
    <mergeCell ref="AQ415:AS415"/>
    <mergeCell ref="AC414:AH414"/>
    <mergeCell ref="AI414:AK414"/>
    <mergeCell ref="AL414:AN414"/>
    <mergeCell ref="AO414:AP414"/>
    <mergeCell ref="AQ414:AS414"/>
    <mergeCell ref="A415:E415"/>
    <mergeCell ref="F415:J415"/>
    <mergeCell ref="K415:N415"/>
    <mergeCell ref="O415:S415"/>
    <mergeCell ref="T415:X415"/>
    <mergeCell ref="A414:E414"/>
    <mergeCell ref="F414:J414"/>
    <mergeCell ref="K414:N414"/>
    <mergeCell ref="O414:S414"/>
    <mergeCell ref="T414:X414"/>
    <mergeCell ref="Y414:AB414"/>
    <mergeCell ref="Y421:AB421"/>
    <mergeCell ref="AC421:AH421"/>
    <mergeCell ref="AI421:AK421"/>
    <mergeCell ref="AL421:AN421"/>
    <mergeCell ref="AO421:AP421"/>
    <mergeCell ref="AQ421:AS421"/>
    <mergeCell ref="AC420:AH420"/>
    <mergeCell ref="AI420:AK420"/>
    <mergeCell ref="AL420:AN420"/>
    <mergeCell ref="AO420:AP420"/>
    <mergeCell ref="AQ420:AS420"/>
    <mergeCell ref="A421:E421"/>
    <mergeCell ref="F421:J421"/>
    <mergeCell ref="K421:N421"/>
    <mergeCell ref="O421:S421"/>
    <mergeCell ref="T421:X421"/>
    <mergeCell ref="A420:E420"/>
    <mergeCell ref="F420:J420"/>
    <mergeCell ref="K420:N420"/>
    <mergeCell ref="O420:S420"/>
    <mergeCell ref="T420:X420"/>
    <mergeCell ref="Y420:AB420"/>
    <mergeCell ref="Y419:AB419"/>
    <mergeCell ref="AC419:AH419"/>
    <mergeCell ref="AI419:AK419"/>
    <mergeCell ref="AL419:AN419"/>
    <mergeCell ref="AO419:AP419"/>
    <mergeCell ref="AQ419:AS419"/>
    <mergeCell ref="AC418:AH418"/>
    <mergeCell ref="AI418:AK418"/>
    <mergeCell ref="AL418:AN418"/>
    <mergeCell ref="AO418:AP418"/>
    <mergeCell ref="AQ418:AS418"/>
    <mergeCell ref="A419:E419"/>
    <mergeCell ref="F419:J419"/>
    <mergeCell ref="K419:N419"/>
    <mergeCell ref="O419:S419"/>
    <mergeCell ref="T419:X419"/>
    <mergeCell ref="A418:E418"/>
    <mergeCell ref="F418:J418"/>
    <mergeCell ref="K418:N418"/>
    <mergeCell ref="O418:S418"/>
    <mergeCell ref="T418:X418"/>
    <mergeCell ref="Y418:AB418"/>
    <mergeCell ref="Y425:AB425"/>
    <mergeCell ref="AC425:AH425"/>
    <mergeCell ref="AI425:AK425"/>
    <mergeCell ref="AL425:AN425"/>
    <mergeCell ref="AO425:AP425"/>
    <mergeCell ref="AQ425:AS425"/>
    <mergeCell ref="AC424:AH424"/>
    <mergeCell ref="AI424:AK424"/>
    <mergeCell ref="AL424:AN424"/>
    <mergeCell ref="AO424:AP424"/>
    <mergeCell ref="AQ424:AS424"/>
    <mergeCell ref="A425:E425"/>
    <mergeCell ref="F425:J425"/>
    <mergeCell ref="K425:N425"/>
    <mergeCell ref="O425:S425"/>
    <mergeCell ref="T425:X425"/>
    <mergeCell ref="A424:E424"/>
    <mergeCell ref="F424:J424"/>
    <mergeCell ref="K424:N424"/>
    <mergeCell ref="O424:S424"/>
    <mergeCell ref="T424:X424"/>
    <mergeCell ref="Y424:AB424"/>
    <mergeCell ref="Y423:AB423"/>
    <mergeCell ref="AC423:AH423"/>
    <mergeCell ref="AI423:AK423"/>
    <mergeCell ref="AL423:AN423"/>
    <mergeCell ref="AO423:AP423"/>
    <mergeCell ref="AQ423:AS423"/>
    <mergeCell ref="AC422:AH422"/>
    <mergeCell ref="AI422:AK422"/>
    <mergeCell ref="AL422:AN422"/>
    <mergeCell ref="AO422:AP422"/>
    <mergeCell ref="AQ422:AS422"/>
    <mergeCell ref="A423:E423"/>
    <mergeCell ref="F423:J423"/>
    <mergeCell ref="K423:N423"/>
    <mergeCell ref="O423:S423"/>
    <mergeCell ref="T423:X423"/>
    <mergeCell ref="A422:E422"/>
    <mergeCell ref="F422:J422"/>
    <mergeCell ref="K422:N422"/>
    <mergeCell ref="O422:S422"/>
    <mergeCell ref="T422:X422"/>
    <mergeCell ref="Y422:AB422"/>
    <mergeCell ref="Y429:AB429"/>
    <mergeCell ref="AC429:AH429"/>
    <mergeCell ref="AI429:AK429"/>
    <mergeCell ref="AL429:AN429"/>
    <mergeCell ref="AO429:AP429"/>
    <mergeCell ref="AQ429:AS429"/>
    <mergeCell ref="AC428:AH428"/>
    <mergeCell ref="AI428:AK428"/>
    <mergeCell ref="AL428:AN428"/>
    <mergeCell ref="AO428:AP428"/>
    <mergeCell ref="AQ428:AS428"/>
    <mergeCell ref="A429:E429"/>
    <mergeCell ref="F429:J429"/>
    <mergeCell ref="K429:N429"/>
    <mergeCell ref="O429:S429"/>
    <mergeCell ref="T429:X429"/>
    <mergeCell ref="A428:E428"/>
    <mergeCell ref="F428:J428"/>
    <mergeCell ref="K428:N428"/>
    <mergeCell ref="O428:S428"/>
    <mergeCell ref="T428:X428"/>
    <mergeCell ref="Y428:AB428"/>
    <mergeCell ref="Y427:AB427"/>
    <mergeCell ref="AC427:AH427"/>
    <mergeCell ref="AI427:AK427"/>
    <mergeCell ref="AL427:AN427"/>
    <mergeCell ref="AO427:AP427"/>
    <mergeCell ref="AQ427:AS427"/>
    <mergeCell ref="AC426:AH426"/>
    <mergeCell ref="AI426:AK426"/>
    <mergeCell ref="AL426:AN426"/>
    <mergeCell ref="AO426:AP426"/>
    <mergeCell ref="AQ426:AS426"/>
    <mergeCell ref="A427:E427"/>
    <mergeCell ref="F427:J427"/>
    <mergeCell ref="K427:N427"/>
    <mergeCell ref="O427:S427"/>
    <mergeCell ref="T427:X427"/>
    <mergeCell ref="A426:E426"/>
    <mergeCell ref="F426:J426"/>
    <mergeCell ref="K426:N426"/>
    <mergeCell ref="O426:S426"/>
    <mergeCell ref="T426:X426"/>
    <mergeCell ref="Y426:AB426"/>
    <mergeCell ref="Y433:AB433"/>
    <mergeCell ref="AC433:AH433"/>
    <mergeCell ref="AI433:AK433"/>
    <mergeCell ref="AL433:AN433"/>
    <mergeCell ref="AO433:AP433"/>
    <mergeCell ref="AQ433:AS433"/>
    <mergeCell ref="AC432:AH432"/>
    <mergeCell ref="AI432:AK432"/>
    <mergeCell ref="AL432:AN432"/>
    <mergeCell ref="AO432:AP432"/>
    <mergeCell ref="AQ432:AS432"/>
    <mergeCell ref="A433:E433"/>
    <mergeCell ref="F433:J433"/>
    <mergeCell ref="K433:N433"/>
    <mergeCell ref="O433:S433"/>
    <mergeCell ref="T433:X433"/>
    <mergeCell ref="A432:E432"/>
    <mergeCell ref="F432:J432"/>
    <mergeCell ref="K432:N432"/>
    <mergeCell ref="O432:S432"/>
    <mergeCell ref="T432:X432"/>
    <mergeCell ref="Y432:AB432"/>
    <mergeCell ref="Y431:AB431"/>
    <mergeCell ref="AC431:AH431"/>
    <mergeCell ref="AI431:AK431"/>
    <mergeCell ref="AL431:AN431"/>
    <mergeCell ref="AO431:AP431"/>
    <mergeCell ref="AQ431:AS431"/>
    <mergeCell ref="AC430:AH430"/>
    <mergeCell ref="AI430:AK430"/>
    <mergeCell ref="AL430:AN430"/>
    <mergeCell ref="AO430:AP430"/>
    <mergeCell ref="AQ430:AS430"/>
    <mergeCell ref="A431:E431"/>
    <mergeCell ref="F431:J431"/>
    <mergeCell ref="K431:N431"/>
    <mergeCell ref="O431:S431"/>
    <mergeCell ref="T431:X431"/>
    <mergeCell ref="A430:E430"/>
    <mergeCell ref="F430:J430"/>
    <mergeCell ref="K430:N430"/>
    <mergeCell ref="O430:S430"/>
    <mergeCell ref="T430:X430"/>
    <mergeCell ref="Y430:AB430"/>
    <mergeCell ref="Y437:AB437"/>
    <mergeCell ref="AC437:AH437"/>
    <mergeCell ref="AI437:AK437"/>
    <mergeCell ref="AL437:AN437"/>
    <mergeCell ref="AO437:AP437"/>
    <mergeCell ref="AQ437:AS437"/>
    <mergeCell ref="AC436:AH436"/>
    <mergeCell ref="AI436:AK436"/>
    <mergeCell ref="AL436:AN436"/>
    <mergeCell ref="AO436:AP436"/>
    <mergeCell ref="AQ436:AS436"/>
    <mergeCell ref="A437:E437"/>
    <mergeCell ref="F437:J437"/>
    <mergeCell ref="K437:N437"/>
    <mergeCell ref="O437:S437"/>
    <mergeCell ref="T437:X437"/>
    <mergeCell ref="A436:E436"/>
    <mergeCell ref="F436:J436"/>
    <mergeCell ref="K436:N436"/>
    <mergeCell ref="O436:S436"/>
    <mergeCell ref="T436:X436"/>
    <mergeCell ref="Y436:AB436"/>
    <mergeCell ref="Y435:AB435"/>
    <mergeCell ref="AC435:AH435"/>
    <mergeCell ref="AI435:AK435"/>
    <mergeCell ref="AL435:AN435"/>
    <mergeCell ref="AO435:AP435"/>
    <mergeCell ref="AQ435:AS435"/>
    <mergeCell ref="AC434:AH434"/>
    <mergeCell ref="AI434:AK434"/>
    <mergeCell ref="AL434:AN434"/>
    <mergeCell ref="AO434:AP434"/>
    <mergeCell ref="AQ434:AS434"/>
    <mergeCell ref="A435:E435"/>
    <mergeCell ref="F435:J435"/>
    <mergeCell ref="K435:N435"/>
    <mergeCell ref="O435:S435"/>
    <mergeCell ref="T435:X435"/>
    <mergeCell ref="A434:E434"/>
    <mergeCell ref="F434:J434"/>
    <mergeCell ref="K434:N434"/>
    <mergeCell ref="O434:S434"/>
    <mergeCell ref="T434:X434"/>
    <mergeCell ref="Y434:AB434"/>
    <mergeCell ref="Y441:AB441"/>
    <mergeCell ref="AC441:AH441"/>
    <mergeCell ref="AI441:AK441"/>
    <mergeCell ref="AL441:AN441"/>
    <mergeCell ref="AO441:AP441"/>
    <mergeCell ref="AQ441:AS441"/>
    <mergeCell ref="AC440:AH440"/>
    <mergeCell ref="AI440:AK440"/>
    <mergeCell ref="AL440:AN440"/>
    <mergeCell ref="AO440:AP440"/>
    <mergeCell ref="AQ440:AS440"/>
    <mergeCell ref="A441:E441"/>
    <mergeCell ref="F441:J441"/>
    <mergeCell ref="K441:N441"/>
    <mergeCell ref="O441:S441"/>
    <mergeCell ref="T441:X441"/>
    <mergeCell ref="A440:E440"/>
    <mergeCell ref="F440:J440"/>
    <mergeCell ref="K440:N440"/>
    <mergeCell ref="O440:S440"/>
    <mergeCell ref="T440:X440"/>
    <mergeCell ref="Y440:AB440"/>
    <mergeCell ref="Y439:AB439"/>
    <mergeCell ref="AC439:AH439"/>
    <mergeCell ref="AI439:AK439"/>
    <mergeCell ref="AL439:AN439"/>
    <mergeCell ref="AO439:AP439"/>
    <mergeCell ref="AQ439:AS439"/>
    <mergeCell ref="AC438:AH438"/>
    <mergeCell ref="AI438:AK438"/>
    <mergeCell ref="AL438:AN438"/>
    <mergeCell ref="AO438:AP438"/>
    <mergeCell ref="AQ438:AS438"/>
    <mergeCell ref="A439:E439"/>
    <mergeCell ref="F439:J439"/>
    <mergeCell ref="K439:N439"/>
    <mergeCell ref="O439:S439"/>
    <mergeCell ref="T439:X439"/>
    <mergeCell ref="A438:E438"/>
    <mergeCell ref="F438:J438"/>
    <mergeCell ref="K438:N438"/>
    <mergeCell ref="O438:S438"/>
    <mergeCell ref="T438:X438"/>
    <mergeCell ref="Y438:AB438"/>
    <mergeCell ref="Y445:AB445"/>
    <mergeCell ref="AC445:AH445"/>
    <mergeCell ref="AI445:AK445"/>
    <mergeCell ref="AL445:AN445"/>
    <mergeCell ref="AO445:AP445"/>
    <mergeCell ref="AQ445:AS445"/>
    <mergeCell ref="AC444:AH444"/>
    <mergeCell ref="AI444:AK444"/>
    <mergeCell ref="AL444:AN444"/>
    <mergeCell ref="AO444:AP444"/>
    <mergeCell ref="AQ444:AS444"/>
    <mergeCell ref="A445:E445"/>
    <mergeCell ref="F445:J445"/>
    <mergeCell ref="K445:N445"/>
    <mergeCell ref="O445:S445"/>
    <mergeCell ref="T445:X445"/>
    <mergeCell ref="A444:E444"/>
    <mergeCell ref="F444:J444"/>
    <mergeCell ref="K444:N444"/>
    <mergeCell ref="O444:S444"/>
    <mergeCell ref="T444:X444"/>
    <mergeCell ref="Y444:AB444"/>
    <mergeCell ref="Y443:AB443"/>
    <mergeCell ref="AC443:AH443"/>
    <mergeCell ref="AI443:AK443"/>
    <mergeCell ref="AL443:AN443"/>
    <mergeCell ref="AO443:AP443"/>
    <mergeCell ref="AQ443:AS443"/>
    <mergeCell ref="AC442:AH442"/>
    <mergeCell ref="AI442:AK442"/>
    <mergeCell ref="AL442:AN442"/>
    <mergeCell ref="AO442:AP442"/>
    <mergeCell ref="AQ442:AS442"/>
    <mergeCell ref="A443:E443"/>
    <mergeCell ref="F443:J443"/>
    <mergeCell ref="K443:N443"/>
    <mergeCell ref="O443:S443"/>
    <mergeCell ref="T443:X443"/>
    <mergeCell ref="A442:E442"/>
    <mergeCell ref="F442:J442"/>
    <mergeCell ref="K442:N442"/>
    <mergeCell ref="O442:S442"/>
    <mergeCell ref="T442:X442"/>
    <mergeCell ref="Y442:AB442"/>
    <mergeCell ref="Y449:AB449"/>
    <mergeCell ref="AC449:AH449"/>
    <mergeCell ref="AI449:AK449"/>
    <mergeCell ref="AL449:AN449"/>
    <mergeCell ref="AO449:AP449"/>
    <mergeCell ref="AQ449:AS449"/>
    <mergeCell ref="AC448:AH448"/>
    <mergeCell ref="AI448:AK448"/>
    <mergeCell ref="AL448:AN448"/>
    <mergeCell ref="AO448:AP448"/>
    <mergeCell ref="AQ448:AS448"/>
    <mergeCell ref="A449:E449"/>
    <mergeCell ref="F449:J449"/>
    <mergeCell ref="K449:N449"/>
    <mergeCell ref="O449:S449"/>
    <mergeCell ref="T449:X449"/>
    <mergeCell ref="A448:E448"/>
    <mergeCell ref="F448:J448"/>
    <mergeCell ref="K448:N448"/>
    <mergeCell ref="O448:S448"/>
    <mergeCell ref="T448:X448"/>
    <mergeCell ref="Y448:AB448"/>
    <mergeCell ref="Y447:AB447"/>
    <mergeCell ref="AC447:AH447"/>
    <mergeCell ref="AI447:AK447"/>
    <mergeCell ref="AL447:AN447"/>
    <mergeCell ref="AO447:AP447"/>
    <mergeCell ref="AQ447:AS447"/>
    <mergeCell ref="AC446:AH446"/>
    <mergeCell ref="AI446:AK446"/>
    <mergeCell ref="AL446:AN446"/>
    <mergeCell ref="AO446:AP446"/>
    <mergeCell ref="AQ446:AS446"/>
    <mergeCell ref="A447:E447"/>
    <mergeCell ref="F447:J447"/>
    <mergeCell ref="K447:N447"/>
    <mergeCell ref="O447:S447"/>
    <mergeCell ref="T447:X447"/>
    <mergeCell ref="A446:E446"/>
    <mergeCell ref="F446:J446"/>
    <mergeCell ref="K446:N446"/>
    <mergeCell ref="O446:S446"/>
    <mergeCell ref="T446:X446"/>
    <mergeCell ref="Y446:AB446"/>
    <mergeCell ref="Y453:AB453"/>
    <mergeCell ref="AC453:AH453"/>
    <mergeCell ref="AI453:AK453"/>
    <mergeCell ref="AL453:AN453"/>
    <mergeCell ref="AO453:AP453"/>
    <mergeCell ref="AQ453:AS453"/>
    <mergeCell ref="AC452:AH452"/>
    <mergeCell ref="AI452:AK452"/>
    <mergeCell ref="AL452:AN452"/>
    <mergeCell ref="AO452:AP452"/>
    <mergeCell ref="AQ452:AS452"/>
    <mergeCell ref="A453:E453"/>
    <mergeCell ref="F453:J453"/>
    <mergeCell ref="K453:N453"/>
    <mergeCell ref="O453:S453"/>
    <mergeCell ref="T453:X453"/>
    <mergeCell ref="A452:E452"/>
    <mergeCell ref="F452:J452"/>
    <mergeCell ref="K452:N452"/>
    <mergeCell ref="O452:S452"/>
    <mergeCell ref="T452:X452"/>
    <mergeCell ref="Y452:AB452"/>
    <mergeCell ref="Y451:AB451"/>
    <mergeCell ref="AC451:AH451"/>
    <mergeCell ref="AI451:AK451"/>
    <mergeCell ref="AL451:AN451"/>
    <mergeCell ref="AO451:AP451"/>
    <mergeCell ref="AQ451:AS451"/>
    <mergeCell ref="AC450:AH450"/>
    <mergeCell ref="AI450:AK450"/>
    <mergeCell ref="AL450:AN450"/>
    <mergeCell ref="AO450:AP450"/>
    <mergeCell ref="AQ450:AS450"/>
    <mergeCell ref="A451:E451"/>
    <mergeCell ref="F451:J451"/>
    <mergeCell ref="K451:N451"/>
    <mergeCell ref="O451:S451"/>
    <mergeCell ref="T451:X451"/>
    <mergeCell ref="A450:E450"/>
    <mergeCell ref="F450:J450"/>
    <mergeCell ref="K450:N450"/>
    <mergeCell ref="O450:S450"/>
    <mergeCell ref="T450:X450"/>
    <mergeCell ref="Y450:AB450"/>
    <mergeCell ref="Y457:AB457"/>
    <mergeCell ref="AC457:AH457"/>
    <mergeCell ref="AI457:AK457"/>
    <mergeCell ref="AL457:AN457"/>
    <mergeCell ref="AO457:AP457"/>
    <mergeCell ref="AQ457:AS457"/>
    <mergeCell ref="AC456:AH456"/>
    <mergeCell ref="AI456:AK456"/>
    <mergeCell ref="AL456:AN456"/>
    <mergeCell ref="AO456:AP456"/>
    <mergeCell ref="AQ456:AS456"/>
    <mergeCell ref="A457:E457"/>
    <mergeCell ref="F457:J457"/>
    <mergeCell ref="K457:N457"/>
    <mergeCell ref="O457:S457"/>
    <mergeCell ref="T457:X457"/>
    <mergeCell ref="A456:E456"/>
    <mergeCell ref="F456:J456"/>
    <mergeCell ref="K456:N456"/>
    <mergeCell ref="O456:S456"/>
    <mergeCell ref="T456:X456"/>
    <mergeCell ref="Y456:AB456"/>
    <mergeCell ref="Y455:AB455"/>
    <mergeCell ref="AC455:AH455"/>
    <mergeCell ref="AI455:AK455"/>
    <mergeCell ref="AL455:AN455"/>
    <mergeCell ref="AO455:AP455"/>
    <mergeCell ref="AQ455:AS455"/>
    <mergeCell ref="AC454:AH454"/>
    <mergeCell ref="AI454:AK454"/>
    <mergeCell ref="AL454:AN454"/>
    <mergeCell ref="AO454:AP454"/>
    <mergeCell ref="AQ454:AS454"/>
    <mergeCell ref="A455:E455"/>
    <mergeCell ref="F455:J455"/>
    <mergeCell ref="K455:N455"/>
    <mergeCell ref="O455:S455"/>
    <mergeCell ref="T455:X455"/>
    <mergeCell ref="A454:E454"/>
    <mergeCell ref="F454:J454"/>
    <mergeCell ref="K454:N454"/>
    <mergeCell ref="O454:S454"/>
    <mergeCell ref="T454:X454"/>
    <mergeCell ref="Y454:AB454"/>
    <mergeCell ref="Y461:AB461"/>
    <mergeCell ref="AC461:AH461"/>
    <mergeCell ref="AI461:AK461"/>
    <mergeCell ref="AL461:AN461"/>
    <mergeCell ref="AO461:AP461"/>
    <mergeCell ref="AQ461:AS461"/>
    <mergeCell ref="AC460:AH460"/>
    <mergeCell ref="AI460:AK460"/>
    <mergeCell ref="AL460:AN460"/>
    <mergeCell ref="AO460:AP460"/>
    <mergeCell ref="AQ460:AS460"/>
    <mergeCell ref="A461:E461"/>
    <mergeCell ref="F461:J461"/>
    <mergeCell ref="K461:N461"/>
    <mergeCell ref="O461:S461"/>
    <mergeCell ref="T461:X461"/>
    <mergeCell ref="A460:E460"/>
    <mergeCell ref="F460:J460"/>
    <mergeCell ref="K460:N460"/>
    <mergeCell ref="O460:S460"/>
    <mergeCell ref="T460:X460"/>
    <mergeCell ref="Y460:AB460"/>
    <mergeCell ref="Y459:AB459"/>
    <mergeCell ref="AC459:AH459"/>
    <mergeCell ref="AI459:AK459"/>
    <mergeCell ref="AL459:AN459"/>
    <mergeCell ref="AO459:AP459"/>
    <mergeCell ref="AQ459:AS459"/>
    <mergeCell ref="AC458:AH458"/>
    <mergeCell ref="AI458:AK458"/>
    <mergeCell ref="AL458:AN458"/>
    <mergeCell ref="AO458:AP458"/>
    <mergeCell ref="AQ458:AS458"/>
    <mergeCell ref="A459:E459"/>
    <mergeCell ref="F459:J459"/>
    <mergeCell ref="K459:N459"/>
    <mergeCell ref="O459:S459"/>
    <mergeCell ref="T459:X459"/>
    <mergeCell ref="A458:E458"/>
    <mergeCell ref="F458:J458"/>
    <mergeCell ref="K458:N458"/>
    <mergeCell ref="O458:S458"/>
    <mergeCell ref="T458:X458"/>
    <mergeCell ref="Y458:AB458"/>
    <mergeCell ref="Y465:AB465"/>
    <mergeCell ref="AC465:AH465"/>
    <mergeCell ref="AI465:AK465"/>
    <mergeCell ref="AL465:AN465"/>
    <mergeCell ref="AO465:AP465"/>
    <mergeCell ref="AQ465:AS465"/>
    <mergeCell ref="AC464:AH464"/>
    <mergeCell ref="AI464:AK464"/>
    <mergeCell ref="AL464:AN464"/>
    <mergeCell ref="AO464:AP464"/>
    <mergeCell ref="AQ464:AS464"/>
    <mergeCell ref="A465:E465"/>
    <mergeCell ref="F465:J465"/>
    <mergeCell ref="K465:N465"/>
    <mergeCell ref="O465:S465"/>
    <mergeCell ref="T465:X465"/>
    <mergeCell ref="A464:E464"/>
    <mergeCell ref="F464:J464"/>
    <mergeCell ref="K464:N464"/>
    <mergeCell ref="O464:S464"/>
    <mergeCell ref="T464:X464"/>
    <mergeCell ref="Y464:AB464"/>
    <mergeCell ref="Y463:AB463"/>
    <mergeCell ref="AC463:AH463"/>
    <mergeCell ref="AI463:AK463"/>
    <mergeCell ref="AL463:AN463"/>
    <mergeCell ref="AO463:AP463"/>
    <mergeCell ref="AQ463:AS463"/>
    <mergeCell ref="AC462:AH462"/>
    <mergeCell ref="AI462:AK462"/>
    <mergeCell ref="AL462:AN462"/>
    <mergeCell ref="AO462:AP462"/>
    <mergeCell ref="AQ462:AS462"/>
    <mergeCell ref="A463:E463"/>
    <mergeCell ref="F463:J463"/>
    <mergeCell ref="K463:N463"/>
    <mergeCell ref="O463:S463"/>
    <mergeCell ref="T463:X463"/>
    <mergeCell ref="A462:E462"/>
    <mergeCell ref="F462:J462"/>
    <mergeCell ref="K462:N462"/>
    <mergeCell ref="O462:S462"/>
    <mergeCell ref="T462:X462"/>
    <mergeCell ref="Y462:AB462"/>
    <mergeCell ref="S472:X472"/>
    <mergeCell ref="Y472:AM472"/>
    <mergeCell ref="AN472:AS472"/>
    <mergeCell ref="L473:M473"/>
    <mergeCell ref="N473:P473"/>
    <mergeCell ref="Q473:R473"/>
    <mergeCell ref="S473:U473"/>
    <mergeCell ref="V473:X473"/>
    <mergeCell ref="Y473:AA473"/>
    <mergeCell ref="AB473:AF473"/>
    <mergeCell ref="AC468:AH468"/>
    <mergeCell ref="AI468:AK468"/>
    <mergeCell ref="AL468:AN468"/>
    <mergeCell ref="AO468:AP468"/>
    <mergeCell ref="AQ468:AS468"/>
    <mergeCell ref="A471:E473"/>
    <mergeCell ref="F471:K473"/>
    <mergeCell ref="L471:X471"/>
    <mergeCell ref="Y471:AS471"/>
    <mergeCell ref="L472:R472"/>
    <mergeCell ref="A468:E468"/>
    <mergeCell ref="F468:J468"/>
    <mergeCell ref="K468:N468"/>
    <mergeCell ref="O468:S468"/>
    <mergeCell ref="T468:X468"/>
    <mergeCell ref="Y468:AB468"/>
    <mergeCell ref="Y467:AB467"/>
    <mergeCell ref="AC467:AH467"/>
    <mergeCell ref="AI467:AK467"/>
    <mergeCell ref="AL467:AN467"/>
    <mergeCell ref="AO467:AP467"/>
    <mergeCell ref="AQ467:AS467"/>
    <mergeCell ref="AC466:AH466"/>
    <mergeCell ref="AI466:AK466"/>
    <mergeCell ref="AL466:AN466"/>
    <mergeCell ref="AO466:AP466"/>
    <mergeCell ref="AQ466:AS466"/>
    <mergeCell ref="A467:E467"/>
    <mergeCell ref="F467:J467"/>
    <mergeCell ref="K467:N467"/>
    <mergeCell ref="O467:S467"/>
    <mergeCell ref="T467:X467"/>
    <mergeCell ref="A466:E466"/>
    <mergeCell ref="F466:J466"/>
    <mergeCell ref="K466:N466"/>
    <mergeCell ref="O466:S466"/>
    <mergeCell ref="T466:X466"/>
    <mergeCell ref="Y466:AB466"/>
    <mergeCell ref="AR475:AS475"/>
    <mergeCell ref="A476:E476"/>
    <mergeCell ref="F476:K476"/>
    <mergeCell ref="L476:M476"/>
    <mergeCell ref="N476:P476"/>
    <mergeCell ref="Q476:R476"/>
    <mergeCell ref="S476:U476"/>
    <mergeCell ref="V476:X476"/>
    <mergeCell ref="Y476:AA476"/>
    <mergeCell ref="AB476:AF476"/>
    <mergeCell ref="Y475:AA475"/>
    <mergeCell ref="AB475:AF475"/>
    <mergeCell ref="AG475:AJ475"/>
    <mergeCell ref="AK475:AM475"/>
    <mergeCell ref="AN475:AO475"/>
    <mergeCell ref="AP475:AQ475"/>
    <mergeCell ref="AN474:AO474"/>
    <mergeCell ref="AP474:AQ474"/>
    <mergeCell ref="AR474:AS474"/>
    <mergeCell ref="A475:E475"/>
    <mergeCell ref="F475:K475"/>
    <mergeCell ref="L475:M475"/>
    <mergeCell ref="N475:P475"/>
    <mergeCell ref="Q475:R475"/>
    <mergeCell ref="S475:U475"/>
    <mergeCell ref="V475:X475"/>
    <mergeCell ref="S474:U474"/>
    <mergeCell ref="V474:X474"/>
    <mergeCell ref="Y474:AA474"/>
    <mergeCell ref="AB474:AF474"/>
    <mergeCell ref="AG474:AJ474"/>
    <mergeCell ref="AK474:AM474"/>
    <mergeCell ref="AG473:AJ473"/>
    <mergeCell ref="AK473:AM473"/>
    <mergeCell ref="AN473:AO473"/>
    <mergeCell ref="AP473:AQ473"/>
    <mergeCell ref="AR473:AS473"/>
    <mergeCell ref="A474:E474"/>
    <mergeCell ref="F474:K474"/>
    <mergeCell ref="L474:M474"/>
    <mergeCell ref="N474:P474"/>
    <mergeCell ref="Q474:R474"/>
    <mergeCell ref="AR478:AS478"/>
    <mergeCell ref="A479:E479"/>
    <mergeCell ref="F479:K479"/>
    <mergeCell ref="L479:M479"/>
    <mergeCell ref="N479:P479"/>
    <mergeCell ref="Q479:R479"/>
    <mergeCell ref="S479:U479"/>
    <mergeCell ref="V479:X479"/>
    <mergeCell ref="Y479:AA479"/>
    <mergeCell ref="AB479:AF479"/>
    <mergeCell ref="Y478:AA478"/>
    <mergeCell ref="AB478:AF478"/>
    <mergeCell ref="AG478:AJ478"/>
    <mergeCell ref="AK478:AM478"/>
    <mergeCell ref="AN478:AO478"/>
    <mergeCell ref="AP478:AQ478"/>
    <mergeCell ref="AN477:AO477"/>
    <mergeCell ref="AP477:AQ477"/>
    <mergeCell ref="AR477:AS477"/>
    <mergeCell ref="A478:E478"/>
    <mergeCell ref="F478:K478"/>
    <mergeCell ref="L478:M478"/>
    <mergeCell ref="N478:P478"/>
    <mergeCell ref="Q478:R478"/>
    <mergeCell ref="S478:U478"/>
    <mergeCell ref="V478:X478"/>
    <mergeCell ref="S477:U477"/>
    <mergeCell ref="V477:X477"/>
    <mergeCell ref="Y477:AA477"/>
    <mergeCell ref="AB477:AF477"/>
    <mergeCell ref="AG477:AJ477"/>
    <mergeCell ref="AK477:AM477"/>
    <mergeCell ref="AG476:AJ476"/>
    <mergeCell ref="AK476:AM476"/>
    <mergeCell ref="AN476:AO476"/>
    <mergeCell ref="AP476:AQ476"/>
    <mergeCell ref="AR476:AS476"/>
    <mergeCell ref="A477:E477"/>
    <mergeCell ref="F477:K477"/>
    <mergeCell ref="L477:M477"/>
    <mergeCell ref="N477:P477"/>
    <mergeCell ref="Q477:R477"/>
    <mergeCell ref="AR481:AS481"/>
    <mergeCell ref="A482:E482"/>
    <mergeCell ref="F482:K482"/>
    <mergeCell ref="L482:M482"/>
    <mergeCell ref="N482:P482"/>
    <mergeCell ref="Q482:R482"/>
    <mergeCell ref="S482:U482"/>
    <mergeCell ref="V482:X482"/>
    <mergeCell ref="Y482:AA482"/>
    <mergeCell ref="AB482:AF482"/>
    <mergeCell ref="Y481:AA481"/>
    <mergeCell ref="AB481:AF481"/>
    <mergeCell ref="AG481:AJ481"/>
    <mergeCell ref="AK481:AM481"/>
    <mergeCell ref="AN481:AO481"/>
    <mergeCell ref="AP481:AQ481"/>
    <mergeCell ref="AN480:AO480"/>
    <mergeCell ref="AP480:AQ480"/>
    <mergeCell ref="AR480:AS480"/>
    <mergeCell ref="A481:E481"/>
    <mergeCell ref="F481:K481"/>
    <mergeCell ref="L481:M481"/>
    <mergeCell ref="N481:P481"/>
    <mergeCell ref="Q481:R481"/>
    <mergeCell ref="S481:U481"/>
    <mergeCell ref="V481:X481"/>
    <mergeCell ref="S480:U480"/>
    <mergeCell ref="V480:X480"/>
    <mergeCell ref="Y480:AA480"/>
    <mergeCell ref="AB480:AF480"/>
    <mergeCell ref="AG480:AJ480"/>
    <mergeCell ref="AK480:AM480"/>
    <mergeCell ref="AG479:AJ479"/>
    <mergeCell ref="AK479:AM479"/>
    <mergeCell ref="AN479:AO479"/>
    <mergeCell ref="AP479:AQ479"/>
    <mergeCell ref="AR479:AS479"/>
    <mergeCell ref="A480:E480"/>
    <mergeCell ref="F480:K480"/>
    <mergeCell ref="L480:M480"/>
    <mergeCell ref="N480:P480"/>
    <mergeCell ref="Q480:R480"/>
    <mergeCell ref="AR484:AS484"/>
    <mergeCell ref="A485:E485"/>
    <mergeCell ref="F485:K485"/>
    <mergeCell ref="L485:M485"/>
    <mergeCell ref="N485:P485"/>
    <mergeCell ref="Q485:R485"/>
    <mergeCell ref="S485:U485"/>
    <mergeCell ref="V485:X485"/>
    <mergeCell ref="Y485:AA485"/>
    <mergeCell ref="AB485:AF485"/>
    <mergeCell ref="Y484:AA484"/>
    <mergeCell ref="AB484:AF484"/>
    <mergeCell ref="AG484:AJ484"/>
    <mergeCell ref="AK484:AM484"/>
    <mergeCell ref="AN484:AO484"/>
    <mergeCell ref="AP484:AQ484"/>
    <mergeCell ref="AN483:AO483"/>
    <mergeCell ref="AP483:AQ483"/>
    <mergeCell ref="AR483:AS483"/>
    <mergeCell ref="A484:E484"/>
    <mergeCell ref="F484:K484"/>
    <mergeCell ref="L484:M484"/>
    <mergeCell ref="N484:P484"/>
    <mergeCell ref="Q484:R484"/>
    <mergeCell ref="S484:U484"/>
    <mergeCell ref="V484:X484"/>
    <mergeCell ref="S483:U483"/>
    <mergeCell ref="V483:X483"/>
    <mergeCell ref="Y483:AA483"/>
    <mergeCell ref="AB483:AF483"/>
    <mergeCell ref="AG483:AJ483"/>
    <mergeCell ref="AK483:AM483"/>
    <mergeCell ref="AG482:AJ482"/>
    <mergeCell ref="AK482:AM482"/>
    <mergeCell ref="AN482:AO482"/>
    <mergeCell ref="AP482:AQ482"/>
    <mergeCell ref="AR482:AS482"/>
    <mergeCell ref="A483:E483"/>
    <mergeCell ref="F483:K483"/>
    <mergeCell ref="L483:M483"/>
    <mergeCell ref="N483:P483"/>
    <mergeCell ref="Q483:R483"/>
    <mergeCell ref="AR487:AS487"/>
    <mergeCell ref="A488:E488"/>
    <mergeCell ref="F488:K488"/>
    <mergeCell ref="L488:M488"/>
    <mergeCell ref="N488:P488"/>
    <mergeCell ref="Q488:R488"/>
    <mergeCell ref="S488:U488"/>
    <mergeCell ref="V488:X488"/>
    <mergeCell ref="Y488:AA488"/>
    <mergeCell ref="AB488:AF488"/>
    <mergeCell ref="Y487:AA487"/>
    <mergeCell ref="AB487:AF487"/>
    <mergeCell ref="AG487:AJ487"/>
    <mergeCell ref="AK487:AM487"/>
    <mergeCell ref="AN487:AO487"/>
    <mergeCell ref="AP487:AQ487"/>
    <mergeCell ref="AN486:AO486"/>
    <mergeCell ref="AP486:AQ486"/>
    <mergeCell ref="AR486:AS486"/>
    <mergeCell ref="A487:E487"/>
    <mergeCell ref="F487:K487"/>
    <mergeCell ref="L487:M487"/>
    <mergeCell ref="N487:P487"/>
    <mergeCell ref="Q487:R487"/>
    <mergeCell ref="S487:U487"/>
    <mergeCell ref="V487:X487"/>
    <mergeCell ref="S486:U486"/>
    <mergeCell ref="V486:X486"/>
    <mergeCell ref="Y486:AA486"/>
    <mergeCell ref="AB486:AF486"/>
    <mergeCell ref="AG486:AJ486"/>
    <mergeCell ref="AK486:AM486"/>
    <mergeCell ref="AG485:AJ485"/>
    <mergeCell ref="AK485:AM485"/>
    <mergeCell ref="AN485:AO485"/>
    <mergeCell ref="AP485:AQ485"/>
    <mergeCell ref="AR485:AS485"/>
    <mergeCell ref="A486:E486"/>
    <mergeCell ref="F486:K486"/>
    <mergeCell ref="L486:M486"/>
    <mergeCell ref="N486:P486"/>
    <mergeCell ref="Q486:R486"/>
    <mergeCell ref="AR490:AS490"/>
    <mergeCell ref="A491:E491"/>
    <mergeCell ref="F491:K491"/>
    <mergeCell ref="L491:M491"/>
    <mergeCell ref="N491:P491"/>
    <mergeCell ref="Q491:R491"/>
    <mergeCell ref="S491:U491"/>
    <mergeCell ref="V491:X491"/>
    <mergeCell ref="Y491:AA491"/>
    <mergeCell ref="AB491:AF491"/>
    <mergeCell ref="Y490:AA490"/>
    <mergeCell ref="AB490:AF490"/>
    <mergeCell ref="AG490:AJ490"/>
    <mergeCell ref="AK490:AM490"/>
    <mergeCell ref="AN490:AO490"/>
    <mergeCell ref="AP490:AQ490"/>
    <mergeCell ref="AN489:AO489"/>
    <mergeCell ref="AP489:AQ489"/>
    <mergeCell ref="AR489:AS489"/>
    <mergeCell ref="A490:E490"/>
    <mergeCell ref="F490:K490"/>
    <mergeCell ref="L490:M490"/>
    <mergeCell ref="N490:P490"/>
    <mergeCell ref="Q490:R490"/>
    <mergeCell ref="S490:U490"/>
    <mergeCell ref="V490:X490"/>
    <mergeCell ref="S489:U489"/>
    <mergeCell ref="V489:X489"/>
    <mergeCell ref="Y489:AA489"/>
    <mergeCell ref="AB489:AF489"/>
    <mergeCell ref="AG489:AJ489"/>
    <mergeCell ref="AK489:AM489"/>
    <mergeCell ref="AG488:AJ488"/>
    <mergeCell ref="AK488:AM488"/>
    <mergeCell ref="AN488:AO488"/>
    <mergeCell ref="AP488:AQ488"/>
    <mergeCell ref="AR488:AS488"/>
    <mergeCell ref="A489:E489"/>
    <mergeCell ref="F489:K489"/>
    <mergeCell ref="L489:M489"/>
    <mergeCell ref="N489:P489"/>
    <mergeCell ref="Q489:R489"/>
    <mergeCell ref="AR493:AS493"/>
    <mergeCell ref="A494:E494"/>
    <mergeCell ref="F494:K494"/>
    <mergeCell ref="L494:M494"/>
    <mergeCell ref="N494:P494"/>
    <mergeCell ref="Q494:R494"/>
    <mergeCell ref="S494:U494"/>
    <mergeCell ref="V494:X494"/>
    <mergeCell ref="Y494:AA494"/>
    <mergeCell ref="AB494:AF494"/>
    <mergeCell ref="Y493:AA493"/>
    <mergeCell ref="AB493:AF493"/>
    <mergeCell ref="AG493:AJ493"/>
    <mergeCell ref="AK493:AM493"/>
    <mergeCell ref="AN493:AO493"/>
    <mergeCell ref="AP493:AQ493"/>
    <mergeCell ref="AN492:AO492"/>
    <mergeCell ref="AP492:AQ492"/>
    <mergeCell ref="AR492:AS492"/>
    <mergeCell ref="A493:E493"/>
    <mergeCell ref="F493:K493"/>
    <mergeCell ref="L493:M493"/>
    <mergeCell ref="N493:P493"/>
    <mergeCell ref="Q493:R493"/>
    <mergeCell ref="S493:U493"/>
    <mergeCell ref="V493:X493"/>
    <mergeCell ref="S492:U492"/>
    <mergeCell ref="V492:X492"/>
    <mergeCell ref="Y492:AA492"/>
    <mergeCell ref="AB492:AF492"/>
    <mergeCell ref="AG492:AJ492"/>
    <mergeCell ref="AK492:AM492"/>
    <mergeCell ref="AG491:AJ491"/>
    <mergeCell ref="AK491:AM491"/>
    <mergeCell ref="AN491:AO491"/>
    <mergeCell ref="AP491:AQ491"/>
    <mergeCell ref="AR491:AS491"/>
    <mergeCell ref="A492:E492"/>
    <mergeCell ref="F492:K492"/>
    <mergeCell ref="L492:M492"/>
    <mergeCell ref="N492:P492"/>
    <mergeCell ref="Q492:R492"/>
    <mergeCell ref="AR496:AS496"/>
    <mergeCell ref="A497:E497"/>
    <mergeCell ref="F497:K497"/>
    <mergeCell ref="L497:M497"/>
    <mergeCell ref="N497:P497"/>
    <mergeCell ref="Q497:R497"/>
    <mergeCell ref="S497:U497"/>
    <mergeCell ref="V497:X497"/>
    <mergeCell ref="Y497:AA497"/>
    <mergeCell ref="AB497:AF497"/>
    <mergeCell ref="Y496:AA496"/>
    <mergeCell ref="AB496:AF496"/>
    <mergeCell ref="AG496:AJ496"/>
    <mergeCell ref="AK496:AM496"/>
    <mergeCell ref="AN496:AO496"/>
    <mergeCell ref="AP496:AQ496"/>
    <mergeCell ref="AN495:AO495"/>
    <mergeCell ref="AP495:AQ495"/>
    <mergeCell ref="AR495:AS495"/>
    <mergeCell ref="A496:E496"/>
    <mergeCell ref="F496:K496"/>
    <mergeCell ref="L496:M496"/>
    <mergeCell ref="N496:P496"/>
    <mergeCell ref="Q496:R496"/>
    <mergeCell ref="S496:U496"/>
    <mergeCell ref="V496:X496"/>
    <mergeCell ref="S495:U495"/>
    <mergeCell ref="V495:X495"/>
    <mergeCell ref="Y495:AA495"/>
    <mergeCell ref="AB495:AF495"/>
    <mergeCell ref="AG495:AJ495"/>
    <mergeCell ref="AK495:AM495"/>
    <mergeCell ref="AG494:AJ494"/>
    <mergeCell ref="AK494:AM494"/>
    <mergeCell ref="AN494:AO494"/>
    <mergeCell ref="AP494:AQ494"/>
    <mergeCell ref="AR494:AS494"/>
    <mergeCell ref="A495:E495"/>
    <mergeCell ref="F495:K495"/>
    <mergeCell ref="L495:M495"/>
    <mergeCell ref="N495:P495"/>
    <mergeCell ref="Q495:R495"/>
    <mergeCell ref="AR499:AS499"/>
    <mergeCell ref="A500:E500"/>
    <mergeCell ref="F500:K500"/>
    <mergeCell ref="L500:M500"/>
    <mergeCell ref="N500:P500"/>
    <mergeCell ref="Q500:R500"/>
    <mergeCell ref="S500:U500"/>
    <mergeCell ref="V500:X500"/>
    <mergeCell ref="Y500:AA500"/>
    <mergeCell ref="AB500:AF500"/>
    <mergeCell ref="Y499:AA499"/>
    <mergeCell ref="AB499:AF499"/>
    <mergeCell ref="AG499:AJ499"/>
    <mergeCell ref="AK499:AM499"/>
    <mergeCell ref="AN499:AO499"/>
    <mergeCell ref="AP499:AQ499"/>
    <mergeCell ref="AN498:AO498"/>
    <mergeCell ref="AP498:AQ498"/>
    <mergeCell ref="AR498:AS498"/>
    <mergeCell ref="A499:E499"/>
    <mergeCell ref="F499:K499"/>
    <mergeCell ref="L499:M499"/>
    <mergeCell ref="N499:P499"/>
    <mergeCell ref="Q499:R499"/>
    <mergeCell ref="S499:U499"/>
    <mergeCell ref="V499:X499"/>
    <mergeCell ref="S498:U498"/>
    <mergeCell ref="V498:X498"/>
    <mergeCell ref="Y498:AA498"/>
    <mergeCell ref="AB498:AF498"/>
    <mergeCell ref="AG498:AJ498"/>
    <mergeCell ref="AK498:AM498"/>
    <mergeCell ref="AG497:AJ497"/>
    <mergeCell ref="AK497:AM497"/>
    <mergeCell ref="AN497:AO497"/>
    <mergeCell ref="AP497:AQ497"/>
    <mergeCell ref="AR497:AS497"/>
    <mergeCell ref="A498:E498"/>
    <mergeCell ref="F498:K498"/>
    <mergeCell ref="L498:M498"/>
    <mergeCell ref="N498:P498"/>
    <mergeCell ref="Q498:R498"/>
    <mergeCell ref="AR502:AS502"/>
    <mergeCell ref="A503:E503"/>
    <mergeCell ref="F503:K503"/>
    <mergeCell ref="L503:M503"/>
    <mergeCell ref="N503:P503"/>
    <mergeCell ref="Q503:R503"/>
    <mergeCell ref="S503:U503"/>
    <mergeCell ref="V503:X503"/>
    <mergeCell ref="Y503:AA503"/>
    <mergeCell ref="AB503:AF503"/>
    <mergeCell ref="Y502:AA502"/>
    <mergeCell ref="AB502:AF502"/>
    <mergeCell ref="AG502:AJ502"/>
    <mergeCell ref="AK502:AM502"/>
    <mergeCell ref="AN502:AO502"/>
    <mergeCell ref="AP502:AQ502"/>
    <mergeCell ref="AN501:AO501"/>
    <mergeCell ref="AP501:AQ501"/>
    <mergeCell ref="AR501:AS501"/>
    <mergeCell ref="A502:E502"/>
    <mergeCell ref="F502:K502"/>
    <mergeCell ref="L502:M502"/>
    <mergeCell ref="N502:P502"/>
    <mergeCell ref="Q502:R502"/>
    <mergeCell ref="S502:U502"/>
    <mergeCell ref="V502:X502"/>
    <mergeCell ref="S501:U501"/>
    <mergeCell ref="V501:X501"/>
    <mergeCell ref="Y501:AA501"/>
    <mergeCell ref="AB501:AF501"/>
    <mergeCell ref="AG501:AJ501"/>
    <mergeCell ref="AK501:AM501"/>
    <mergeCell ref="AG500:AJ500"/>
    <mergeCell ref="AK500:AM500"/>
    <mergeCell ref="AN500:AO500"/>
    <mergeCell ref="AP500:AQ500"/>
    <mergeCell ref="AR500:AS500"/>
    <mergeCell ref="A501:E501"/>
    <mergeCell ref="F501:K501"/>
    <mergeCell ref="L501:M501"/>
    <mergeCell ref="N501:P501"/>
    <mergeCell ref="Q501:R501"/>
    <mergeCell ref="AR505:AS505"/>
    <mergeCell ref="A506:E506"/>
    <mergeCell ref="F506:K506"/>
    <mergeCell ref="L506:M506"/>
    <mergeCell ref="N506:P506"/>
    <mergeCell ref="Q506:R506"/>
    <mergeCell ref="S506:U506"/>
    <mergeCell ref="V506:X506"/>
    <mergeCell ref="Y506:AA506"/>
    <mergeCell ref="AB506:AF506"/>
    <mergeCell ref="Y505:AA505"/>
    <mergeCell ref="AB505:AF505"/>
    <mergeCell ref="AG505:AJ505"/>
    <mergeCell ref="AK505:AM505"/>
    <mergeCell ref="AN505:AO505"/>
    <mergeCell ref="AP505:AQ505"/>
    <mergeCell ref="AN504:AO504"/>
    <mergeCell ref="AP504:AQ504"/>
    <mergeCell ref="AR504:AS504"/>
    <mergeCell ref="A505:E505"/>
    <mergeCell ref="F505:K505"/>
    <mergeCell ref="L505:M505"/>
    <mergeCell ref="N505:P505"/>
    <mergeCell ref="Q505:R505"/>
    <mergeCell ref="S505:U505"/>
    <mergeCell ref="V505:X505"/>
    <mergeCell ref="S504:U504"/>
    <mergeCell ref="V504:X504"/>
    <mergeCell ref="Y504:AA504"/>
    <mergeCell ref="AB504:AF504"/>
    <mergeCell ref="AG504:AJ504"/>
    <mergeCell ref="AK504:AM504"/>
    <mergeCell ref="AG503:AJ503"/>
    <mergeCell ref="AK503:AM503"/>
    <mergeCell ref="AN503:AO503"/>
    <mergeCell ref="AP503:AQ503"/>
    <mergeCell ref="AR503:AS503"/>
    <mergeCell ref="A504:E504"/>
    <mergeCell ref="F504:K504"/>
    <mergeCell ref="L504:M504"/>
    <mergeCell ref="N504:P504"/>
    <mergeCell ref="Q504:R504"/>
    <mergeCell ref="AR508:AS508"/>
    <mergeCell ref="A509:E509"/>
    <mergeCell ref="F509:K509"/>
    <mergeCell ref="L509:M509"/>
    <mergeCell ref="N509:P509"/>
    <mergeCell ref="Q509:R509"/>
    <mergeCell ref="S509:U509"/>
    <mergeCell ref="V509:X509"/>
    <mergeCell ref="Y509:AA509"/>
    <mergeCell ref="AB509:AF509"/>
    <mergeCell ref="Y508:AA508"/>
    <mergeCell ref="AB508:AF508"/>
    <mergeCell ref="AG508:AJ508"/>
    <mergeCell ref="AK508:AM508"/>
    <mergeCell ref="AN508:AO508"/>
    <mergeCell ref="AP508:AQ508"/>
    <mergeCell ref="AN507:AO507"/>
    <mergeCell ref="AP507:AQ507"/>
    <mergeCell ref="AR507:AS507"/>
    <mergeCell ref="A508:E508"/>
    <mergeCell ref="F508:K508"/>
    <mergeCell ref="L508:M508"/>
    <mergeCell ref="N508:P508"/>
    <mergeCell ref="Q508:R508"/>
    <mergeCell ref="S508:U508"/>
    <mergeCell ref="V508:X508"/>
    <mergeCell ref="S507:U507"/>
    <mergeCell ref="V507:X507"/>
    <mergeCell ref="Y507:AA507"/>
    <mergeCell ref="AB507:AF507"/>
    <mergeCell ref="AG507:AJ507"/>
    <mergeCell ref="AK507:AM507"/>
    <mergeCell ref="AG506:AJ506"/>
    <mergeCell ref="AK506:AM506"/>
    <mergeCell ref="AN506:AO506"/>
    <mergeCell ref="AP506:AQ506"/>
    <mergeCell ref="AR506:AS506"/>
    <mergeCell ref="A507:E507"/>
    <mergeCell ref="F507:K507"/>
    <mergeCell ref="L507:M507"/>
    <mergeCell ref="N507:P507"/>
    <mergeCell ref="Q507:R507"/>
    <mergeCell ref="AR511:AS511"/>
    <mergeCell ref="A512:E512"/>
    <mergeCell ref="F512:K512"/>
    <mergeCell ref="L512:M512"/>
    <mergeCell ref="N512:P512"/>
    <mergeCell ref="Q512:R512"/>
    <mergeCell ref="S512:U512"/>
    <mergeCell ref="V512:X512"/>
    <mergeCell ref="Y512:AA512"/>
    <mergeCell ref="AB512:AF512"/>
    <mergeCell ref="Y511:AA511"/>
    <mergeCell ref="AB511:AF511"/>
    <mergeCell ref="AG511:AJ511"/>
    <mergeCell ref="AK511:AM511"/>
    <mergeCell ref="AN511:AO511"/>
    <mergeCell ref="AP511:AQ511"/>
    <mergeCell ref="AN510:AO510"/>
    <mergeCell ref="AP510:AQ510"/>
    <mergeCell ref="AR510:AS510"/>
    <mergeCell ref="A511:E511"/>
    <mergeCell ref="F511:K511"/>
    <mergeCell ref="L511:M511"/>
    <mergeCell ref="N511:P511"/>
    <mergeCell ref="Q511:R511"/>
    <mergeCell ref="S511:U511"/>
    <mergeCell ref="V511:X511"/>
    <mergeCell ref="S510:U510"/>
    <mergeCell ref="V510:X510"/>
    <mergeCell ref="Y510:AA510"/>
    <mergeCell ref="AB510:AF510"/>
    <mergeCell ref="AG510:AJ510"/>
    <mergeCell ref="AK510:AM510"/>
    <mergeCell ref="AG509:AJ509"/>
    <mergeCell ref="AK509:AM509"/>
    <mergeCell ref="AN509:AO509"/>
    <mergeCell ref="AP509:AQ509"/>
    <mergeCell ref="AR509:AS509"/>
    <mergeCell ref="A510:E510"/>
    <mergeCell ref="F510:K510"/>
    <mergeCell ref="L510:M510"/>
    <mergeCell ref="N510:P510"/>
    <mergeCell ref="Q510:R510"/>
    <mergeCell ref="AR514:AS514"/>
    <mergeCell ref="A515:E515"/>
    <mergeCell ref="F515:K515"/>
    <mergeCell ref="L515:M515"/>
    <mergeCell ref="N515:P515"/>
    <mergeCell ref="Q515:R515"/>
    <mergeCell ref="S515:U515"/>
    <mergeCell ref="V515:X515"/>
    <mergeCell ref="Y515:AA515"/>
    <mergeCell ref="AB515:AF515"/>
    <mergeCell ref="Y514:AA514"/>
    <mergeCell ref="AB514:AF514"/>
    <mergeCell ref="AG514:AJ514"/>
    <mergeCell ref="AK514:AM514"/>
    <mergeCell ref="AN514:AO514"/>
    <mergeCell ref="AP514:AQ514"/>
    <mergeCell ref="AN513:AO513"/>
    <mergeCell ref="AP513:AQ513"/>
    <mergeCell ref="AR513:AS513"/>
    <mergeCell ref="A514:E514"/>
    <mergeCell ref="F514:K514"/>
    <mergeCell ref="L514:M514"/>
    <mergeCell ref="N514:P514"/>
    <mergeCell ref="Q514:R514"/>
    <mergeCell ref="S514:U514"/>
    <mergeCell ref="V514:X514"/>
    <mergeCell ref="S513:U513"/>
    <mergeCell ref="V513:X513"/>
    <mergeCell ref="Y513:AA513"/>
    <mergeCell ref="AB513:AF513"/>
    <mergeCell ref="AG513:AJ513"/>
    <mergeCell ref="AK513:AM513"/>
    <mergeCell ref="AG512:AJ512"/>
    <mergeCell ref="AK512:AM512"/>
    <mergeCell ref="AN512:AO512"/>
    <mergeCell ref="AP512:AQ512"/>
    <mergeCell ref="AR512:AS512"/>
    <mergeCell ref="A513:E513"/>
    <mergeCell ref="F513:K513"/>
    <mergeCell ref="L513:M513"/>
    <mergeCell ref="N513:P513"/>
    <mergeCell ref="Q513:R513"/>
    <mergeCell ref="AR517:AS517"/>
    <mergeCell ref="A518:E518"/>
    <mergeCell ref="F518:K518"/>
    <mergeCell ref="L518:M518"/>
    <mergeCell ref="N518:P518"/>
    <mergeCell ref="Q518:R518"/>
    <mergeCell ref="S518:U518"/>
    <mergeCell ref="V518:X518"/>
    <mergeCell ref="Y518:AA518"/>
    <mergeCell ref="AB518:AF518"/>
    <mergeCell ref="Y517:AA517"/>
    <mergeCell ref="AB517:AF517"/>
    <mergeCell ref="AG517:AJ517"/>
    <mergeCell ref="AK517:AM517"/>
    <mergeCell ref="AN517:AO517"/>
    <mergeCell ref="AP517:AQ517"/>
    <mergeCell ref="AN516:AO516"/>
    <mergeCell ref="AP516:AQ516"/>
    <mergeCell ref="AR516:AS516"/>
    <mergeCell ref="A517:E517"/>
    <mergeCell ref="F517:K517"/>
    <mergeCell ref="L517:M517"/>
    <mergeCell ref="N517:P517"/>
    <mergeCell ref="Q517:R517"/>
    <mergeCell ref="S517:U517"/>
    <mergeCell ref="V517:X517"/>
    <mergeCell ref="S516:U516"/>
    <mergeCell ref="V516:X516"/>
    <mergeCell ref="Y516:AA516"/>
    <mergeCell ref="AB516:AF516"/>
    <mergeCell ref="AG516:AJ516"/>
    <mergeCell ref="AK516:AM516"/>
    <mergeCell ref="AG515:AJ515"/>
    <mergeCell ref="AK515:AM515"/>
    <mergeCell ref="AN515:AO515"/>
    <mergeCell ref="AP515:AQ515"/>
    <mergeCell ref="AR515:AS515"/>
    <mergeCell ref="A516:E516"/>
    <mergeCell ref="F516:K516"/>
    <mergeCell ref="L516:M516"/>
    <mergeCell ref="N516:P516"/>
    <mergeCell ref="Q516:R516"/>
    <mergeCell ref="AR520:AS520"/>
    <mergeCell ref="A521:E521"/>
    <mergeCell ref="F521:K521"/>
    <mergeCell ref="L521:M521"/>
    <mergeCell ref="N521:P521"/>
    <mergeCell ref="Q521:R521"/>
    <mergeCell ref="S521:U521"/>
    <mergeCell ref="V521:X521"/>
    <mergeCell ref="Y521:AA521"/>
    <mergeCell ref="AB521:AF521"/>
    <mergeCell ref="Y520:AA520"/>
    <mergeCell ref="AB520:AF520"/>
    <mergeCell ref="AG520:AJ520"/>
    <mergeCell ref="AK520:AM520"/>
    <mergeCell ref="AN520:AO520"/>
    <mergeCell ref="AP520:AQ520"/>
    <mergeCell ref="AN519:AO519"/>
    <mergeCell ref="AP519:AQ519"/>
    <mergeCell ref="AR519:AS519"/>
    <mergeCell ref="A520:E520"/>
    <mergeCell ref="F520:K520"/>
    <mergeCell ref="L520:M520"/>
    <mergeCell ref="N520:P520"/>
    <mergeCell ref="Q520:R520"/>
    <mergeCell ref="S520:U520"/>
    <mergeCell ref="V520:X520"/>
    <mergeCell ref="S519:U519"/>
    <mergeCell ref="V519:X519"/>
    <mergeCell ref="Y519:AA519"/>
    <mergeCell ref="AB519:AF519"/>
    <mergeCell ref="AG519:AJ519"/>
    <mergeCell ref="AK519:AM519"/>
    <mergeCell ref="AG518:AJ518"/>
    <mergeCell ref="AK518:AM518"/>
    <mergeCell ref="AN518:AO518"/>
    <mergeCell ref="AP518:AQ518"/>
    <mergeCell ref="AR518:AS518"/>
    <mergeCell ref="A519:E519"/>
    <mergeCell ref="F519:K519"/>
    <mergeCell ref="L519:M519"/>
    <mergeCell ref="N519:P519"/>
    <mergeCell ref="Q519:R519"/>
    <mergeCell ref="AR523:AS523"/>
    <mergeCell ref="A524:E524"/>
    <mergeCell ref="F524:K524"/>
    <mergeCell ref="L524:M524"/>
    <mergeCell ref="N524:P524"/>
    <mergeCell ref="Q524:R524"/>
    <mergeCell ref="S524:U524"/>
    <mergeCell ref="V524:X524"/>
    <mergeCell ref="Y524:AA524"/>
    <mergeCell ref="AB524:AF524"/>
    <mergeCell ref="Y523:AA523"/>
    <mergeCell ref="AB523:AF523"/>
    <mergeCell ref="AG523:AJ523"/>
    <mergeCell ref="AK523:AM523"/>
    <mergeCell ref="AN523:AO523"/>
    <mergeCell ref="AP523:AQ523"/>
    <mergeCell ref="AN522:AO522"/>
    <mergeCell ref="AP522:AQ522"/>
    <mergeCell ref="AR522:AS522"/>
    <mergeCell ref="A523:E523"/>
    <mergeCell ref="F523:K523"/>
    <mergeCell ref="L523:M523"/>
    <mergeCell ref="N523:P523"/>
    <mergeCell ref="Q523:R523"/>
    <mergeCell ref="S523:U523"/>
    <mergeCell ref="V523:X523"/>
    <mergeCell ref="S522:U522"/>
    <mergeCell ref="V522:X522"/>
    <mergeCell ref="Y522:AA522"/>
    <mergeCell ref="AB522:AF522"/>
    <mergeCell ref="AG522:AJ522"/>
    <mergeCell ref="AK522:AM522"/>
    <mergeCell ref="AG521:AJ521"/>
    <mergeCell ref="AK521:AM521"/>
    <mergeCell ref="AN521:AO521"/>
    <mergeCell ref="AP521:AQ521"/>
    <mergeCell ref="AR521:AS521"/>
    <mergeCell ref="A522:E522"/>
    <mergeCell ref="F522:K522"/>
    <mergeCell ref="L522:M522"/>
    <mergeCell ref="N522:P522"/>
    <mergeCell ref="Q522:R522"/>
    <mergeCell ref="AR526:AS526"/>
    <mergeCell ref="A527:E527"/>
    <mergeCell ref="F527:K527"/>
    <mergeCell ref="L527:M527"/>
    <mergeCell ref="N527:P527"/>
    <mergeCell ref="Q527:R527"/>
    <mergeCell ref="S527:U527"/>
    <mergeCell ref="V527:X527"/>
    <mergeCell ref="Y527:AA527"/>
    <mergeCell ref="AB527:AF527"/>
    <mergeCell ref="Y526:AA526"/>
    <mergeCell ref="AB526:AF526"/>
    <mergeCell ref="AG526:AJ526"/>
    <mergeCell ref="AK526:AM526"/>
    <mergeCell ref="AN526:AO526"/>
    <mergeCell ref="AP526:AQ526"/>
    <mergeCell ref="AN525:AO525"/>
    <mergeCell ref="AP525:AQ525"/>
    <mergeCell ref="AR525:AS525"/>
    <mergeCell ref="A526:E526"/>
    <mergeCell ref="F526:K526"/>
    <mergeCell ref="L526:M526"/>
    <mergeCell ref="N526:P526"/>
    <mergeCell ref="Q526:R526"/>
    <mergeCell ref="S526:U526"/>
    <mergeCell ref="V526:X526"/>
    <mergeCell ref="S525:U525"/>
    <mergeCell ref="V525:X525"/>
    <mergeCell ref="Y525:AA525"/>
    <mergeCell ref="AB525:AF525"/>
    <mergeCell ref="AG525:AJ525"/>
    <mergeCell ref="AK525:AM525"/>
    <mergeCell ref="AG524:AJ524"/>
    <mergeCell ref="AK524:AM524"/>
    <mergeCell ref="AN524:AO524"/>
    <mergeCell ref="AP524:AQ524"/>
    <mergeCell ref="AR524:AS524"/>
    <mergeCell ref="A525:E525"/>
    <mergeCell ref="F525:K525"/>
    <mergeCell ref="L525:M525"/>
    <mergeCell ref="N525:P525"/>
    <mergeCell ref="Q525:R525"/>
    <mergeCell ref="AR529:AS529"/>
    <mergeCell ref="A530:E530"/>
    <mergeCell ref="F530:K530"/>
    <mergeCell ref="L530:M530"/>
    <mergeCell ref="N530:P530"/>
    <mergeCell ref="Q530:R530"/>
    <mergeCell ref="S530:U530"/>
    <mergeCell ref="V530:X530"/>
    <mergeCell ref="Y530:AA530"/>
    <mergeCell ref="AB530:AF530"/>
    <mergeCell ref="Y529:AA529"/>
    <mergeCell ref="AB529:AF529"/>
    <mergeCell ref="AG529:AJ529"/>
    <mergeCell ref="AK529:AM529"/>
    <mergeCell ref="AN529:AO529"/>
    <mergeCell ref="AP529:AQ529"/>
    <mergeCell ref="AN528:AO528"/>
    <mergeCell ref="AP528:AQ528"/>
    <mergeCell ref="AR528:AS528"/>
    <mergeCell ref="A529:E529"/>
    <mergeCell ref="F529:K529"/>
    <mergeCell ref="L529:M529"/>
    <mergeCell ref="N529:P529"/>
    <mergeCell ref="Q529:R529"/>
    <mergeCell ref="S529:U529"/>
    <mergeCell ref="V529:X529"/>
    <mergeCell ref="S528:U528"/>
    <mergeCell ref="V528:X528"/>
    <mergeCell ref="Y528:AA528"/>
    <mergeCell ref="AB528:AF528"/>
    <mergeCell ref="AG528:AJ528"/>
    <mergeCell ref="AK528:AM528"/>
    <mergeCell ref="AG527:AJ527"/>
    <mergeCell ref="AK527:AM527"/>
    <mergeCell ref="AN527:AO527"/>
    <mergeCell ref="AP527:AQ527"/>
    <mergeCell ref="AR527:AS527"/>
    <mergeCell ref="A528:E528"/>
    <mergeCell ref="F528:K528"/>
    <mergeCell ref="L528:M528"/>
    <mergeCell ref="N528:P528"/>
    <mergeCell ref="Q528:R528"/>
    <mergeCell ref="AR532:AS532"/>
    <mergeCell ref="A533:E533"/>
    <mergeCell ref="F533:K533"/>
    <mergeCell ref="L533:M533"/>
    <mergeCell ref="N533:P533"/>
    <mergeCell ref="Q533:R533"/>
    <mergeCell ref="S533:U533"/>
    <mergeCell ref="V533:X533"/>
    <mergeCell ref="Y533:AA533"/>
    <mergeCell ref="AB533:AF533"/>
    <mergeCell ref="Y532:AA532"/>
    <mergeCell ref="AB532:AF532"/>
    <mergeCell ref="AG532:AJ532"/>
    <mergeCell ref="AK532:AM532"/>
    <mergeCell ref="AN532:AO532"/>
    <mergeCell ref="AP532:AQ532"/>
    <mergeCell ref="AN531:AO531"/>
    <mergeCell ref="AP531:AQ531"/>
    <mergeCell ref="AR531:AS531"/>
    <mergeCell ref="A532:E532"/>
    <mergeCell ref="F532:K532"/>
    <mergeCell ref="L532:M532"/>
    <mergeCell ref="N532:P532"/>
    <mergeCell ref="Q532:R532"/>
    <mergeCell ref="S532:U532"/>
    <mergeCell ref="V532:X532"/>
    <mergeCell ref="S531:U531"/>
    <mergeCell ref="V531:X531"/>
    <mergeCell ref="Y531:AA531"/>
    <mergeCell ref="AB531:AF531"/>
    <mergeCell ref="AG531:AJ531"/>
    <mergeCell ref="AK531:AM531"/>
    <mergeCell ref="AG530:AJ530"/>
    <mergeCell ref="AK530:AM530"/>
    <mergeCell ref="AN530:AO530"/>
    <mergeCell ref="AP530:AQ530"/>
    <mergeCell ref="AR530:AS530"/>
    <mergeCell ref="A531:E531"/>
    <mergeCell ref="F531:K531"/>
    <mergeCell ref="L531:M531"/>
    <mergeCell ref="N531:P531"/>
    <mergeCell ref="Q531:R531"/>
    <mergeCell ref="AR535:AS535"/>
    <mergeCell ref="A539:E541"/>
    <mergeCell ref="F539:K541"/>
    <mergeCell ref="L539:X539"/>
    <mergeCell ref="Y539:AS539"/>
    <mergeCell ref="L540:R540"/>
    <mergeCell ref="S540:X540"/>
    <mergeCell ref="Y540:AM540"/>
    <mergeCell ref="AN540:AS540"/>
    <mergeCell ref="L541:M541"/>
    <mergeCell ref="Y535:AA535"/>
    <mergeCell ref="AB535:AF535"/>
    <mergeCell ref="AG535:AJ535"/>
    <mergeCell ref="AK535:AM535"/>
    <mergeCell ref="AN535:AO535"/>
    <mergeCell ref="AP535:AQ535"/>
    <mergeCell ref="AN534:AO534"/>
    <mergeCell ref="AP534:AQ534"/>
    <mergeCell ref="AR534:AS534"/>
    <mergeCell ref="A535:E535"/>
    <mergeCell ref="F535:K535"/>
    <mergeCell ref="L535:M535"/>
    <mergeCell ref="N535:P535"/>
    <mergeCell ref="Q535:R535"/>
    <mergeCell ref="S535:U535"/>
    <mergeCell ref="V535:X535"/>
    <mergeCell ref="S534:U534"/>
    <mergeCell ref="V534:X534"/>
    <mergeCell ref="Y534:AA534"/>
    <mergeCell ref="AB534:AF534"/>
    <mergeCell ref="AG534:AJ534"/>
    <mergeCell ref="AK534:AM534"/>
    <mergeCell ref="AG533:AJ533"/>
    <mergeCell ref="AK533:AM533"/>
    <mergeCell ref="AN533:AO533"/>
    <mergeCell ref="AP533:AQ533"/>
    <mergeCell ref="AR533:AS533"/>
    <mergeCell ref="A534:E534"/>
    <mergeCell ref="F534:K534"/>
    <mergeCell ref="L534:M534"/>
    <mergeCell ref="N534:P534"/>
    <mergeCell ref="Q534:R534"/>
    <mergeCell ref="AR543:AS543"/>
    <mergeCell ref="A544:E544"/>
    <mergeCell ref="F544:K544"/>
    <mergeCell ref="L544:M544"/>
    <mergeCell ref="N544:P544"/>
    <mergeCell ref="Q544:R544"/>
    <mergeCell ref="S544:U544"/>
    <mergeCell ref="V544:X544"/>
    <mergeCell ref="Y544:AA544"/>
    <mergeCell ref="AB544:AF544"/>
    <mergeCell ref="Y543:AA543"/>
    <mergeCell ref="AB543:AF543"/>
    <mergeCell ref="AG543:AJ543"/>
    <mergeCell ref="AK543:AM543"/>
    <mergeCell ref="AN543:AO543"/>
    <mergeCell ref="AP543:AQ543"/>
    <mergeCell ref="AN542:AO542"/>
    <mergeCell ref="AP542:AQ542"/>
    <mergeCell ref="AR542:AS542"/>
    <mergeCell ref="A543:E543"/>
    <mergeCell ref="F543:K543"/>
    <mergeCell ref="L543:M543"/>
    <mergeCell ref="N543:P543"/>
    <mergeCell ref="Q543:R543"/>
    <mergeCell ref="S543:U543"/>
    <mergeCell ref="V543:X543"/>
    <mergeCell ref="S542:U542"/>
    <mergeCell ref="V542:X542"/>
    <mergeCell ref="Y542:AA542"/>
    <mergeCell ref="AB542:AF542"/>
    <mergeCell ref="AG542:AJ542"/>
    <mergeCell ref="AK542:AM542"/>
    <mergeCell ref="AG541:AJ541"/>
    <mergeCell ref="AK541:AM541"/>
    <mergeCell ref="AN541:AO541"/>
    <mergeCell ref="AP541:AQ541"/>
    <mergeCell ref="AR541:AS541"/>
    <mergeCell ref="A542:E542"/>
    <mergeCell ref="F542:K542"/>
    <mergeCell ref="L542:M542"/>
    <mergeCell ref="N542:P542"/>
    <mergeCell ref="Q542:R542"/>
    <mergeCell ref="N541:P541"/>
    <mergeCell ref="Q541:R541"/>
    <mergeCell ref="S541:U541"/>
    <mergeCell ref="V541:X541"/>
    <mergeCell ref="Y541:AA541"/>
    <mergeCell ref="AB541:AF541"/>
    <mergeCell ref="AR546:AS546"/>
    <mergeCell ref="A547:E547"/>
    <mergeCell ref="F547:K547"/>
    <mergeCell ref="L547:M547"/>
    <mergeCell ref="N547:P547"/>
    <mergeCell ref="Q547:R547"/>
    <mergeCell ref="S547:U547"/>
    <mergeCell ref="V547:X547"/>
    <mergeCell ref="Y547:AA547"/>
    <mergeCell ref="AB547:AF547"/>
    <mergeCell ref="Y546:AA546"/>
    <mergeCell ref="AB546:AF546"/>
    <mergeCell ref="AG546:AJ546"/>
    <mergeCell ref="AK546:AM546"/>
    <mergeCell ref="AN546:AO546"/>
    <mergeCell ref="AP546:AQ546"/>
    <mergeCell ref="AN545:AO545"/>
    <mergeCell ref="AP545:AQ545"/>
    <mergeCell ref="AR545:AS545"/>
    <mergeCell ref="A546:E546"/>
    <mergeCell ref="F546:K546"/>
    <mergeCell ref="L546:M546"/>
    <mergeCell ref="N546:P546"/>
    <mergeCell ref="Q546:R546"/>
    <mergeCell ref="S546:U546"/>
    <mergeCell ref="V546:X546"/>
    <mergeCell ref="S545:U545"/>
    <mergeCell ref="V545:X545"/>
    <mergeCell ref="Y545:AA545"/>
    <mergeCell ref="AB545:AF545"/>
    <mergeCell ref="AG545:AJ545"/>
    <mergeCell ref="AK545:AM545"/>
    <mergeCell ref="AG544:AJ544"/>
    <mergeCell ref="AK544:AM544"/>
    <mergeCell ref="AN544:AO544"/>
    <mergeCell ref="AP544:AQ544"/>
    <mergeCell ref="AR544:AS544"/>
    <mergeCell ref="A545:E545"/>
    <mergeCell ref="F545:K545"/>
    <mergeCell ref="L545:M545"/>
    <mergeCell ref="N545:P545"/>
    <mergeCell ref="Q545:R545"/>
    <mergeCell ref="AR549:AS549"/>
    <mergeCell ref="A550:E550"/>
    <mergeCell ref="F550:K550"/>
    <mergeCell ref="L550:M550"/>
    <mergeCell ref="N550:P550"/>
    <mergeCell ref="Q550:R550"/>
    <mergeCell ref="S550:U550"/>
    <mergeCell ref="V550:X550"/>
    <mergeCell ref="Y550:AA550"/>
    <mergeCell ref="AB550:AF550"/>
    <mergeCell ref="Y549:AA549"/>
    <mergeCell ref="AB549:AF549"/>
    <mergeCell ref="AG549:AJ549"/>
    <mergeCell ref="AK549:AM549"/>
    <mergeCell ref="AN549:AO549"/>
    <mergeCell ref="AP549:AQ549"/>
    <mergeCell ref="AN548:AO548"/>
    <mergeCell ref="AP548:AQ548"/>
    <mergeCell ref="AR548:AS548"/>
    <mergeCell ref="A549:E549"/>
    <mergeCell ref="F549:K549"/>
    <mergeCell ref="L549:M549"/>
    <mergeCell ref="N549:P549"/>
    <mergeCell ref="Q549:R549"/>
    <mergeCell ref="S549:U549"/>
    <mergeCell ref="V549:X549"/>
    <mergeCell ref="S548:U548"/>
    <mergeCell ref="V548:X548"/>
    <mergeCell ref="Y548:AA548"/>
    <mergeCell ref="AB548:AF548"/>
    <mergeCell ref="AG548:AJ548"/>
    <mergeCell ref="AK548:AM548"/>
    <mergeCell ref="AG547:AJ547"/>
    <mergeCell ref="AK547:AM547"/>
    <mergeCell ref="AN547:AO547"/>
    <mergeCell ref="AP547:AQ547"/>
    <mergeCell ref="AR547:AS547"/>
    <mergeCell ref="A548:E548"/>
    <mergeCell ref="F548:K548"/>
    <mergeCell ref="L548:M548"/>
    <mergeCell ref="N548:P548"/>
    <mergeCell ref="Q548:R548"/>
    <mergeCell ref="AR552:AS552"/>
    <mergeCell ref="A553:E553"/>
    <mergeCell ref="F553:K553"/>
    <mergeCell ref="L553:M553"/>
    <mergeCell ref="N553:P553"/>
    <mergeCell ref="Q553:R553"/>
    <mergeCell ref="S553:U553"/>
    <mergeCell ref="V553:X553"/>
    <mergeCell ref="Y553:AA553"/>
    <mergeCell ref="AB553:AF553"/>
    <mergeCell ref="Y552:AA552"/>
    <mergeCell ref="AB552:AF552"/>
    <mergeCell ref="AG552:AJ552"/>
    <mergeCell ref="AK552:AM552"/>
    <mergeCell ref="AN552:AO552"/>
    <mergeCell ref="AP552:AQ552"/>
    <mergeCell ref="AN551:AO551"/>
    <mergeCell ref="AP551:AQ551"/>
    <mergeCell ref="AR551:AS551"/>
    <mergeCell ref="A552:E552"/>
    <mergeCell ref="F552:K552"/>
    <mergeCell ref="L552:M552"/>
    <mergeCell ref="N552:P552"/>
    <mergeCell ref="Q552:R552"/>
    <mergeCell ref="S552:U552"/>
    <mergeCell ref="V552:X552"/>
    <mergeCell ref="S551:U551"/>
    <mergeCell ref="V551:X551"/>
    <mergeCell ref="Y551:AA551"/>
    <mergeCell ref="AB551:AF551"/>
    <mergeCell ref="AG551:AJ551"/>
    <mergeCell ref="AK551:AM551"/>
    <mergeCell ref="AG550:AJ550"/>
    <mergeCell ref="AK550:AM550"/>
    <mergeCell ref="AN550:AO550"/>
    <mergeCell ref="AP550:AQ550"/>
    <mergeCell ref="AR550:AS550"/>
    <mergeCell ref="A551:E551"/>
    <mergeCell ref="F551:K551"/>
    <mergeCell ref="L551:M551"/>
    <mergeCell ref="N551:P551"/>
    <mergeCell ref="Q551:R551"/>
    <mergeCell ref="AR555:AS555"/>
    <mergeCell ref="A556:E556"/>
    <mergeCell ref="F556:K556"/>
    <mergeCell ref="L556:M556"/>
    <mergeCell ref="N556:P556"/>
    <mergeCell ref="Q556:R556"/>
    <mergeCell ref="S556:U556"/>
    <mergeCell ref="V556:X556"/>
    <mergeCell ref="Y556:AA556"/>
    <mergeCell ref="AB556:AF556"/>
    <mergeCell ref="Y555:AA555"/>
    <mergeCell ref="AB555:AF555"/>
    <mergeCell ref="AG555:AJ555"/>
    <mergeCell ref="AK555:AM555"/>
    <mergeCell ref="AN555:AO555"/>
    <mergeCell ref="AP555:AQ555"/>
    <mergeCell ref="AN554:AO554"/>
    <mergeCell ref="AP554:AQ554"/>
    <mergeCell ref="AR554:AS554"/>
    <mergeCell ref="A555:E555"/>
    <mergeCell ref="F555:K555"/>
    <mergeCell ref="L555:M555"/>
    <mergeCell ref="N555:P555"/>
    <mergeCell ref="Q555:R555"/>
    <mergeCell ref="S555:U555"/>
    <mergeCell ref="V555:X555"/>
    <mergeCell ref="S554:U554"/>
    <mergeCell ref="V554:X554"/>
    <mergeCell ref="Y554:AA554"/>
    <mergeCell ref="AB554:AF554"/>
    <mergeCell ref="AG554:AJ554"/>
    <mergeCell ref="AK554:AM554"/>
    <mergeCell ref="AG553:AJ553"/>
    <mergeCell ref="AK553:AM553"/>
    <mergeCell ref="AN553:AO553"/>
    <mergeCell ref="AP553:AQ553"/>
    <mergeCell ref="AR553:AS553"/>
    <mergeCell ref="A554:E554"/>
    <mergeCell ref="F554:K554"/>
    <mergeCell ref="L554:M554"/>
    <mergeCell ref="N554:P554"/>
    <mergeCell ref="Q554:R554"/>
    <mergeCell ref="AR558:AS558"/>
    <mergeCell ref="A559:E559"/>
    <mergeCell ref="F559:K559"/>
    <mergeCell ref="L559:M559"/>
    <mergeCell ref="N559:P559"/>
    <mergeCell ref="Q559:R559"/>
    <mergeCell ref="S559:U559"/>
    <mergeCell ref="V559:X559"/>
    <mergeCell ref="Y559:AA559"/>
    <mergeCell ref="AB559:AF559"/>
    <mergeCell ref="Y558:AA558"/>
    <mergeCell ref="AB558:AF558"/>
    <mergeCell ref="AG558:AJ558"/>
    <mergeCell ref="AK558:AM558"/>
    <mergeCell ref="AN558:AO558"/>
    <mergeCell ref="AP558:AQ558"/>
    <mergeCell ref="AN557:AO557"/>
    <mergeCell ref="AP557:AQ557"/>
    <mergeCell ref="AR557:AS557"/>
    <mergeCell ref="A558:E558"/>
    <mergeCell ref="F558:K558"/>
    <mergeCell ref="L558:M558"/>
    <mergeCell ref="N558:P558"/>
    <mergeCell ref="Q558:R558"/>
    <mergeCell ref="S558:U558"/>
    <mergeCell ref="V558:X558"/>
    <mergeCell ref="S557:U557"/>
    <mergeCell ref="V557:X557"/>
    <mergeCell ref="Y557:AA557"/>
    <mergeCell ref="AB557:AF557"/>
    <mergeCell ref="AG557:AJ557"/>
    <mergeCell ref="AK557:AM557"/>
    <mergeCell ref="AG556:AJ556"/>
    <mergeCell ref="AK556:AM556"/>
    <mergeCell ref="AN556:AO556"/>
    <mergeCell ref="AP556:AQ556"/>
    <mergeCell ref="AR556:AS556"/>
    <mergeCell ref="A557:E557"/>
    <mergeCell ref="F557:K557"/>
    <mergeCell ref="L557:M557"/>
    <mergeCell ref="N557:P557"/>
    <mergeCell ref="Q557:R557"/>
    <mergeCell ref="AR561:AS561"/>
    <mergeCell ref="A562:E562"/>
    <mergeCell ref="F562:K562"/>
    <mergeCell ref="L562:M562"/>
    <mergeCell ref="N562:P562"/>
    <mergeCell ref="Q562:R562"/>
    <mergeCell ref="S562:U562"/>
    <mergeCell ref="V562:X562"/>
    <mergeCell ref="Y562:AA562"/>
    <mergeCell ref="AB562:AF562"/>
    <mergeCell ref="Y561:AA561"/>
    <mergeCell ref="AB561:AF561"/>
    <mergeCell ref="AG561:AJ561"/>
    <mergeCell ref="AK561:AM561"/>
    <mergeCell ref="AN561:AO561"/>
    <mergeCell ref="AP561:AQ561"/>
    <mergeCell ref="AN560:AO560"/>
    <mergeCell ref="AP560:AQ560"/>
    <mergeCell ref="AR560:AS560"/>
    <mergeCell ref="A561:E561"/>
    <mergeCell ref="F561:K561"/>
    <mergeCell ref="L561:M561"/>
    <mergeCell ref="N561:P561"/>
    <mergeCell ref="Q561:R561"/>
    <mergeCell ref="S561:U561"/>
    <mergeCell ref="V561:X561"/>
    <mergeCell ref="S560:U560"/>
    <mergeCell ref="V560:X560"/>
    <mergeCell ref="Y560:AA560"/>
    <mergeCell ref="AB560:AF560"/>
    <mergeCell ref="AG560:AJ560"/>
    <mergeCell ref="AK560:AM560"/>
    <mergeCell ref="AG559:AJ559"/>
    <mergeCell ref="AK559:AM559"/>
    <mergeCell ref="AN559:AO559"/>
    <mergeCell ref="AP559:AQ559"/>
    <mergeCell ref="AR559:AS559"/>
    <mergeCell ref="A560:E560"/>
    <mergeCell ref="F560:K560"/>
    <mergeCell ref="L560:M560"/>
    <mergeCell ref="N560:P560"/>
    <mergeCell ref="Q560:R560"/>
    <mergeCell ref="AR564:AS564"/>
    <mergeCell ref="A565:E565"/>
    <mergeCell ref="F565:K565"/>
    <mergeCell ref="L565:M565"/>
    <mergeCell ref="N565:P565"/>
    <mergeCell ref="Q565:R565"/>
    <mergeCell ref="S565:U565"/>
    <mergeCell ref="V565:X565"/>
    <mergeCell ref="Y565:AA565"/>
    <mergeCell ref="AB565:AF565"/>
    <mergeCell ref="Y564:AA564"/>
    <mergeCell ref="AB564:AF564"/>
    <mergeCell ref="AG564:AJ564"/>
    <mergeCell ref="AK564:AM564"/>
    <mergeCell ref="AN564:AO564"/>
    <mergeCell ref="AP564:AQ564"/>
    <mergeCell ref="AN563:AO563"/>
    <mergeCell ref="AP563:AQ563"/>
    <mergeCell ref="AR563:AS563"/>
    <mergeCell ref="A564:E564"/>
    <mergeCell ref="F564:K564"/>
    <mergeCell ref="L564:M564"/>
    <mergeCell ref="N564:P564"/>
    <mergeCell ref="Q564:R564"/>
    <mergeCell ref="S564:U564"/>
    <mergeCell ref="V564:X564"/>
    <mergeCell ref="S563:U563"/>
    <mergeCell ref="V563:X563"/>
    <mergeCell ref="Y563:AA563"/>
    <mergeCell ref="AB563:AF563"/>
    <mergeCell ref="AG563:AJ563"/>
    <mergeCell ref="AK563:AM563"/>
    <mergeCell ref="AG562:AJ562"/>
    <mergeCell ref="AK562:AM562"/>
    <mergeCell ref="AN562:AO562"/>
    <mergeCell ref="AP562:AQ562"/>
    <mergeCell ref="AR562:AS562"/>
    <mergeCell ref="A563:E563"/>
    <mergeCell ref="F563:K563"/>
    <mergeCell ref="L563:M563"/>
    <mergeCell ref="N563:P563"/>
    <mergeCell ref="Q563:R563"/>
    <mergeCell ref="AR567:AS567"/>
    <mergeCell ref="A568:E568"/>
    <mergeCell ref="F568:K568"/>
    <mergeCell ref="L568:M568"/>
    <mergeCell ref="N568:P568"/>
    <mergeCell ref="Q568:R568"/>
    <mergeCell ref="S568:U568"/>
    <mergeCell ref="V568:X568"/>
    <mergeCell ref="Y568:AA568"/>
    <mergeCell ref="AB568:AF568"/>
    <mergeCell ref="Y567:AA567"/>
    <mergeCell ref="AB567:AF567"/>
    <mergeCell ref="AG567:AJ567"/>
    <mergeCell ref="AK567:AM567"/>
    <mergeCell ref="AN567:AO567"/>
    <mergeCell ref="AP567:AQ567"/>
    <mergeCell ref="AN566:AO566"/>
    <mergeCell ref="AP566:AQ566"/>
    <mergeCell ref="AR566:AS566"/>
    <mergeCell ref="A567:E567"/>
    <mergeCell ref="F567:K567"/>
    <mergeCell ref="L567:M567"/>
    <mergeCell ref="N567:P567"/>
    <mergeCell ref="Q567:R567"/>
    <mergeCell ref="S567:U567"/>
    <mergeCell ref="V567:X567"/>
    <mergeCell ref="S566:U566"/>
    <mergeCell ref="V566:X566"/>
    <mergeCell ref="Y566:AA566"/>
    <mergeCell ref="AB566:AF566"/>
    <mergeCell ref="AG566:AJ566"/>
    <mergeCell ref="AK566:AM566"/>
    <mergeCell ref="AG565:AJ565"/>
    <mergeCell ref="AK565:AM565"/>
    <mergeCell ref="AN565:AO565"/>
    <mergeCell ref="AP565:AQ565"/>
    <mergeCell ref="AR565:AS565"/>
    <mergeCell ref="A566:E566"/>
    <mergeCell ref="F566:K566"/>
    <mergeCell ref="L566:M566"/>
    <mergeCell ref="N566:P566"/>
    <mergeCell ref="Q566:R566"/>
    <mergeCell ref="AR570:AS570"/>
    <mergeCell ref="A571:E571"/>
    <mergeCell ref="F571:K571"/>
    <mergeCell ref="L571:M571"/>
    <mergeCell ref="N571:P571"/>
    <mergeCell ref="Q571:R571"/>
    <mergeCell ref="S571:U571"/>
    <mergeCell ref="V571:X571"/>
    <mergeCell ref="Y571:AA571"/>
    <mergeCell ref="AB571:AF571"/>
    <mergeCell ref="Y570:AA570"/>
    <mergeCell ref="AB570:AF570"/>
    <mergeCell ref="AG570:AJ570"/>
    <mergeCell ref="AK570:AM570"/>
    <mergeCell ref="AN570:AO570"/>
    <mergeCell ref="AP570:AQ570"/>
    <mergeCell ref="AN569:AO569"/>
    <mergeCell ref="AP569:AQ569"/>
    <mergeCell ref="AR569:AS569"/>
    <mergeCell ref="A570:E570"/>
    <mergeCell ref="F570:K570"/>
    <mergeCell ref="L570:M570"/>
    <mergeCell ref="N570:P570"/>
    <mergeCell ref="Q570:R570"/>
    <mergeCell ref="S570:U570"/>
    <mergeCell ref="V570:X570"/>
    <mergeCell ref="S569:U569"/>
    <mergeCell ref="V569:X569"/>
    <mergeCell ref="Y569:AA569"/>
    <mergeCell ref="AB569:AF569"/>
    <mergeCell ref="AG569:AJ569"/>
    <mergeCell ref="AK569:AM569"/>
    <mergeCell ref="AG568:AJ568"/>
    <mergeCell ref="AK568:AM568"/>
    <mergeCell ref="AN568:AO568"/>
    <mergeCell ref="AP568:AQ568"/>
    <mergeCell ref="AR568:AS568"/>
    <mergeCell ref="A569:E569"/>
    <mergeCell ref="F569:K569"/>
    <mergeCell ref="L569:M569"/>
    <mergeCell ref="N569:P569"/>
    <mergeCell ref="Q569:R569"/>
    <mergeCell ref="AR573:AS573"/>
    <mergeCell ref="A574:E574"/>
    <mergeCell ref="F574:K574"/>
    <mergeCell ref="L574:M574"/>
    <mergeCell ref="N574:P574"/>
    <mergeCell ref="Q574:R574"/>
    <mergeCell ref="S574:U574"/>
    <mergeCell ref="V574:X574"/>
    <mergeCell ref="Y574:AA574"/>
    <mergeCell ref="AB574:AF574"/>
    <mergeCell ref="Y573:AA573"/>
    <mergeCell ref="AB573:AF573"/>
    <mergeCell ref="AG573:AJ573"/>
    <mergeCell ref="AK573:AM573"/>
    <mergeCell ref="AN573:AO573"/>
    <mergeCell ref="AP573:AQ573"/>
    <mergeCell ref="AN572:AO572"/>
    <mergeCell ref="AP572:AQ572"/>
    <mergeCell ref="AR572:AS572"/>
    <mergeCell ref="A573:E573"/>
    <mergeCell ref="F573:K573"/>
    <mergeCell ref="L573:M573"/>
    <mergeCell ref="N573:P573"/>
    <mergeCell ref="Q573:R573"/>
    <mergeCell ref="S573:U573"/>
    <mergeCell ref="V573:X573"/>
    <mergeCell ref="S572:U572"/>
    <mergeCell ref="V572:X572"/>
    <mergeCell ref="Y572:AA572"/>
    <mergeCell ref="AB572:AF572"/>
    <mergeCell ref="AG572:AJ572"/>
    <mergeCell ref="AK572:AM572"/>
    <mergeCell ref="AG571:AJ571"/>
    <mergeCell ref="AK571:AM571"/>
    <mergeCell ref="AN571:AO571"/>
    <mergeCell ref="AP571:AQ571"/>
    <mergeCell ref="AR571:AS571"/>
    <mergeCell ref="A572:E572"/>
    <mergeCell ref="F572:K572"/>
    <mergeCell ref="L572:M572"/>
    <mergeCell ref="N572:P572"/>
    <mergeCell ref="Q572:R572"/>
    <mergeCell ref="AR576:AS576"/>
    <mergeCell ref="A577:E577"/>
    <mergeCell ref="F577:K577"/>
    <mergeCell ref="L577:M577"/>
    <mergeCell ref="N577:P577"/>
    <mergeCell ref="Q577:R577"/>
    <mergeCell ref="S577:U577"/>
    <mergeCell ref="V577:X577"/>
    <mergeCell ref="Y577:AA577"/>
    <mergeCell ref="AB577:AF577"/>
    <mergeCell ref="Y576:AA576"/>
    <mergeCell ref="AB576:AF576"/>
    <mergeCell ref="AG576:AJ576"/>
    <mergeCell ref="AK576:AM576"/>
    <mergeCell ref="AN576:AO576"/>
    <mergeCell ref="AP576:AQ576"/>
    <mergeCell ref="AN575:AO575"/>
    <mergeCell ref="AP575:AQ575"/>
    <mergeCell ref="AR575:AS575"/>
    <mergeCell ref="A576:E576"/>
    <mergeCell ref="F576:K576"/>
    <mergeCell ref="L576:M576"/>
    <mergeCell ref="N576:P576"/>
    <mergeCell ref="Q576:R576"/>
    <mergeCell ref="S576:U576"/>
    <mergeCell ref="V576:X576"/>
    <mergeCell ref="S575:U575"/>
    <mergeCell ref="V575:X575"/>
    <mergeCell ref="Y575:AA575"/>
    <mergeCell ref="AB575:AF575"/>
    <mergeCell ref="AG575:AJ575"/>
    <mergeCell ref="AK575:AM575"/>
    <mergeCell ref="AG574:AJ574"/>
    <mergeCell ref="AK574:AM574"/>
    <mergeCell ref="AN574:AO574"/>
    <mergeCell ref="AP574:AQ574"/>
    <mergeCell ref="AR574:AS574"/>
    <mergeCell ref="A575:E575"/>
    <mergeCell ref="F575:K575"/>
    <mergeCell ref="L575:M575"/>
    <mergeCell ref="N575:P575"/>
    <mergeCell ref="Q575:R575"/>
    <mergeCell ref="AR579:AS579"/>
    <mergeCell ref="A580:E580"/>
    <mergeCell ref="F580:K580"/>
    <mergeCell ref="L580:M580"/>
    <mergeCell ref="N580:P580"/>
    <mergeCell ref="Q580:R580"/>
    <mergeCell ref="S580:U580"/>
    <mergeCell ref="V580:X580"/>
    <mergeCell ref="Y580:AA580"/>
    <mergeCell ref="AB580:AF580"/>
    <mergeCell ref="Y579:AA579"/>
    <mergeCell ref="AB579:AF579"/>
    <mergeCell ref="AG579:AJ579"/>
    <mergeCell ref="AK579:AM579"/>
    <mergeCell ref="AN579:AO579"/>
    <mergeCell ref="AP579:AQ579"/>
    <mergeCell ref="AN578:AO578"/>
    <mergeCell ref="AP578:AQ578"/>
    <mergeCell ref="AR578:AS578"/>
    <mergeCell ref="A579:E579"/>
    <mergeCell ref="F579:K579"/>
    <mergeCell ref="L579:M579"/>
    <mergeCell ref="N579:P579"/>
    <mergeCell ref="Q579:R579"/>
    <mergeCell ref="S579:U579"/>
    <mergeCell ref="V579:X579"/>
    <mergeCell ref="S578:U578"/>
    <mergeCell ref="V578:X578"/>
    <mergeCell ref="Y578:AA578"/>
    <mergeCell ref="AB578:AF578"/>
    <mergeCell ref="AG578:AJ578"/>
    <mergeCell ref="AK578:AM578"/>
    <mergeCell ref="AG577:AJ577"/>
    <mergeCell ref="AK577:AM577"/>
    <mergeCell ref="AN577:AO577"/>
    <mergeCell ref="AP577:AQ577"/>
    <mergeCell ref="AR577:AS577"/>
    <mergeCell ref="A578:E578"/>
    <mergeCell ref="F578:K578"/>
    <mergeCell ref="L578:M578"/>
    <mergeCell ref="N578:P578"/>
    <mergeCell ref="Q578:R578"/>
    <mergeCell ref="AR582:AS582"/>
    <mergeCell ref="A583:E583"/>
    <mergeCell ref="F583:K583"/>
    <mergeCell ref="L583:M583"/>
    <mergeCell ref="N583:P583"/>
    <mergeCell ref="Q583:R583"/>
    <mergeCell ref="S583:U583"/>
    <mergeCell ref="V583:X583"/>
    <mergeCell ref="Y583:AA583"/>
    <mergeCell ref="AB583:AF583"/>
    <mergeCell ref="Y582:AA582"/>
    <mergeCell ref="AB582:AF582"/>
    <mergeCell ref="AG582:AJ582"/>
    <mergeCell ref="AK582:AM582"/>
    <mergeCell ref="AN582:AO582"/>
    <mergeCell ref="AP582:AQ582"/>
    <mergeCell ref="AN581:AO581"/>
    <mergeCell ref="AP581:AQ581"/>
    <mergeCell ref="AR581:AS581"/>
    <mergeCell ref="A582:E582"/>
    <mergeCell ref="F582:K582"/>
    <mergeCell ref="L582:M582"/>
    <mergeCell ref="N582:P582"/>
    <mergeCell ref="Q582:R582"/>
    <mergeCell ref="S582:U582"/>
    <mergeCell ref="V582:X582"/>
    <mergeCell ref="S581:U581"/>
    <mergeCell ref="V581:X581"/>
    <mergeCell ref="Y581:AA581"/>
    <mergeCell ref="AB581:AF581"/>
    <mergeCell ref="AG581:AJ581"/>
    <mergeCell ref="AK581:AM581"/>
    <mergeCell ref="AG580:AJ580"/>
    <mergeCell ref="AK580:AM580"/>
    <mergeCell ref="AN580:AO580"/>
    <mergeCell ref="AP580:AQ580"/>
    <mergeCell ref="AR580:AS580"/>
    <mergeCell ref="A581:E581"/>
    <mergeCell ref="F581:K581"/>
    <mergeCell ref="L581:M581"/>
    <mergeCell ref="N581:P581"/>
    <mergeCell ref="Q581:R581"/>
    <mergeCell ref="AR585:AS585"/>
    <mergeCell ref="A586:E586"/>
    <mergeCell ref="F586:K586"/>
    <mergeCell ref="L586:M586"/>
    <mergeCell ref="N586:P586"/>
    <mergeCell ref="Q586:R586"/>
    <mergeCell ref="S586:U586"/>
    <mergeCell ref="V586:X586"/>
    <mergeCell ref="Y586:AA586"/>
    <mergeCell ref="AB586:AF586"/>
    <mergeCell ref="Y585:AA585"/>
    <mergeCell ref="AB585:AF585"/>
    <mergeCell ref="AG585:AJ585"/>
    <mergeCell ref="AK585:AM585"/>
    <mergeCell ref="AN585:AO585"/>
    <mergeCell ref="AP585:AQ585"/>
    <mergeCell ref="AN584:AO584"/>
    <mergeCell ref="AP584:AQ584"/>
    <mergeCell ref="AR584:AS584"/>
    <mergeCell ref="A585:E585"/>
    <mergeCell ref="F585:K585"/>
    <mergeCell ref="L585:M585"/>
    <mergeCell ref="N585:P585"/>
    <mergeCell ref="Q585:R585"/>
    <mergeCell ref="S585:U585"/>
    <mergeCell ref="V585:X585"/>
    <mergeCell ref="S584:U584"/>
    <mergeCell ref="V584:X584"/>
    <mergeCell ref="Y584:AA584"/>
    <mergeCell ref="AB584:AF584"/>
    <mergeCell ref="AG584:AJ584"/>
    <mergeCell ref="AK584:AM584"/>
    <mergeCell ref="AG583:AJ583"/>
    <mergeCell ref="AK583:AM583"/>
    <mergeCell ref="AN583:AO583"/>
    <mergeCell ref="AP583:AQ583"/>
    <mergeCell ref="AR583:AS583"/>
    <mergeCell ref="A584:E584"/>
    <mergeCell ref="F584:K584"/>
    <mergeCell ref="L584:M584"/>
    <mergeCell ref="N584:P584"/>
    <mergeCell ref="Q584:R584"/>
    <mergeCell ref="AR588:AS588"/>
    <mergeCell ref="A589:E589"/>
    <mergeCell ref="F589:K589"/>
    <mergeCell ref="L589:M589"/>
    <mergeCell ref="N589:P589"/>
    <mergeCell ref="Q589:R589"/>
    <mergeCell ref="S589:U589"/>
    <mergeCell ref="V589:X589"/>
    <mergeCell ref="Y589:AA589"/>
    <mergeCell ref="AB589:AF589"/>
    <mergeCell ref="Y588:AA588"/>
    <mergeCell ref="AB588:AF588"/>
    <mergeCell ref="AG588:AJ588"/>
    <mergeCell ref="AK588:AM588"/>
    <mergeCell ref="AN588:AO588"/>
    <mergeCell ref="AP588:AQ588"/>
    <mergeCell ref="AN587:AO587"/>
    <mergeCell ref="AP587:AQ587"/>
    <mergeCell ref="AR587:AS587"/>
    <mergeCell ref="A588:E588"/>
    <mergeCell ref="F588:K588"/>
    <mergeCell ref="L588:M588"/>
    <mergeCell ref="N588:P588"/>
    <mergeCell ref="Q588:R588"/>
    <mergeCell ref="S588:U588"/>
    <mergeCell ref="V588:X588"/>
    <mergeCell ref="S587:U587"/>
    <mergeCell ref="V587:X587"/>
    <mergeCell ref="Y587:AA587"/>
    <mergeCell ref="AB587:AF587"/>
    <mergeCell ref="AG587:AJ587"/>
    <mergeCell ref="AK587:AM587"/>
    <mergeCell ref="AG586:AJ586"/>
    <mergeCell ref="AK586:AM586"/>
    <mergeCell ref="AN586:AO586"/>
    <mergeCell ref="AP586:AQ586"/>
    <mergeCell ref="AR586:AS586"/>
    <mergeCell ref="A587:E587"/>
    <mergeCell ref="F587:K587"/>
    <mergeCell ref="L587:M587"/>
    <mergeCell ref="N587:P587"/>
    <mergeCell ref="Q587:R587"/>
    <mergeCell ref="AR591:AS591"/>
    <mergeCell ref="A592:E592"/>
    <mergeCell ref="F592:K592"/>
    <mergeCell ref="L592:M592"/>
    <mergeCell ref="N592:P592"/>
    <mergeCell ref="Q592:R592"/>
    <mergeCell ref="S592:U592"/>
    <mergeCell ref="V592:X592"/>
    <mergeCell ref="Y592:AA592"/>
    <mergeCell ref="AB592:AF592"/>
    <mergeCell ref="Y591:AA591"/>
    <mergeCell ref="AB591:AF591"/>
    <mergeCell ref="AG591:AJ591"/>
    <mergeCell ref="AK591:AM591"/>
    <mergeCell ref="AN591:AO591"/>
    <mergeCell ref="AP591:AQ591"/>
    <mergeCell ref="AN590:AO590"/>
    <mergeCell ref="AP590:AQ590"/>
    <mergeCell ref="AR590:AS590"/>
    <mergeCell ref="A591:E591"/>
    <mergeCell ref="F591:K591"/>
    <mergeCell ref="L591:M591"/>
    <mergeCell ref="N591:P591"/>
    <mergeCell ref="Q591:R591"/>
    <mergeCell ref="S591:U591"/>
    <mergeCell ref="V591:X591"/>
    <mergeCell ref="S590:U590"/>
    <mergeCell ref="V590:X590"/>
    <mergeCell ref="Y590:AA590"/>
    <mergeCell ref="AB590:AF590"/>
    <mergeCell ref="AG590:AJ590"/>
    <mergeCell ref="AK590:AM590"/>
    <mergeCell ref="AG589:AJ589"/>
    <mergeCell ref="AK589:AM589"/>
    <mergeCell ref="AN589:AO589"/>
    <mergeCell ref="AP589:AQ589"/>
    <mergeCell ref="AR589:AS589"/>
    <mergeCell ref="A590:E590"/>
    <mergeCell ref="F590:K590"/>
    <mergeCell ref="L590:M590"/>
    <mergeCell ref="N590:P590"/>
    <mergeCell ref="Q590:R590"/>
    <mergeCell ref="AR594:AS594"/>
    <mergeCell ref="A595:E595"/>
    <mergeCell ref="F595:K595"/>
    <mergeCell ref="L595:M595"/>
    <mergeCell ref="N595:P595"/>
    <mergeCell ref="Q595:R595"/>
    <mergeCell ref="S595:U595"/>
    <mergeCell ref="V595:X595"/>
    <mergeCell ref="Y595:AA595"/>
    <mergeCell ref="AB595:AF595"/>
    <mergeCell ref="Y594:AA594"/>
    <mergeCell ref="AB594:AF594"/>
    <mergeCell ref="AG594:AJ594"/>
    <mergeCell ref="AK594:AM594"/>
    <mergeCell ref="AN594:AO594"/>
    <mergeCell ref="AP594:AQ594"/>
    <mergeCell ref="AN593:AO593"/>
    <mergeCell ref="AP593:AQ593"/>
    <mergeCell ref="AR593:AS593"/>
    <mergeCell ref="A594:E594"/>
    <mergeCell ref="F594:K594"/>
    <mergeCell ref="L594:M594"/>
    <mergeCell ref="N594:P594"/>
    <mergeCell ref="Q594:R594"/>
    <mergeCell ref="S594:U594"/>
    <mergeCell ref="V594:X594"/>
    <mergeCell ref="S593:U593"/>
    <mergeCell ref="V593:X593"/>
    <mergeCell ref="Y593:AA593"/>
    <mergeCell ref="AB593:AF593"/>
    <mergeCell ref="AG593:AJ593"/>
    <mergeCell ref="AK593:AM593"/>
    <mergeCell ref="AG592:AJ592"/>
    <mergeCell ref="AK592:AM592"/>
    <mergeCell ref="AN592:AO592"/>
    <mergeCell ref="AP592:AQ592"/>
    <mergeCell ref="AR592:AS592"/>
    <mergeCell ref="A593:E593"/>
    <mergeCell ref="F593:K593"/>
    <mergeCell ref="L593:M593"/>
    <mergeCell ref="N593:P593"/>
    <mergeCell ref="Q593:R593"/>
    <mergeCell ref="AR597:AS597"/>
    <mergeCell ref="A598:E598"/>
    <mergeCell ref="F598:K598"/>
    <mergeCell ref="L598:M598"/>
    <mergeCell ref="N598:P598"/>
    <mergeCell ref="Q598:R598"/>
    <mergeCell ref="S598:U598"/>
    <mergeCell ref="V598:X598"/>
    <mergeCell ref="Y598:AA598"/>
    <mergeCell ref="AB598:AF598"/>
    <mergeCell ref="Y597:AA597"/>
    <mergeCell ref="AB597:AF597"/>
    <mergeCell ref="AG597:AJ597"/>
    <mergeCell ref="AK597:AM597"/>
    <mergeCell ref="AN597:AO597"/>
    <mergeCell ref="AP597:AQ597"/>
    <mergeCell ref="AN596:AO596"/>
    <mergeCell ref="AP596:AQ596"/>
    <mergeCell ref="AR596:AS596"/>
    <mergeCell ref="A597:E597"/>
    <mergeCell ref="F597:K597"/>
    <mergeCell ref="L597:M597"/>
    <mergeCell ref="N597:P597"/>
    <mergeCell ref="Q597:R597"/>
    <mergeCell ref="S597:U597"/>
    <mergeCell ref="V597:X597"/>
    <mergeCell ref="S596:U596"/>
    <mergeCell ref="V596:X596"/>
    <mergeCell ref="Y596:AA596"/>
    <mergeCell ref="AB596:AF596"/>
    <mergeCell ref="AG596:AJ596"/>
    <mergeCell ref="AK596:AM596"/>
    <mergeCell ref="AG595:AJ595"/>
    <mergeCell ref="AK595:AM595"/>
    <mergeCell ref="AN595:AO595"/>
    <mergeCell ref="AP595:AQ595"/>
    <mergeCell ref="AR595:AS595"/>
    <mergeCell ref="A596:E596"/>
    <mergeCell ref="F596:K596"/>
    <mergeCell ref="L596:M596"/>
    <mergeCell ref="N596:P596"/>
    <mergeCell ref="Q596:R596"/>
    <mergeCell ref="AR600:AS600"/>
    <mergeCell ref="A601:E601"/>
    <mergeCell ref="F601:K601"/>
    <mergeCell ref="L601:M601"/>
    <mergeCell ref="N601:P601"/>
    <mergeCell ref="Q601:R601"/>
    <mergeCell ref="S601:U601"/>
    <mergeCell ref="V601:X601"/>
    <mergeCell ref="Y601:AA601"/>
    <mergeCell ref="AB601:AF601"/>
    <mergeCell ref="Y600:AA600"/>
    <mergeCell ref="AB600:AF600"/>
    <mergeCell ref="AG600:AJ600"/>
    <mergeCell ref="AK600:AM600"/>
    <mergeCell ref="AN600:AO600"/>
    <mergeCell ref="AP600:AQ600"/>
    <mergeCell ref="AN599:AO599"/>
    <mergeCell ref="AP599:AQ599"/>
    <mergeCell ref="AR599:AS599"/>
    <mergeCell ref="A600:E600"/>
    <mergeCell ref="F600:K600"/>
    <mergeCell ref="L600:M600"/>
    <mergeCell ref="N600:P600"/>
    <mergeCell ref="Q600:R600"/>
    <mergeCell ref="S600:U600"/>
    <mergeCell ref="V600:X600"/>
    <mergeCell ref="S599:U599"/>
    <mergeCell ref="V599:X599"/>
    <mergeCell ref="Y599:AA599"/>
    <mergeCell ref="AB599:AF599"/>
    <mergeCell ref="AG599:AJ599"/>
    <mergeCell ref="AK599:AM599"/>
    <mergeCell ref="AG598:AJ598"/>
    <mergeCell ref="AK598:AM598"/>
    <mergeCell ref="AN598:AO598"/>
    <mergeCell ref="AP598:AQ598"/>
    <mergeCell ref="AR598:AS598"/>
    <mergeCell ref="A599:E599"/>
    <mergeCell ref="F599:K599"/>
    <mergeCell ref="L599:M599"/>
    <mergeCell ref="N599:P599"/>
    <mergeCell ref="Q599:R599"/>
    <mergeCell ref="AR603:AS603"/>
    <mergeCell ref="A606:E608"/>
    <mergeCell ref="F606:K608"/>
    <mergeCell ref="L606:X606"/>
    <mergeCell ref="Y606:AS606"/>
    <mergeCell ref="L607:R607"/>
    <mergeCell ref="S607:X607"/>
    <mergeCell ref="Y607:AM607"/>
    <mergeCell ref="AN607:AS607"/>
    <mergeCell ref="L608:M608"/>
    <mergeCell ref="Y603:AA603"/>
    <mergeCell ref="AB603:AF603"/>
    <mergeCell ref="AG603:AJ603"/>
    <mergeCell ref="AK603:AM603"/>
    <mergeCell ref="AN603:AO603"/>
    <mergeCell ref="AP603:AQ603"/>
    <mergeCell ref="AN602:AO602"/>
    <mergeCell ref="AP602:AQ602"/>
    <mergeCell ref="AR602:AS602"/>
    <mergeCell ref="A603:E603"/>
    <mergeCell ref="F603:K603"/>
    <mergeCell ref="L603:M603"/>
    <mergeCell ref="N603:P603"/>
    <mergeCell ref="Q603:R603"/>
    <mergeCell ref="S603:U603"/>
    <mergeCell ref="V603:X603"/>
    <mergeCell ref="S602:U602"/>
    <mergeCell ref="V602:X602"/>
    <mergeCell ref="Y602:AA602"/>
    <mergeCell ref="AB602:AF602"/>
    <mergeCell ref="AG602:AJ602"/>
    <mergeCell ref="AK602:AM602"/>
    <mergeCell ref="AG601:AJ601"/>
    <mergeCell ref="AK601:AM601"/>
    <mergeCell ref="AN601:AO601"/>
    <mergeCell ref="AP601:AQ601"/>
    <mergeCell ref="AR601:AS601"/>
    <mergeCell ref="A602:E602"/>
    <mergeCell ref="F602:K602"/>
    <mergeCell ref="L602:M602"/>
    <mergeCell ref="N602:P602"/>
    <mergeCell ref="Q602:R602"/>
    <mergeCell ref="AR610:AS610"/>
    <mergeCell ref="A611:E611"/>
    <mergeCell ref="F611:K611"/>
    <mergeCell ref="L611:M611"/>
    <mergeCell ref="N611:P611"/>
    <mergeCell ref="Q611:R611"/>
    <mergeCell ref="S611:U611"/>
    <mergeCell ref="V611:X611"/>
    <mergeCell ref="Y611:AA611"/>
    <mergeCell ref="AB611:AF611"/>
    <mergeCell ref="Y610:AA610"/>
    <mergeCell ref="AB610:AF610"/>
    <mergeCell ref="AG610:AJ610"/>
    <mergeCell ref="AK610:AM610"/>
    <mergeCell ref="AN610:AO610"/>
    <mergeCell ref="AP610:AQ610"/>
    <mergeCell ref="AN609:AO609"/>
    <mergeCell ref="AP609:AQ609"/>
    <mergeCell ref="AR609:AS609"/>
    <mergeCell ref="A610:E610"/>
    <mergeCell ref="F610:K610"/>
    <mergeCell ref="L610:M610"/>
    <mergeCell ref="N610:P610"/>
    <mergeCell ref="Q610:R610"/>
    <mergeCell ref="S610:U610"/>
    <mergeCell ref="V610:X610"/>
    <mergeCell ref="S609:U609"/>
    <mergeCell ref="V609:X609"/>
    <mergeCell ref="Y609:AA609"/>
    <mergeCell ref="AB609:AF609"/>
    <mergeCell ref="AG609:AJ609"/>
    <mergeCell ref="AK609:AM609"/>
    <mergeCell ref="AG608:AJ608"/>
    <mergeCell ref="AK608:AM608"/>
    <mergeCell ref="AN608:AO608"/>
    <mergeCell ref="AP608:AQ608"/>
    <mergeCell ref="AR608:AS608"/>
    <mergeCell ref="A609:E609"/>
    <mergeCell ref="F609:K609"/>
    <mergeCell ref="L609:M609"/>
    <mergeCell ref="N609:P609"/>
    <mergeCell ref="Q609:R609"/>
    <mergeCell ref="N608:P608"/>
    <mergeCell ref="Q608:R608"/>
    <mergeCell ref="S608:U608"/>
    <mergeCell ref="V608:X608"/>
    <mergeCell ref="Y608:AA608"/>
    <mergeCell ref="AB608:AF608"/>
    <mergeCell ref="AR613:AS613"/>
    <mergeCell ref="A614:E614"/>
    <mergeCell ref="F614:K614"/>
    <mergeCell ref="L614:M614"/>
    <mergeCell ref="N614:P614"/>
    <mergeCell ref="Q614:R614"/>
    <mergeCell ref="S614:U614"/>
    <mergeCell ref="V614:X614"/>
    <mergeCell ref="Y614:AA614"/>
    <mergeCell ref="AB614:AF614"/>
    <mergeCell ref="Y613:AA613"/>
    <mergeCell ref="AB613:AF613"/>
    <mergeCell ref="AG613:AJ613"/>
    <mergeCell ref="AK613:AM613"/>
    <mergeCell ref="AN613:AO613"/>
    <mergeCell ref="AP613:AQ613"/>
    <mergeCell ref="AN612:AO612"/>
    <mergeCell ref="AP612:AQ612"/>
    <mergeCell ref="AR612:AS612"/>
    <mergeCell ref="A613:E613"/>
    <mergeCell ref="F613:K613"/>
    <mergeCell ref="L613:M613"/>
    <mergeCell ref="N613:P613"/>
    <mergeCell ref="Q613:R613"/>
    <mergeCell ref="S613:U613"/>
    <mergeCell ref="V613:X613"/>
    <mergeCell ref="S612:U612"/>
    <mergeCell ref="V612:X612"/>
    <mergeCell ref="Y612:AA612"/>
    <mergeCell ref="AB612:AF612"/>
    <mergeCell ref="AG612:AJ612"/>
    <mergeCell ref="AK612:AM612"/>
    <mergeCell ref="AG611:AJ611"/>
    <mergeCell ref="AK611:AM611"/>
    <mergeCell ref="AN611:AO611"/>
    <mergeCell ref="AP611:AQ611"/>
    <mergeCell ref="AR611:AS611"/>
    <mergeCell ref="A612:E612"/>
    <mergeCell ref="F612:K612"/>
    <mergeCell ref="L612:M612"/>
    <mergeCell ref="N612:P612"/>
    <mergeCell ref="Q612:R612"/>
    <mergeCell ref="AR616:AS616"/>
    <mergeCell ref="A617:E617"/>
    <mergeCell ref="F617:K617"/>
    <mergeCell ref="L617:M617"/>
    <mergeCell ref="N617:P617"/>
    <mergeCell ref="Q617:R617"/>
    <mergeCell ref="S617:U617"/>
    <mergeCell ref="V617:X617"/>
    <mergeCell ref="Y617:AA617"/>
    <mergeCell ref="AB617:AF617"/>
    <mergeCell ref="Y616:AA616"/>
    <mergeCell ref="AB616:AF616"/>
    <mergeCell ref="AG616:AJ616"/>
    <mergeCell ref="AK616:AM616"/>
    <mergeCell ref="AN616:AO616"/>
    <mergeCell ref="AP616:AQ616"/>
    <mergeCell ref="AN615:AO615"/>
    <mergeCell ref="AP615:AQ615"/>
    <mergeCell ref="AR615:AS615"/>
    <mergeCell ref="A616:E616"/>
    <mergeCell ref="F616:K616"/>
    <mergeCell ref="L616:M616"/>
    <mergeCell ref="N616:P616"/>
    <mergeCell ref="Q616:R616"/>
    <mergeCell ref="S616:U616"/>
    <mergeCell ref="V616:X616"/>
    <mergeCell ref="S615:U615"/>
    <mergeCell ref="V615:X615"/>
    <mergeCell ref="Y615:AA615"/>
    <mergeCell ref="AB615:AF615"/>
    <mergeCell ref="AG615:AJ615"/>
    <mergeCell ref="AK615:AM615"/>
    <mergeCell ref="AG614:AJ614"/>
    <mergeCell ref="AK614:AM614"/>
    <mergeCell ref="AN614:AO614"/>
    <mergeCell ref="AP614:AQ614"/>
    <mergeCell ref="AR614:AS614"/>
    <mergeCell ref="A615:E615"/>
    <mergeCell ref="F615:K615"/>
    <mergeCell ref="L615:M615"/>
    <mergeCell ref="N615:P615"/>
    <mergeCell ref="Q615:R615"/>
    <mergeCell ref="AR619:AS619"/>
    <mergeCell ref="A620:E620"/>
    <mergeCell ref="F620:K620"/>
    <mergeCell ref="L620:M620"/>
    <mergeCell ref="N620:P620"/>
    <mergeCell ref="Q620:R620"/>
    <mergeCell ref="S620:U620"/>
    <mergeCell ref="V620:X620"/>
    <mergeCell ref="Y620:AA620"/>
    <mergeCell ref="AB620:AF620"/>
    <mergeCell ref="Y619:AA619"/>
    <mergeCell ref="AB619:AF619"/>
    <mergeCell ref="AG619:AJ619"/>
    <mergeCell ref="AK619:AM619"/>
    <mergeCell ref="AN619:AO619"/>
    <mergeCell ref="AP619:AQ619"/>
    <mergeCell ref="AN618:AO618"/>
    <mergeCell ref="AP618:AQ618"/>
    <mergeCell ref="AR618:AS618"/>
    <mergeCell ref="A619:E619"/>
    <mergeCell ref="F619:K619"/>
    <mergeCell ref="L619:M619"/>
    <mergeCell ref="N619:P619"/>
    <mergeCell ref="Q619:R619"/>
    <mergeCell ref="S619:U619"/>
    <mergeCell ref="V619:X619"/>
    <mergeCell ref="S618:U618"/>
    <mergeCell ref="V618:X618"/>
    <mergeCell ref="Y618:AA618"/>
    <mergeCell ref="AB618:AF618"/>
    <mergeCell ref="AG618:AJ618"/>
    <mergeCell ref="AK618:AM618"/>
    <mergeCell ref="AG617:AJ617"/>
    <mergeCell ref="AK617:AM617"/>
    <mergeCell ref="AN617:AO617"/>
    <mergeCell ref="AP617:AQ617"/>
    <mergeCell ref="AR617:AS617"/>
    <mergeCell ref="A618:E618"/>
    <mergeCell ref="F618:K618"/>
    <mergeCell ref="L618:M618"/>
    <mergeCell ref="N618:P618"/>
    <mergeCell ref="Q618:R618"/>
    <mergeCell ref="AR622:AS622"/>
    <mergeCell ref="A623:E623"/>
    <mergeCell ref="F623:K623"/>
    <mergeCell ref="L623:M623"/>
    <mergeCell ref="N623:P623"/>
    <mergeCell ref="Q623:R623"/>
    <mergeCell ref="S623:U623"/>
    <mergeCell ref="V623:X623"/>
    <mergeCell ref="Y623:AA623"/>
    <mergeCell ref="AB623:AF623"/>
    <mergeCell ref="Y622:AA622"/>
    <mergeCell ref="AB622:AF622"/>
    <mergeCell ref="AG622:AJ622"/>
    <mergeCell ref="AK622:AM622"/>
    <mergeCell ref="AN622:AO622"/>
    <mergeCell ref="AP622:AQ622"/>
    <mergeCell ref="AN621:AO621"/>
    <mergeCell ref="AP621:AQ621"/>
    <mergeCell ref="AR621:AS621"/>
    <mergeCell ref="A622:E622"/>
    <mergeCell ref="F622:K622"/>
    <mergeCell ref="L622:M622"/>
    <mergeCell ref="N622:P622"/>
    <mergeCell ref="Q622:R622"/>
    <mergeCell ref="S622:U622"/>
    <mergeCell ref="V622:X622"/>
    <mergeCell ref="S621:U621"/>
    <mergeCell ref="V621:X621"/>
    <mergeCell ref="Y621:AA621"/>
    <mergeCell ref="AB621:AF621"/>
    <mergeCell ref="AG621:AJ621"/>
    <mergeCell ref="AK621:AM621"/>
    <mergeCell ref="AG620:AJ620"/>
    <mergeCell ref="AK620:AM620"/>
    <mergeCell ref="AN620:AO620"/>
    <mergeCell ref="AP620:AQ620"/>
    <mergeCell ref="AR620:AS620"/>
    <mergeCell ref="A621:E621"/>
    <mergeCell ref="F621:K621"/>
    <mergeCell ref="L621:M621"/>
    <mergeCell ref="N621:P621"/>
    <mergeCell ref="Q621:R621"/>
    <mergeCell ref="AR625:AS625"/>
    <mergeCell ref="A626:E626"/>
    <mergeCell ref="F626:K626"/>
    <mergeCell ref="L626:M626"/>
    <mergeCell ref="N626:P626"/>
    <mergeCell ref="Q626:R626"/>
    <mergeCell ref="S626:U626"/>
    <mergeCell ref="V626:X626"/>
    <mergeCell ref="Y626:AA626"/>
    <mergeCell ref="AB626:AF626"/>
    <mergeCell ref="Y625:AA625"/>
    <mergeCell ref="AB625:AF625"/>
    <mergeCell ref="AG625:AJ625"/>
    <mergeCell ref="AK625:AM625"/>
    <mergeCell ref="AN625:AO625"/>
    <mergeCell ref="AP625:AQ625"/>
    <mergeCell ref="AN624:AO624"/>
    <mergeCell ref="AP624:AQ624"/>
    <mergeCell ref="AR624:AS624"/>
    <mergeCell ref="A625:E625"/>
    <mergeCell ref="F625:K625"/>
    <mergeCell ref="L625:M625"/>
    <mergeCell ref="N625:P625"/>
    <mergeCell ref="Q625:R625"/>
    <mergeCell ref="S625:U625"/>
    <mergeCell ref="V625:X625"/>
    <mergeCell ref="S624:U624"/>
    <mergeCell ref="V624:X624"/>
    <mergeCell ref="Y624:AA624"/>
    <mergeCell ref="AB624:AF624"/>
    <mergeCell ref="AG624:AJ624"/>
    <mergeCell ref="AK624:AM624"/>
    <mergeCell ref="AG623:AJ623"/>
    <mergeCell ref="AK623:AM623"/>
    <mergeCell ref="AN623:AO623"/>
    <mergeCell ref="AP623:AQ623"/>
    <mergeCell ref="AR623:AS623"/>
    <mergeCell ref="A624:E624"/>
    <mergeCell ref="F624:K624"/>
    <mergeCell ref="L624:M624"/>
    <mergeCell ref="N624:P624"/>
    <mergeCell ref="Q624:R624"/>
    <mergeCell ref="AR628:AS628"/>
    <mergeCell ref="A629:E629"/>
    <mergeCell ref="F629:K629"/>
    <mergeCell ref="L629:M629"/>
    <mergeCell ref="N629:P629"/>
    <mergeCell ref="Q629:R629"/>
    <mergeCell ref="S629:U629"/>
    <mergeCell ref="V629:X629"/>
    <mergeCell ref="Y629:AA629"/>
    <mergeCell ref="AB629:AF629"/>
    <mergeCell ref="Y628:AA628"/>
    <mergeCell ref="AB628:AF628"/>
    <mergeCell ref="AG628:AJ628"/>
    <mergeCell ref="AK628:AM628"/>
    <mergeCell ref="AN628:AO628"/>
    <mergeCell ref="AP628:AQ628"/>
    <mergeCell ref="AN627:AO627"/>
    <mergeCell ref="AP627:AQ627"/>
    <mergeCell ref="AR627:AS627"/>
    <mergeCell ref="A628:E628"/>
    <mergeCell ref="F628:K628"/>
    <mergeCell ref="L628:M628"/>
    <mergeCell ref="N628:P628"/>
    <mergeCell ref="Q628:R628"/>
    <mergeCell ref="S628:U628"/>
    <mergeCell ref="V628:X628"/>
    <mergeCell ref="S627:U627"/>
    <mergeCell ref="V627:X627"/>
    <mergeCell ref="Y627:AA627"/>
    <mergeCell ref="AB627:AF627"/>
    <mergeCell ref="AG627:AJ627"/>
    <mergeCell ref="AK627:AM627"/>
    <mergeCell ref="AG626:AJ626"/>
    <mergeCell ref="AK626:AM626"/>
    <mergeCell ref="AN626:AO626"/>
    <mergeCell ref="AP626:AQ626"/>
    <mergeCell ref="AR626:AS626"/>
    <mergeCell ref="A627:E627"/>
    <mergeCell ref="F627:K627"/>
    <mergeCell ref="L627:M627"/>
    <mergeCell ref="N627:P627"/>
    <mergeCell ref="Q627:R627"/>
    <mergeCell ref="AR631:AS631"/>
    <mergeCell ref="A632:E632"/>
    <mergeCell ref="F632:K632"/>
    <mergeCell ref="L632:M632"/>
    <mergeCell ref="N632:P632"/>
    <mergeCell ref="Q632:R632"/>
    <mergeCell ref="S632:U632"/>
    <mergeCell ref="V632:X632"/>
    <mergeCell ref="Y632:AA632"/>
    <mergeCell ref="AB632:AF632"/>
    <mergeCell ref="Y631:AA631"/>
    <mergeCell ref="AB631:AF631"/>
    <mergeCell ref="AG631:AJ631"/>
    <mergeCell ref="AK631:AM631"/>
    <mergeCell ref="AN631:AO631"/>
    <mergeCell ref="AP631:AQ631"/>
    <mergeCell ref="AN630:AO630"/>
    <mergeCell ref="AP630:AQ630"/>
    <mergeCell ref="AR630:AS630"/>
    <mergeCell ref="A631:E631"/>
    <mergeCell ref="F631:K631"/>
    <mergeCell ref="L631:M631"/>
    <mergeCell ref="N631:P631"/>
    <mergeCell ref="Q631:R631"/>
    <mergeCell ref="S631:U631"/>
    <mergeCell ref="V631:X631"/>
    <mergeCell ref="S630:U630"/>
    <mergeCell ref="V630:X630"/>
    <mergeCell ref="Y630:AA630"/>
    <mergeCell ref="AB630:AF630"/>
    <mergeCell ref="AG630:AJ630"/>
    <mergeCell ref="AK630:AM630"/>
    <mergeCell ref="AG629:AJ629"/>
    <mergeCell ref="AK629:AM629"/>
    <mergeCell ref="AN629:AO629"/>
    <mergeCell ref="AP629:AQ629"/>
    <mergeCell ref="AR629:AS629"/>
    <mergeCell ref="A630:E630"/>
    <mergeCell ref="F630:K630"/>
    <mergeCell ref="L630:M630"/>
    <mergeCell ref="N630:P630"/>
    <mergeCell ref="Q630:R630"/>
    <mergeCell ref="AR634:AS634"/>
    <mergeCell ref="A635:E635"/>
    <mergeCell ref="F635:K635"/>
    <mergeCell ref="L635:M635"/>
    <mergeCell ref="N635:P635"/>
    <mergeCell ref="Q635:R635"/>
    <mergeCell ref="S635:U635"/>
    <mergeCell ref="V635:X635"/>
    <mergeCell ref="Y635:AA635"/>
    <mergeCell ref="AB635:AF635"/>
    <mergeCell ref="Y634:AA634"/>
    <mergeCell ref="AB634:AF634"/>
    <mergeCell ref="AG634:AJ634"/>
    <mergeCell ref="AK634:AM634"/>
    <mergeCell ref="AN634:AO634"/>
    <mergeCell ref="AP634:AQ634"/>
    <mergeCell ref="AN633:AO633"/>
    <mergeCell ref="AP633:AQ633"/>
    <mergeCell ref="AR633:AS633"/>
    <mergeCell ref="A634:E634"/>
    <mergeCell ref="F634:K634"/>
    <mergeCell ref="L634:M634"/>
    <mergeCell ref="N634:P634"/>
    <mergeCell ref="Q634:R634"/>
    <mergeCell ref="S634:U634"/>
    <mergeCell ref="V634:X634"/>
    <mergeCell ref="S633:U633"/>
    <mergeCell ref="V633:X633"/>
    <mergeCell ref="Y633:AA633"/>
    <mergeCell ref="AB633:AF633"/>
    <mergeCell ref="AG633:AJ633"/>
    <mergeCell ref="AK633:AM633"/>
    <mergeCell ref="AG632:AJ632"/>
    <mergeCell ref="AK632:AM632"/>
    <mergeCell ref="AN632:AO632"/>
    <mergeCell ref="AP632:AQ632"/>
    <mergeCell ref="AR632:AS632"/>
    <mergeCell ref="A633:E633"/>
    <mergeCell ref="F633:K633"/>
    <mergeCell ref="L633:M633"/>
    <mergeCell ref="N633:P633"/>
    <mergeCell ref="Q633:R633"/>
    <mergeCell ref="AR637:AS637"/>
    <mergeCell ref="A638:E638"/>
    <mergeCell ref="F638:K638"/>
    <mergeCell ref="L638:M638"/>
    <mergeCell ref="N638:P638"/>
    <mergeCell ref="Q638:R638"/>
    <mergeCell ref="S638:U638"/>
    <mergeCell ref="V638:X638"/>
    <mergeCell ref="Y638:AA638"/>
    <mergeCell ref="AB638:AF638"/>
    <mergeCell ref="Y637:AA637"/>
    <mergeCell ref="AB637:AF637"/>
    <mergeCell ref="AG637:AJ637"/>
    <mergeCell ref="AK637:AM637"/>
    <mergeCell ref="AN637:AO637"/>
    <mergeCell ref="AP637:AQ637"/>
    <mergeCell ref="AN636:AO636"/>
    <mergeCell ref="AP636:AQ636"/>
    <mergeCell ref="AR636:AS636"/>
    <mergeCell ref="A637:E637"/>
    <mergeCell ref="F637:K637"/>
    <mergeCell ref="L637:M637"/>
    <mergeCell ref="N637:P637"/>
    <mergeCell ref="Q637:R637"/>
    <mergeCell ref="S637:U637"/>
    <mergeCell ref="V637:X637"/>
    <mergeCell ref="S636:U636"/>
    <mergeCell ref="V636:X636"/>
    <mergeCell ref="Y636:AA636"/>
    <mergeCell ref="AB636:AF636"/>
    <mergeCell ref="AG636:AJ636"/>
    <mergeCell ref="AK636:AM636"/>
    <mergeCell ref="AG635:AJ635"/>
    <mergeCell ref="AK635:AM635"/>
    <mergeCell ref="AN635:AO635"/>
    <mergeCell ref="AP635:AQ635"/>
    <mergeCell ref="AR635:AS635"/>
    <mergeCell ref="A636:E636"/>
    <mergeCell ref="F636:K636"/>
    <mergeCell ref="L636:M636"/>
    <mergeCell ref="N636:P636"/>
    <mergeCell ref="Q636:R636"/>
    <mergeCell ref="AR640:AS640"/>
    <mergeCell ref="A641:E641"/>
    <mergeCell ref="F641:K641"/>
    <mergeCell ref="L641:M641"/>
    <mergeCell ref="N641:P641"/>
    <mergeCell ref="Q641:R641"/>
    <mergeCell ref="S641:U641"/>
    <mergeCell ref="V641:X641"/>
    <mergeCell ref="Y641:AA641"/>
    <mergeCell ref="AB641:AF641"/>
    <mergeCell ref="Y640:AA640"/>
    <mergeCell ref="AB640:AF640"/>
    <mergeCell ref="AG640:AJ640"/>
    <mergeCell ref="AK640:AM640"/>
    <mergeCell ref="AN640:AO640"/>
    <mergeCell ref="AP640:AQ640"/>
    <mergeCell ref="AN639:AO639"/>
    <mergeCell ref="AP639:AQ639"/>
    <mergeCell ref="AR639:AS639"/>
    <mergeCell ref="A640:E640"/>
    <mergeCell ref="F640:K640"/>
    <mergeCell ref="L640:M640"/>
    <mergeCell ref="N640:P640"/>
    <mergeCell ref="Q640:R640"/>
    <mergeCell ref="S640:U640"/>
    <mergeCell ref="V640:X640"/>
    <mergeCell ref="S639:U639"/>
    <mergeCell ref="V639:X639"/>
    <mergeCell ref="Y639:AA639"/>
    <mergeCell ref="AB639:AF639"/>
    <mergeCell ref="AG639:AJ639"/>
    <mergeCell ref="AK639:AM639"/>
    <mergeCell ref="AG638:AJ638"/>
    <mergeCell ref="AK638:AM638"/>
    <mergeCell ref="AN638:AO638"/>
    <mergeCell ref="AP638:AQ638"/>
    <mergeCell ref="AR638:AS638"/>
    <mergeCell ref="A639:E639"/>
    <mergeCell ref="F639:K639"/>
    <mergeCell ref="L639:M639"/>
    <mergeCell ref="N639:P639"/>
    <mergeCell ref="Q639:R639"/>
    <mergeCell ref="AR643:AS643"/>
    <mergeCell ref="A644:E644"/>
    <mergeCell ref="F644:K644"/>
    <mergeCell ref="L644:M644"/>
    <mergeCell ref="N644:P644"/>
    <mergeCell ref="Q644:R644"/>
    <mergeCell ref="S644:U644"/>
    <mergeCell ref="V644:X644"/>
    <mergeCell ref="Y644:AA644"/>
    <mergeCell ref="AB644:AF644"/>
    <mergeCell ref="Y643:AA643"/>
    <mergeCell ref="AB643:AF643"/>
    <mergeCell ref="AG643:AJ643"/>
    <mergeCell ref="AK643:AM643"/>
    <mergeCell ref="AN643:AO643"/>
    <mergeCell ref="AP643:AQ643"/>
    <mergeCell ref="AN642:AO642"/>
    <mergeCell ref="AP642:AQ642"/>
    <mergeCell ref="AR642:AS642"/>
    <mergeCell ref="A643:E643"/>
    <mergeCell ref="F643:K643"/>
    <mergeCell ref="L643:M643"/>
    <mergeCell ref="N643:P643"/>
    <mergeCell ref="Q643:R643"/>
    <mergeCell ref="S643:U643"/>
    <mergeCell ref="V643:X643"/>
    <mergeCell ref="S642:U642"/>
    <mergeCell ref="V642:X642"/>
    <mergeCell ref="Y642:AA642"/>
    <mergeCell ref="AB642:AF642"/>
    <mergeCell ref="AG642:AJ642"/>
    <mergeCell ref="AK642:AM642"/>
    <mergeCell ref="AG641:AJ641"/>
    <mergeCell ref="AK641:AM641"/>
    <mergeCell ref="AN641:AO641"/>
    <mergeCell ref="AP641:AQ641"/>
    <mergeCell ref="AR641:AS641"/>
    <mergeCell ref="A642:E642"/>
    <mergeCell ref="F642:K642"/>
    <mergeCell ref="L642:M642"/>
    <mergeCell ref="N642:P642"/>
    <mergeCell ref="Q642:R642"/>
    <mergeCell ref="AR646:AS646"/>
    <mergeCell ref="A647:E647"/>
    <mergeCell ref="F647:K647"/>
    <mergeCell ref="L647:M647"/>
    <mergeCell ref="N647:P647"/>
    <mergeCell ref="Q647:R647"/>
    <mergeCell ref="S647:U647"/>
    <mergeCell ref="V647:X647"/>
    <mergeCell ref="Y647:AA647"/>
    <mergeCell ref="AB647:AF647"/>
    <mergeCell ref="Y646:AA646"/>
    <mergeCell ref="AB646:AF646"/>
    <mergeCell ref="AG646:AJ646"/>
    <mergeCell ref="AK646:AM646"/>
    <mergeCell ref="AN646:AO646"/>
    <mergeCell ref="AP646:AQ646"/>
    <mergeCell ref="AN645:AO645"/>
    <mergeCell ref="AP645:AQ645"/>
    <mergeCell ref="AR645:AS645"/>
    <mergeCell ref="A646:E646"/>
    <mergeCell ref="F646:K646"/>
    <mergeCell ref="L646:M646"/>
    <mergeCell ref="N646:P646"/>
    <mergeCell ref="Q646:R646"/>
    <mergeCell ref="S646:U646"/>
    <mergeCell ref="V646:X646"/>
    <mergeCell ref="S645:U645"/>
    <mergeCell ref="V645:X645"/>
    <mergeCell ref="Y645:AA645"/>
    <mergeCell ref="AB645:AF645"/>
    <mergeCell ref="AG645:AJ645"/>
    <mergeCell ref="AK645:AM645"/>
    <mergeCell ref="AG644:AJ644"/>
    <mergeCell ref="AK644:AM644"/>
    <mergeCell ref="AN644:AO644"/>
    <mergeCell ref="AP644:AQ644"/>
    <mergeCell ref="AR644:AS644"/>
    <mergeCell ref="A645:E645"/>
    <mergeCell ref="F645:K645"/>
    <mergeCell ref="L645:M645"/>
    <mergeCell ref="N645:P645"/>
    <mergeCell ref="Q645:R645"/>
    <mergeCell ref="AR649:AS649"/>
    <mergeCell ref="A650:E650"/>
    <mergeCell ref="F650:K650"/>
    <mergeCell ref="L650:M650"/>
    <mergeCell ref="N650:P650"/>
    <mergeCell ref="Q650:R650"/>
    <mergeCell ref="S650:U650"/>
    <mergeCell ref="V650:X650"/>
    <mergeCell ref="Y650:AA650"/>
    <mergeCell ref="AB650:AF650"/>
    <mergeCell ref="Y649:AA649"/>
    <mergeCell ref="AB649:AF649"/>
    <mergeCell ref="AG649:AJ649"/>
    <mergeCell ref="AK649:AM649"/>
    <mergeCell ref="AN649:AO649"/>
    <mergeCell ref="AP649:AQ649"/>
    <mergeCell ref="AN648:AO648"/>
    <mergeCell ref="AP648:AQ648"/>
    <mergeCell ref="AR648:AS648"/>
    <mergeCell ref="A649:E649"/>
    <mergeCell ref="F649:K649"/>
    <mergeCell ref="L649:M649"/>
    <mergeCell ref="N649:P649"/>
    <mergeCell ref="Q649:R649"/>
    <mergeCell ref="S649:U649"/>
    <mergeCell ref="V649:X649"/>
    <mergeCell ref="S648:U648"/>
    <mergeCell ref="V648:X648"/>
    <mergeCell ref="Y648:AA648"/>
    <mergeCell ref="AB648:AF648"/>
    <mergeCell ref="AG648:AJ648"/>
    <mergeCell ref="AK648:AM648"/>
    <mergeCell ref="AG647:AJ647"/>
    <mergeCell ref="AK647:AM647"/>
    <mergeCell ref="AN647:AO647"/>
    <mergeCell ref="AP647:AQ647"/>
    <mergeCell ref="AR647:AS647"/>
    <mergeCell ref="A648:E648"/>
    <mergeCell ref="F648:K648"/>
    <mergeCell ref="L648:M648"/>
    <mergeCell ref="N648:P648"/>
    <mergeCell ref="Q648:R648"/>
    <mergeCell ref="AR652:AS652"/>
    <mergeCell ref="A653:E653"/>
    <mergeCell ref="F653:K653"/>
    <mergeCell ref="L653:M653"/>
    <mergeCell ref="N653:P653"/>
    <mergeCell ref="Q653:R653"/>
    <mergeCell ref="S653:U653"/>
    <mergeCell ref="V653:X653"/>
    <mergeCell ref="Y653:AA653"/>
    <mergeCell ref="AB653:AF653"/>
    <mergeCell ref="Y652:AA652"/>
    <mergeCell ref="AB652:AF652"/>
    <mergeCell ref="AG652:AJ652"/>
    <mergeCell ref="AK652:AM652"/>
    <mergeCell ref="AN652:AO652"/>
    <mergeCell ref="AP652:AQ652"/>
    <mergeCell ref="AN651:AO651"/>
    <mergeCell ref="AP651:AQ651"/>
    <mergeCell ref="AR651:AS651"/>
    <mergeCell ref="A652:E652"/>
    <mergeCell ref="F652:K652"/>
    <mergeCell ref="L652:M652"/>
    <mergeCell ref="N652:P652"/>
    <mergeCell ref="Q652:R652"/>
    <mergeCell ref="S652:U652"/>
    <mergeCell ref="V652:X652"/>
    <mergeCell ref="S651:U651"/>
    <mergeCell ref="V651:X651"/>
    <mergeCell ref="Y651:AA651"/>
    <mergeCell ref="AB651:AF651"/>
    <mergeCell ref="AG651:AJ651"/>
    <mergeCell ref="AK651:AM651"/>
    <mergeCell ref="AG650:AJ650"/>
    <mergeCell ref="AK650:AM650"/>
    <mergeCell ref="AN650:AO650"/>
    <mergeCell ref="AP650:AQ650"/>
    <mergeCell ref="AR650:AS650"/>
    <mergeCell ref="A651:E651"/>
    <mergeCell ref="F651:K651"/>
    <mergeCell ref="L651:M651"/>
    <mergeCell ref="N651:P651"/>
    <mergeCell ref="Q651:R651"/>
    <mergeCell ref="AR655:AS655"/>
    <mergeCell ref="A656:E656"/>
    <mergeCell ref="F656:K656"/>
    <mergeCell ref="L656:M656"/>
    <mergeCell ref="N656:P656"/>
    <mergeCell ref="Q656:R656"/>
    <mergeCell ref="S656:U656"/>
    <mergeCell ref="V656:X656"/>
    <mergeCell ref="Y656:AA656"/>
    <mergeCell ref="AB656:AF656"/>
    <mergeCell ref="Y655:AA655"/>
    <mergeCell ref="AB655:AF655"/>
    <mergeCell ref="AG655:AJ655"/>
    <mergeCell ref="AK655:AM655"/>
    <mergeCell ref="AN655:AO655"/>
    <mergeCell ref="AP655:AQ655"/>
    <mergeCell ref="AN654:AO654"/>
    <mergeCell ref="AP654:AQ654"/>
    <mergeCell ref="AR654:AS654"/>
    <mergeCell ref="A655:E655"/>
    <mergeCell ref="F655:K655"/>
    <mergeCell ref="L655:M655"/>
    <mergeCell ref="N655:P655"/>
    <mergeCell ref="Q655:R655"/>
    <mergeCell ref="S655:U655"/>
    <mergeCell ref="V655:X655"/>
    <mergeCell ref="S654:U654"/>
    <mergeCell ref="V654:X654"/>
    <mergeCell ref="Y654:AA654"/>
    <mergeCell ref="AB654:AF654"/>
    <mergeCell ref="AG654:AJ654"/>
    <mergeCell ref="AK654:AM654"/>
    <mergeCell ref="AG653:AJ653"/>
    <mergeCell ref="AK653:AM653"/>
    <mergeCell ref="AN653:AO653"/>
    <mergeCell ref="AP653:AQ653"/>
    <mergeCell ref="AR653:AS653"/>
    <mergeCell ref="A654:E654"/>
    <mergeCell ref="F654:K654"/>
    <mergeCell ref="L654:M654"/>
    <mergeCell ref="N654:P654"/>
    <mergeCell ref="Q654:R654"/>
    <mergeCell ref="AR658:AS658"/>
    <mergeCell ref="A659:E659"/>
    <mergeCell ref="F659:K659"/>
    <mergeCell ref="L659:M659"/>
    <mergeCell ref="N659:P659"/>
    <mergeCell ref="Q659:R659"/>
    <mergeCell ref="S659:U659"/>
    <mergeCell ref="V659:X659"/>
    <mergeCell ref="Y659:AA659"/>
    <mergeCell ref="AB659:AF659"/>
    <mergeCell ref="Y658:AA658"/>
    <mergeCell ref="AB658:AF658"/>
    <mergeCell ref="AG658:AJ658"/>
    <mergeCell ref="AK658:AM658"/>
    <mergeCell ref="AN658:AO658"/>
    <mergeCell ref="AP658:AQ658"/>
    <mergeCell ref="AN657:AO657"/>
    <mergeCell ref="AP657:AQ657"/>
    <mergeCell ref="AR657:AS657"/>
    <mergeCell ref="A658:E658"/>
    <mergeCell ref="F658:K658"/>
    <mergeCell ref="L658:M658"/>
    <mergeCell ref="N658:P658"/>
    <mergeCell ref="Q658:R658"/>
    <mergeCell ref="S658:U658"/>
    <mergeCell ref="V658:X658"/>
    <mergeCell ref="S657:U657"/>
    <mergeCell ref="V657:X657"/>
    <mergeCell ref="Y657:AA657"/>
    <mergeCell ref="AB657:AF657"/>
    <mergeCell ref="AG657:AJ657"/>
    <mergeCell ref="AK657:AM657"/>
    <mergeCell ref="AG656:AJ656"/>
    <mergeCell ref="AK656:AM656"/>
    <mergeCell ref="AN656:AO656"/>
    <mergeCell ref="AP656:AQ656"/>
    <mergeCell ref="AR656:AS656"/>
    <mergeCell ref="A657:E657"/>
    <mergeCell ref="F657:K657"/>
    <mergeCell ref="L657:M657"/>
    <mergeCell ref="N657:P657"/>
    <mergeCell ref="Q657:R657"/>
    <mergeCell ref="AR661:AS661"/>
    <mergeCell ref="A662:E662"/>
    <mergeCell ref="F662:K662"/>
    <mergeCell ref="L662:M662"/>
    <mergeCell ref="N662:P662"/>
    <mergeCell ref="Q662:R662"/>
    <mergeCell ref="S662:U662"/>
    <mergeCell ref="V662:X662"/>
    <mergeCell ref="Y662:AA662"/>
    <mergeCell ref="AB662:AF662"/>
    <mergeCell ref="Y661:AA661"/>
    <mergeCell ref="AB661:AF661"/>
    <mergeCell ref="AG661:AJ661"/>
    <mergeCell ref="AK661:AM661"/>
    <mergeCell ref="AN661:AO661"/>
    <mergeCell ref="AP661:AQ661"/>
    <mergeCell ref="AN660:AO660"/>
    <mergeCell ref="AP660:AQ660"/>
    <mergeCell ref="AR660:AS660"/>
    <mergeCell ref="A661:E661"/>
    <mergeCell ref="F661:K661"/>
    <mergeCell ref="L661:M661"/>
    <mergeCell ref="N661:P661"/>
    <mergeCell ref="Q661:R661"/>
    <mergeCell ref="S661:U661"/>
    <mergeCell ref="V661:X661"/>
    <mergeCell ref="S660:U660"/>
    <mergeCell ref="V660:X660"/>
    <mergeCell ref="Y660:AA660"/>
    <mergeCell ref="AB660:AF660"/>
    <mergeCell ref="AG660:AJ660"/>
    <mergeCell ref="AK660:AM660"/>
    <mergeCell ref="AG659:AJ659"/>
    <mergeCell ref="AK659:AM659"/>
    <mergeCell ref="AN659:AO659"/>
    <mergeCell ref="AP659:AQ659"/>
    <mergeCell ref="AR659:AS659"/>
    <mergeCell ref="A660:E660"/>
    <mergeCell ref="F660:K660"/>
    <mergeCell ref="L660:M660"/>
    <mergeCell ref="N660:P660"/>
    <mergeCell ref="Q660:R660"/>
    <mergeCell ref="AR664:AS664"/>
    <mergeCell ref="A665:E665"/>
    <mergeCell ref="F665:K665"/>
    <mergeCell ref="L665:M665"/>
    <mergeCell ref="N665:P665"/>
    <mergeCell ref="Q665:R665"/>
    <mergeCell ref="S665:U665"/>
    <mergeCell ref="V665:X665"/>
    <mergeCell ref="Y665:AA665"/>
    <mergeCell ref="AB665:AF665"/>
    <mergeCell ref="Y664:AA664"/>
    <mergeCell ref="AB664:AF664"/>
    <mergeCell ref="AG664:AJ664"/>
    <mergeCell ref="AK664:AM664"/>
    <mergeCell ref="AN664:AO664"/>
    <mergeCell ref="AP664:AQ664"/>
    <mergeCell ref="AN663:AO663"/>
    <mergeCell ref="AP663:AQ663"/>
    <mergeCell ref="AR663:AS663"/>
    <mergeCell ref="A664:E664"/>
    <mergeCell ref="F664:K664"/>
    <mergeCell ref="L664:M664"/>
    <mergeCell ref="N664:P664"/>
    <mergeCell ref="Q664:R664"/>
    <mergeCell ref="S664:U664"/>
    <mergeCell ref="V664:X664"/>
    <mergeCell ref="S663:U663"/>
    <mergeCell ref="V663:X663"/>
    <mergeCell ref="Y663:AA663"/>
    <mergeCell ref="AB663:AF663"/>
    <mergeCell ref="AG663:AJ663"/>
    <mergeCell ref="AK663:AM663"/>
    <mergeCell ref="AG662:AJ662"/>
    <mergeCell ref="AK662:AM662"/>
    <mergeCell ref="AN662:AO662"/>
    <mergeCell ref="AP662:AQ662"/>
    <mergeCell ref="AR662:AS662"/>
    <mergeCell ref="A663:E663"/>
    <mergeCell ref="F663:K663"/>
    <mergeCell ref="L663:M663"/>
    <mergeCell ref="N663:P663"/>
    <mergeCell ref="Q663:R663"/>
    <mergeCell ref="AR667:AS667"/>
    <mergeCell ref="A668:E668"/>
    <mergeCell ref="F668:K668"/>
    <mergeCell ref="L668:M668"/>
    <mergeCell ref="N668:P668"/>
    <mergeCell ref="Q668:R668"/>
    <mergeCell ref="S668:U668"/>
    <mergeCell ref="V668:X668"/>
    <mergeCell ref="Y668:AA668"/>
    <mergeCell ref="AB668:AF668"/>
    <mergeCell ref="Y667:AA667"/>
    <mergeCell ref="AB667:AF667"/>
    <mergeCell ref="AG667:AJ667"/>
    <mergeCell ref="AK667:AM667"/>
    <mergeCell ref="AN667:AO667"/>
    <mergeCell ref="AP667:AQ667"/>
    <mergeCell ref="AN666:AO666"/>
    <mergeCell ref="AP666:AQ666"/>
    <mergeCell ref="AR666:AS666"/>
    <mergeCell ref="A667:E667"/>
    <mergeCell ref="F667:K667"/>
    <mergeCell ref="L667:M667"/>
    <mergeCell ref="N667:P667"/>
    <mergeCell ref="Q667:R667"/>
    <mergeCell ref="S667:U667"/>
    <mergeCell ref="V667:X667"/>
    <mergeCell ref="S666:U666"/>
    <mergeCell ref="V666:X666"/>
    <mergeCell ref="Y666:AA666"/>
    <mergeCell ref="AB666:AF666"/>
    <mergeCell ref="AG666:AJ666"/>
    <mergeCell ref="AK666:AM666"/>
    <mergeCell ref="AG665:AJ665"/>
    <mergeCell ref="AK665:AM665"/>
    <mergeCell ref="AN665:AO665"/>
    <mergeCell ref="AP665:AQ665"/>
    <mergeCell ref="AR665:AS665"/>
    <mergeCell ref="A666:E666"/>
    <mergeCell ref="F666:K666"/>
    <mergeCell ref="L666:M666"/>
    <mergeCell ref="N666:P666"/>
    <mergeCell ref="Q666:R666"/>
    <mergeCell ref="AR670:AS670"/>
    <mergeCell ref="A673:E675"/>
    <mergeCell ref="F673:K675"/>
    <mergeCell ref="L673:X673"/>
    <mergeCell ref="Y673:AS673"/>
    <mergeCell ref="L674:R674"/>
    <mergeCell ref="S674:X674"/>
    <mergeCell ref="Y674:AM674"/>
    <mergeCell ref="AN674:AS674"/>
    <mergeCell ref="L675:M675"/>
    <mergeCell ref="Y670:AA670"/>
    <mergeCell ref="AB670:AF670"/>
    <mergeCell ref="AG670:AJ670"/>
    <mergeCell ref="AK670:AM670"/>
    <mergeCell ref="AN670:AO670"/>
    <mergeCell ref="AP670:AQ670"/>
    <mergeCell ref="AN669:AO669"/>
    <mergeCell ref="AP669:AQ669"/>
    <mergeCell ref="AR669:AS669"/>
    <mergeCell ref="A670:E670"/>
    <mergeCell ref="F670:K670"/>
    <mergeCell ref="L670:M670"/>
    <mergeCell ref="N670:P670"/>
    <mergeCell ref="Q670:R670"/>
    <mergeCell ref="S670:U670"/>
    <mergeCell ref="V670:X670"/>
    <mergeCell ref="S669:U669"/>
    <mergeCell ref="V669:X669"/>
    <mergeCell ref="Y669:AA669"/>
    <mergeCell ref="AB669:AF669"/>
    <mergeCell ref="AG669:AJ669"/>
    <mergeCell ref="AK669:AM669"/>
    <mergeCell ref="AG668:AJ668"/>
    <mergeCell ref="AK668:AM668"/>
    <mergeCell ref="AN668:AO668"/>
    <mergeCell ref="AP668:AQ668"/>
    <mergeCell ref="AR668:AS668"/>
    <mergeCell ref="A669:E669"/>
    <mergeCell ref="F669:K669"/>
    <mergeCell ref="L669:M669"/>
    <mergeCell ref="N669:P669"/>
    <mergeCell ref="Q669:R669"/>
    <mergeCell ref="AR677:AS677"/>
    <mergeCell ref="A678:E678"/>
    <mergeCell ref="F678:K678"/>
    <mergeCell ref="L678:M678"/>
    <mergeCell ref="N678:P678"/>
    <mergeCell ref="Q678:R678"/>
    <mergeCell ref="S678:U678"/>
    <mergeCell ref="V678:X678"/>
    <mergeCell ref="Y678:AA678"/>
    <mergeCell ref="AB678:AF678"/>
    <mergeCell ref="Y677:AA677"/>
    <mergeCell ref="AB677:AF677"/>
    <mergeCell ref="AG677:AJ677"/>
    <mergeCell ref="AK677:AM677"/>
    <mergeCell ref="AN677:AO677"/>
    <mergeCell ref="AP677:AQ677"/>
    <mergeCell ref="AN676:AO676"/>
    <mergeCell ref="AP676:AQ676"/>
    <mergeCell ref="AR676:AS676"/>
    <mergeCell ref="A677:E677"/>
    <mergeCell ref="F677:K677"/>
    <mergeCell ref="L677:M677"/>
    <mergeCell ref="N677:P677"/>
    <mergeCell ref="Q677:R677"/>
    <mergeCell ref="S677:U677"/>
    <mergeCell ref="V677:X677"/>
    <mergeCell ref="S676:U676"/>
    <mergeCell ref="V676:X676"/>
    <mergeCell ref="Y676:AA676"/>
    <mergeCell ref="AB676:AF676"/>
    <mergeCell ref="AG676:AJ676"/>
    <mergeCell ref="AK676:AM676"/>
    <mergeCell ref="AG675:AJ675"/>
    <mergeCell ref="AK675:AM675"/>
    <mergeCell ref="AN675:AO675"/>
    <mergeCell ref="AP675:AQ675"/>
    <mergeCell ref="AR675:AS675"/>
    <mergeCell ref="A676:E676"/>
    <mergeCell ref="F676:K676"/>
    <mergeCell ref="L676:M676"/>
    <mergeCell ref="N676:P676"/>
    <mergeCell ref="Q676:R676"/>
    <mergeCell ref="N675:P675"/>
    <mergeCell ref="Q675:R675"/>
    <mergeCell ref="S675:U675"/>
    <mergeCell ref="V675:X675"/>
    <mergeCell ref="Y675:AA675"/>
    <mergeCell ref="AB675:AF675"/>
    <mergeCell ref="AR680:AS680"/>
    <mergeCell ref="A681:E681"/>
    <mergeCell ref="F681:K681"/>
    <mergeCell ref="L681:M681"/>
    <mergeCell ref="N681:P681"/>
    <mergeCell ref="Q681:R681"/>
    <mergeCell ref="S681:U681"/>
    <mergeCell ref="V681:X681"/>
    <mergeCell ref="Y681:AA681"/>
    <mergeCell ref="AB681:AF681"/>
    <mergeCell ref="Y680:AA680"/>
    <mergeCell ref="AB680:AF680"/>
    <mergeCell ref="AG680:AJ680"/>
    <mergeCell ref="AK680:AM680"/>
    <mergeCell ref="AN680:AO680"/>
    <mergeCell ref="AP680:AQ680"/>
    <mergeCell ref="AN679:AO679"/>
    <mergeCell ref="AP679:AQ679"/>
    <mergeCell ref="AR679:AS679"/>
    <mergeCell ref="A680:E680"/>
    <mergeCell ref="F680:K680"/>
    <mergeCell ref="L680:M680"/>
    <mergeCell ref="N680:P680"/>
    <mergeCell ref="Q680:R680"/>
    <mergeCell ref="S680:U680"/>
    <mergeCell ref="V680:X680"/>
    <mergeCell ref="S679:U679"/>
    <mergeCell ref="V679:X679"/>
    <mergeCell ref="Y679:AA679"/>
    <mergeCell ref="AB679:AF679"/>
    <mergeCell ref="AG679:AJ679"/>
    <mergeCell ref="AK679:AM679"/>
    <mergeCell ref="AG678:AJ678"/>
    <mergeCell ref="AK678:AM678"/>
    <mergeCell ref="AN678:AO678"/>
    <mergeCell ref="AP678:AQ678"/>
    <mergeCell ref="AR678:AS678"/>
    <mergeCell ref="A679:E679"/>
    <mergeCell ref="F679:K679"/>
    <mergeCell ref="L679:M679"/>
    <mergeCell ref="N679:P679"/>
    <mergeCell ref="Q679:R679"/>
    <mergeCell ref="AR683:AS683"/>
    <mergeCell ref="A684:E684"/>
    <mergeCell ref="F684:K684"/>
    <mergeCell ref="L684:M684"/>
    <mergeCell ref="N684:P684"/>
    <mergeCell ref="Q684:R684"/>
    <mergeCell ref="S684:U684"/>
    <mergeCell ref="V684:X684"/>
    <mergeCell ref="Y684:AA684"/>
    <mergeCell ref="AB684:AF684"/>
    <mergeCell ref="Y683:AA683"/>
    <mergeCell ref="AB683:AF683"/>
    <mergeCell ref="AG683:AJ683"/>
    <mergeCell ref="AK683:AM683"/>
    <mergeCell ref="AN683:AO683"/>
    <mergeCell ref="AP683:AQ683"/>
    <mergeCell ref="AN682:AO682"/>
    <mergeCell ref="AP682:AQ682"/>
    <mergeCell ref="AR682:AS682"/>
    <mergeCell ref="A683:E683"/>
    <mergeCell ref="F683:K683"/>
    <mergeCell ref="L683:M683"/>
    <mergeCell ref="N683:P683"/>
    <mergeCell ref="Q683:R683"/>
    <mergeCell ref="S683:U683"/>
    <mergeCell ref="V683:X683"/>
    <mergeCell ref="S682:U682"/>
    <mergeCell ref="V682:X682"/>
    <mergeCell ref="Y682:AA682"/>
    <mergeCell ref="AB682:AF682"/>
    <mergeCell ref="AG682:AJ682"/>
    <mergeCell ref="AK682:AM682"/>
    <mergeCell ref="AG681:AJ681"/>
    <mergeCell ref="AK681:AM681"/>
    <mergeCell ref="AN681:AO681"/>
    <mergeCell ref="AP681:AQ681"/>
    <mergeCell ref="AR681:AS681"/>
    <mergeCell ref="A682:E682"/>
    <mergeCell ref="F682:K682"/>
    <mergeCell ref="L682:M682"/>
    <mergeCell ref="N682:P682"/>
    <mergeCell ref="Q682:R682"/>
    <mergeCell ref="AR686:AS686"/>
    <mergeCell ref="A687:E687"/>
    <mergeCell ref="F687:K687"/>
    <mergeCell ref="L687:M687"/>
    <mergeCell ref="N687:P687"/>
    <mergeCell ref="Q687:R687"/>
    <mergeCell ref="S687:U687"/>
    <mergeCell ref="V687:X687"/>
    <mergeCell ref="Y687:AA687"/>
    <mergeCell ref="AB687:AF687"/>
    <mergeCell ref="Y686:AA686"/>
    <mergeCell ref="AB686:AF686"/>
    <mergeCell ref="AG686:AJ686"/>
    <mergeCell ref="AK686:AM686"/>
    <mergeCell ref="AN686:AO686"/>
    <mergeCell ref="AP686:AQ686"/>
    <mergeCell ref="AN685:AO685"/>
    <mergeCell ref="AP685:AQ685"/>
    <mergeCell ref="AR685:AS685"/>
    <mergeCell ref="A686:E686"/>
    <mergeCell ref="F686:K686"/>
    <mergeCell ref="L686:M686"/>
    <mergeCell ref="N686:P686"/>
    <mergeCell ref="Q686:R686"/>
    <mergeCell ref="S686:U686"/>
    <mergeCell ref="V686:X686"/>
    <mergeCell ref="S685:U685"/>
    <mergeCell ref="V685:X685"/>
    <mergeCell ref="Y685:AA685"/>
    <mergeCell ref="AB685:AF685"/>
    <mergeCell ref="AG685:AJ685"/>
    <mergeCell ref="AK685:AM685"/>
    <mergeCell ref="AG684:AJ684"/>
    <mergeCell ref="AK684:AM684"/>
    <mergeCell ref="AN684:AO684"/>
    <mergeCell ref="AP684:AQ684"/>
    <mergeCell ref="AR684:AS684"/>
    <mergeCell ref="A685:E685"/>
    <mergeCell ref="F685:K685"/>
    <mergeCell ref="L685:M685"/>
    <mergeCell ref="N685:P685"/>
    <mergeCell ref="Q685:R685"/>
    <mergeCell ref="AR689:AS689"/>
    <mergeCell ref="A690:E690"/>
    <mergeCell ref="F690:K690"/>
    <mergeCell ref="L690:M690"/>
    <mergeCell ref="N690:P690"/>
    <mergeCell ref="Q690:R690"/>
    <mergeCell ref="S690:U690"/>
    <mergeCell ref="V690:X690"/>
    <mergeCell ref="Y690:AA690"/>
    <mergeCell ref="AB690:AF690"/>
    <mergeCell ref="Y689:AA689"/>
    <mergeCell ref="AB689:AF689"/>
    <mergeCell ref="AG689:AJ689"/>
    <mergeCell ref="AK689:AM689"/>
    <mergeCell ref="AN689:AO689"/>
    <mergeCell ref="AP689:AQ689"/>
    <mergeCell ref="AN688:AO688"/>
    <mergeCell ref="AP688:AQ688"/>
    <mergeCell ref="AR688:AS688"/>
    <mergeCell ref="A689:E689"/>
    <mergeCell ref="F689:K689"/>
    <mergeCell ref="L689:M689"/>
    <mergeCell ref="N689:P689"/>
    <mergeCell ref="Q689:R689"/>
    <mergeCell ref="S689:U689"/>
    <mergeCell ref="V689:X689"/>
    <mergeCell ref="S688:U688"/>
    <mergeCell ref="V688:X688"/>
    <mergeCell ref="Y688:AA688"/>
    <mergeCell ref="AB688:AF688"/>
    <mergeCell ref="AG688:AJ688"/>
    <mergeCell ref="AK688:AM688"/>
    <mergeCell ref="AG687:AJ687"/>
    <mergeCell ref="AK687:AM687"/>
    <mergeCell ref="AN687:AO687"/>
    <mergeCell ref="AP687:AQ687"/>
    <mergeCell ref="AR687:AS687"/>
    <mergeCell ref="A688:E688"/>
    <mergeCell ref="F688:K688"/>
    <mergeCell ref="L688:M688"/>
    <mergeCell ref="N688:P688"/>
    <mergeCell ref="Q688:R688"/>
    <mergeCell ref="AR692:AS692"/>
    <mergeCell ref="A693:E693"/>
    <mergeCell ref="F693:K693"/>
    <mergeCell ref="L693:M693"/>
    <mergeCell ref="N693:P693"/>
    <mergeCell ref="Q693:R693"/>
    <mergeCell ref="S693:U693"/>
    <mergeCell ref="V693:X693"/>
    <mergeCell ref="Y693:AA693"/>
    <mergeCell ref="AB693:AF693"/>
    <mergeCell ref="Y692:AA692"/>
    <mergeCell ref="AB692:AF692"/>
    <mergeCell ref="AG692:AJ692"/>
    <mergeCell ref="AK692:AM692"/>
    <mergeCell ref="AN692:AO692"/>
    <mergeCell ref="AP692:AQ692"/>
    <mergeCell ref="AN691:AO691"/>
    <mergeCell ref="AP691:AQ691"/>
    <mergeCell ref="AR691:AS691"/>
    <mergeCell ref="A692:E692"/>
    <mergeCell ref="F692:K692"/>
    <mergeCell ref="L692:M692"/>
    <mergeCell ref="N692:P692"/>
    <mergeCell ref="Q692:R692"/>
    <mergeCell ref="S692:U692"/>
    <mergeCell ref="V692:X692"/>
    <mergeCell ref="S691:U691"/>
    <mergeCell ref="V691:X691"/>
    <mergeCell ref="Y691:AA691"/>
    <mergeCell ref="AB691:AF691"/>
    <mergeCell ref="AG691:AJ691"/>
    <mergeCell ref="AK691:AM691"/>
    <mergeCell ref="AG690:AJ690"/>
    <mergeCell ref="AK690:AM690"/>
    <mergeCell ref="AN690:AO690"/>
    <mergeCell ref="AP690:AQ690"/>
    <mergeCell ref="AR690:AS690"/>
    <mergeCell ref="A691:E691"/>
    <mergeCell ref="F691:K691"/>
    <mergeCell ref="L691:M691"/>
    <mergeCell ref="N691:P691"/>
    <mergeCell ref="Q691:R691"/>
    <mergeCell ref="AR695:AS695"/>
    <mergeCell ref="A696:E696"/>
    <mergeCell ref="F696:K696"/>
    <mergeCell ref="L696:M696"/>
    <mergeCell ref="N696:P696"/>
    <mergeCell ref="Q696:R696"/>
    <mergeCell ref="S696:U696"/>
    <mergeCell ref="V696:X696"/>
    <mergeCell ref="Y696:AA696"/>
    <mergeCell ref="AB696:AF696"/>
    <mergeCell ref="Y695:AA695"/>
    <mergeCell ref="AB695:AF695"/>
    <mergeCell ref="AG695:AJ695"/>
    <mergeCell ref="AK695:AM695"/>
    <mergeCell ref="AN695:AO695"/>
    <mergeCell ref="AP695:AQ695"/>
    <mergeCell ref="AN694:AO694"/>
    <mergeCell ref="AP694:AQ694"/>
    <mergeCell ref="AR694:AS694"/>
    <mergeCell ref="A695:E695"/>
    <mergeCell ref="F695:K695"/>
    <mergeCell ref="L695:M695"/>
    <mergeCell ref="N695:P695"/>
    <mergeCell ref="Q695:R695"/>
    <mergeCell ref="S695:U695"/>
    <mergeCell ref="V695:X695"/>
    <mergeCell ref="S694:U694"/>
    <mergeCell ref="V694:X694"/>
    <mergeCell ref="Y694:AA694"/>
    <mergeCell ref="AB694:AF694"/>
    <mergeCell ref="AG694:AJ694"/>
    <mergeCell ref="AK694:AM694"/>
    <mergeCell ref="AG693:AJ693"/>
    <mergeCell ref="AK693:AM693"/>
    <mergeCell ref="AN693:AO693"/>
    <mergeCell ref="AP693:AQ693"/>
    <mergeCell ref="AR693:AS693"/>
    <mergeCell ref="A694:E694"/>
    <mergeCell ref="F694:K694"/>
    <mergeCell ref="L694:M694"/>
    <mergeCell ref="N694:P694"/>
    <mergeCell ref="Q694:R694"/>
    <mergeCell ref="AR698:AS698"/>
    <mergeCell ref="A699:E699"/>
    <mergeCell ref="F699:K699"/>
    <mergeCell ref="L699:M699"/>
    <mergeCell ref="N699:P699"/>
    <mergeCell ref="Q699:R699"/>
    <mergeCell ref="S699:U699"/>
    <mergeCell ref="V699:X699"/>
    <mergeCell ref="Y699:AA699"/>
    <mergeCell ref="AB699:AF699"/>
    <mergeCell ref="Y698:AA698"/>
    <mergeCell ref="AB698:AF698"/>
    <mergeCell ref="AG698:AJ698"/>
    <mergeCell ref="AK698:AM698"/>
    <mergeCell ref="AN698:AO698"/>
    <mergeCell ref="AP698:AQ698"/>
    <mergeCell ref="AN697:AO697"/>
    <mergeCell ref="AP697:AQ697"/>
    <mergeCell ref="AR697:AS697"/>
    <mergeCell ref="A698:E698"/>
    <mergeCell ref="F698:K698"/>
    <mergeCell ref="L698:M698"/>
    <mergeCell ref="N698:P698"/>
    <mergeCell ref="Q698:R698"/>
    <mergeCell ref="S698:U698"/>
    <mergeCell ref="V698:X698"/>
    <mergeCell ref="S697:U697"/>
    <mergeCell ref="V697:X697"/>
    <mergeCell ref="Y697:AA697"/>
    <mergeCell ref="AB697:AF697"/>
    <mergeCell ref="AG697:AJ697"/>
    <mergeCell ref="AK697:AM697"/>
    <mergeCell ref="AG696:AJ696"/>
    <mergeCell ref="AK696:AM696"/>
    <mergeCell ref="AN696:AO696"/>
    <mergeCell ref="AP696:AQ696"/>
    <mergeCell ref="AR696:AS696"/>
    <mergeCell ref="A697:E697"/>
    <mergeCell ref="F697:K697"/>
    <mergeCell ref="L697:M697"/>
    <mergeCell ref="N697:P697"/>
    <mergeCell ref="Q697:R697"/>
    <mergeCell ref="AR701:AS701"/>
    <mergeCell ref="A702:E702"/>
    <mergeCell ref="F702:K702"/>
    <mergeCell ref="L702:M702"/>
    <mergeCell ref="N702:P702"/>
    <mergeCell ref="Q702:R702"/>
    <mergeCell ref="S702:U702"/>
    <mergeCell ref="V702:X702"/>
    <mergeCell ref="Y702:AA702"/>
    <mergeCell ref="AB702:AF702"/>
    <mergeCell ref="Y701:AA701"/>
    <mergeCell ref="AB701:AF701"/>
    <mergeCell ref="AG701:AJ701"/>
    <mergeCell ref="AK701:AM701"/>
    <mergeCell ref="AN701:AO701"/>
    <mergeCell ref="AP701:AQ701"/>
    <mergeCell ref="AN700:AO700"/>
    <mergeCell ref="AP700:AQ700"/>
    <mergeCell ref="AR700:AS700"/>
    <mergeCell ref="A701:E701"/>
    <mergeCell ref="F701:K701"/>
    <mergeCell ref="L701:M701"/>
    <mergeCell ref="N701:P701"/>
    <mergeCell ref="Q701:R701"/>
    <mergeCell ref="S701:U701"/>
    <mergeCell ref="V701:X701"/>
    <mergeCell ref="S700:U700"/>
    <mergeCell ref="V700:X700"/>
    <mergeCell ref="Y700:AA700"/>
    <mergeCell ref="AB700:AF700"/>
    <mergeCell ref="AG700:AJ700"/>
    <mergeCell ref="AK700:AM700"/>
    <mergeCell ref="AG699:AJ699"/>
    <mergeCell ref="AK699:AM699"/>
    <mergeCell ref="AN699:AO699"/>
    <mergeCell ref="AP699:AQ699"/>
    <mergeCell ref="AR699:AS699"/>
    <mergeCell ref="A700:E700"/>
    <mergeCell ref="F700:K700"/>
    <mergeCell ref="L700:M700"/>
    <mergeCell ref="N700:P700"/>
    <mergeCell ref="Q700:R700"/>
    <mergeCell ref="AR704:AS704"/>
    <mergeCell ref="A705:E705"/>
    <mergeCell ref="F705:K705"/>
    <mergeCell ref="L705:M705"/>
    <mergeCell ref="N705:P705"/>
    <mergeCell ref="Q705:R705"/>
    <mergeCell ref="S705:U705"/>
    <mergeCell ref="V705:X705"/>
    <mergeCell ref="Y705:AA705"/>
    <mergeCell ref="AB705:AF705"/>
    <mergeCell ref="Y704:AA704"/>
    <mergeCell ref="AB704:AF704"/>
    <mergeCell ref="AG704:AJ704"/>
    <mergeCell ref="AK704:AM704"/>
    <mergeCell ref="AN704:AO704"/>
    <mergeCell ref="AP704:AQ704"/>
    <mergeCell ref="AN703:AO703"/>
    <mergeCell ref="AP703:AQ703"/>
    <mergeCell ref="AR703:AS703"/>
    <mergeCell ref="A704:E704"/>
    <mergeCell ref="F704:K704"/>
    <mergeCell ref="L704:M704"/>
    <mergeCell ref="N704:P704"/>
    <mergeCell ref="Q704:R704"/>
    <mergeCell ref="S704:U704"/>
    <mergeCell ref="V704:X704"/>
    <mergeCell ref="S703:U703"/>
    <mergeCell ref="V703:X703"/>
    <mergeCell ref="Y703:AA703"/>
    <mergeCell ref="AB703:AF703"/>
    <mergeCell ref="AG703:AJ703"/>
    <mergeCell ref="AK703:AM703"/>
    <mergeCell ref="AG702:AJ702"/>
    <mergeCell ref="AK702:AM702"/>
    <mergeCell ref="AN702:AO702"/>
    <mergeCell ref="AP702:AQ702"/>
    <mergeCell ref="AR702:AS702"/>
    <mergeCell ref="A703:E703"/>
    <mergeCell ref="F703:K703"/>
    <mergeCell ref="L703:M703"/>
    <mergeCell ref="N703:P703"/>
    <mergeCell ref="Q703:R703"/>
    <mergeCell ref="AR707:AS707"/>
    <mergeCell ref="A708:E708"/>
    <mergeCell ref="F708:K708"/>
    <mergeCell ref="L708:M708"/>
    <mergeCell ref="N708:P708"/>
    <mergeCell ref="Q708:R708"/>
    <mergeCell ref="S708:U708"/>
    <mergeCell ref="V708:X708"/>
    <mergeCell ref="Y708:AA708"/>
    <mergeCell ref="AB708:AF708"/>
    <mergeCell ref="Y707:AA707"/>
    <mergeCell ref="AB707:AF707"/>
    <mergeCell ref="AG707:AJ707"/>
    <mergeCell ref="AK707:AM707"/>
    <mergeCell ref="AN707:AO707"/>
    <mergeCell ref="AP707:AQ707"/>
    <mergeCell ref="AN706:AO706"/>
    <mergeCell ref="AP706:AQ706"/>
    <mergeCell ref="AR706:AS706"/>
    <mergeCell ref="A707:E707"/>
    <mergeCell ref="F707:K707"/>
    <mergeCell ref="L707:M707"/>
    <mergeCell ref="N707:P707"/>
    <mergeCell ref="Q707:R707"/>
    <mergeCell ref="S707:U707"/>
    <mergeCell ref="V707:X707"/>
    <mergeCell ref="S706:U706"/>
    <mergeCell ref="V706:X706"/>
    <mergeCell ref="Y706:AA706"/>
    <mergeCell ref="AB706:AF706"/>
    <mergeCell ref="AG706:AJ706"/>
    <mergeCell ref="AK706:AM706"/>
    <mergeCell ref="AG705:AJ705"/>
    <mergeCell ref="AK705:AM705"/>
    <mergeCell ref="AN705:AO705"/>
    <mergeCell ref="AP705:AQ705"/>
    <mergeCell ref="AR705:AS705"/>
    <mergeCell ref="A706:E706"/>
    <mergeCell ref="F706:K706"/>
    <mergeCell ref="L706:M706"/>
    <mergeCell ref="N706:P706"/>
    <mergeCell ref="Q706:R706"/>
    <mergeCell ref="AR710:AS710"/>
    <mergeCell ref="A711:E711"/>
    <mergeCell ref="F711:K711"/>
    <mergeCell ref="L711:M711"/>
    <mergeCell ref="N711:P711"/>
    <mergeCell ref="Q711:R711"/>
    <mergeCell ref="S711:U711"/>
    <mergeCell ref="V711:X711"/>
    <mergeCell ref="Y711:AA711"/>
    <mergeCell ref="AB711:AF711"/>
    <mergeCell ref="Y710:AA710"/>
    <mergeCell ref="AB710:AF710"/>
    <mergeCell ref="AG710:AJ710"/>
    <mergeCell ref="AK710:AM710"/>
    <mergeCell ref="AN710:AO710"/>
    <mergeCell ref="AP710:AQ710"/>
    <mergeCell ref="AN709:AO709"/>
    <mergeCell ref="AP709:AQ709"/>
    <mergeCell ref="AR709:AS709"/>
    <mergeCell ref="A710:E710"/>
    <mergeCell ref="F710:K710"/>
    <mergeCell ref="L710:M710"/>
    <mergeCell ref="N710:P710"/>
    <mergeCell ref="Q710:R710"/>
    <mergeCell ref="S710:U710"/>
    <mergeCell ref="V710:X710"/>
    <mergeCell ref="S709:U709"/>
    <mergeCell ref="V709:X709"/>
    <mergeCell ref="Y709:AA709"/>
    <mergeCell ref="AB709:AF709"/>
    <mergeCell ref="AG709:AJ709"/>
    <mergeCell ref="AK709:AM709"/>
    <mergeCell ref="AG708:AJ708"/>
    <mergeCell ref="AK708:AM708"/>
    <mergeCell ref="AN708:AO708"/>
    <mergeCell ref="AP708:AQ708"/>
    <mergeCell ref="AR708:AS708"/>
    <mergeCell ref="A709:E709"/>
    <mergeCell ref="F709:K709"/>
    <mergeCell ref="L709:M709"/>
    <mergeCell ref="N709:P709"/>
    <mergeCell ref="Q709:R709"/>
    <mergeCell ref="AR713:AS713"/>
    <mergeCell ref="A714:E714"/>
    <mergeCell ref="F714:K714"/>
    <mergeCell ref="L714:M714"/>
    <mergeCell ref="N714:P714"/>
    <mergeCell ref="Q714:R714"/>
    <mergeCell ref="S714:U714"/>
    <mergeCell ref="V714:X714"/>
    <mergeCell ref="Y714:AA714"/>
    <mergeCell ref="AB714:AF714"/>
    <mergeCell ref="Y713:AA713"/>
    <mergeCell ref="AB713:AF713"/>
    <mergeCell ref="AG713:AJ713"/>
    <mergeCell ref="AK713:AM713"/>
    <mergeCell ref="AN713:AO713"/>
    <mergeCell ref="AP713:AQ713"/>
    <mergeCell ref="AN712:AO712"/>
    <mergeCell ref="AP712:AQ712"/>
    <mergeCell ref="AR712:AS712"/>
    <mergeCell ref="A713:E713"/>
    <mergeCell ref="F713:K713"/>
    <mergeCell ref="L713:M713"/>
    <mergeCell ref="N713:P713"/>
    <mergeCell ref="Q713:R713"/>
    <mergeCell ref="S713:U713"/>
    <mergeCell ref="V713:X713"/>
    <mergeCell ref="S712:U712"/>
    <mergeCell ref="V712:X712"/>
    <mergeCell ref="Y712:AA712"/>
    <mergeCell ref="AB712:AF712"/>
    <mergeCell ref="AG712:AJ712"/>
    <mergeCell ref="AK712:AM712"/>
    <mergeCell ref="AG711:AJ711"/>
    <mergeCell ref="AK711:AM711"/>
    <mergeCell ref="AN711:AO711"/>
    <mergeCell ref="AP711:AQ711"/>
    <mergeCell ref="AR711:AS711"/>
    <mergeCell ref="A712:E712"/>
    <mergeCell ref="F712:K712"/>
    <mergeCell ref="L712:M712"/>
    <mergeCell ref="N712:P712"/>
    <mergeCell ref="Q712:R712"/>
    <mergeCell ref="AR716:AS716"/>
    <mergeCell ref="A717:E717"/>
    <mergeCell ref="F717:K717"/>
    <mergeCell ref="L717:M717"/>
    <mergeCell ref="N717:P717"/>
    <mergeCell ref="Q717:R717"/>
    <mergeCell ref="S717:U717"/>
    <mergeCell ref="V717:X717"/>
    <mergeCell ref="Y717:AA717"/>
    <mergeCell ref="AB717:AF717"/>
    <mergeCell ref="Y716:AA716"/>
    <mergeCell ref="AB716:AF716"/>
    <mergeCell ref="AG716:AJ716"/>
    <mergeCell ref="AK716:AM716"/>
    <mergeCell ref="AN716:AO716"/>
    <mergeCell ref="AP716:AQ716"/>
    <mergeCell ref="AN715:AO715"/>
    <mergeCell ref="AP715:AQ715"/>
    <mergeCell ref="AR715:AS715"/>
    <mergeCell ref="A716:E716"/>
    <mergeCell ref="F716:K716"/>
    <mergeCell ref="L716:M716"/>
    <mergeCell ref="N716:P716"/>
    <mergeCell ref="Q716:R716"/>
    <mergeCell ref="S716:U716"/>
    <mergeCell ref="V716:X716"/>
    <mergeCell ref="S715:U715"/>
    <mergeCell ref="V715:X715"/>
    <mergeCell ref="Y715:AA715"/>
    <mergeCell ref="AB715:AF715"/>
    <mergeCell ref="AG715:AJ715"/>
    <mergeCell ref="AK715:AM715"/>
    <mergeCell ref="AG714:AJ714"/>
    <mergeCell ref="AK714:AM714"/>
    <mergeCell ref="AN714:AO714"/>
    <mergeCell ref="AP714:AQ714"/>
    <mergeCell ref="AR714:AS714"/>
    <mergeCell ref="A715:E715"/>
    <mergeCell ref="F715:K715"/>
    <mergeCell ref="L715:M715"/>
    <mergeCell ref="N715:P715"/>
    <mergeCell ref="Q715:R715"/>
    <mergeCell ref="AR719:AS719"/>
    <mergeCell ref="A720:E720"/>
    <mergeCell ref="F720:K720"/>
    <mergeCell ref="L720:M720"/>
    <mergeCell ref="N720:P720"/>
    <mergeCell ref="Q720:R720"/>
    <mergeCell ref="S720:U720"/>
    <mergeCell ref="V720:X720"/>
    <mergeCell ref="Y720:AA720"/>
    <mergeCell ref="AB720:AF720"/>
    <mergeCell ref="Y719:AA719"/>
    <mergeCell ref="AB719:AF719"/>
    <mergeCell ref="AG719:AJ719"/>
    <mergeCell ref="AK719:AM719"/>
    <mergeCell ref="AN719:AO719"/>
    <mergeCell ref="AP719:AQ719"/>
    <mergeCell ref="AN718:AO718"/>
    <mergeCell ref="AP718:AQ718"/>
    <mergeCell ref="AR718:AS718"/>
    <mergeCell ref="A719:E719"/>
    <mergeCell ref="F719:K719"/>
    <mergeCell ref="L719:M719"/>
    <mergeCell ref="N719:P719"/>
    <mergeCell ref="Q719:R719"/>
    <mergeCell ref="S719:U719"/>
    <mergeCell ref="V719:X719"/>
    <mergeCell ref="S718:U718"/>
    <mergeCell ref="V718:X718"/>
    <mergeCell ref="Y718:AA718"/>
    <mergeCell ref="AB718:AF718"/>
    <mergeCell ref="AG718:AJ718"/>
    <mergeCell ref="AK718:AM718"/>
    <mergeCell ref="AG717:AJ717"/>
    <mergeCell ref="AK717:AM717"/>
    <mergeCell ref="AN717:AO717"/>
    <mergeCell ref="AP717:AQ717"/>
    <mergeCell ref="AR717:AS717"/>
    <mergeCell ref="A718:E718"/>
    <mergeCell ref="F718:K718"/>
    <mergeCell ref="L718:M718"/>
    <mergeCell ref="N718:P718"/>
    <mergeCell ref="Q718:R718"/>
    <mergeCell ref="AR722:AS722"/>
    <mergeCell ref="A723:E723"/>
    <mergeCell ref="F723:K723"/>
    <mergeCell ref="L723:M723"/>
    <mergeCell ref="N723:P723"/>
    <mergeCell ref="Q723:R723"/>
    <mergeCell ref="S723:U723"/>
    <mergeCell ref="V723:X723"/>
    <mergeCell ref="Y723:AA723"/>
    <mergeCell ref="AB723:AF723"/>
    <mergeCell ref="Y722:AA722"/>
    <mergeCell ref="AB722:AF722"/>
    <mergeCell ref="AG722:AJ722"/>
    <mergeCell ref="AK722:AM722"/>
    <mergeCell ref="AN722:AO722"/>
    <mergeCell ref="AP722:AQ722"/>
    <mergeCell ref="AN721:AO721"/>
    <mergeCell ref="AP721:AQ721"/>
    <mergeCell ref="AR721:AS721"/>
    <mergeCell ref="A722:E722"/>
    <mergeCell ref="F722:K722"/>
    <mergeCell ref="L722:M722"/>
    <mergeCell ref="N722:P722"/>
    <mergeCell ref="Q722:R722"/>
    <mergeCell ref="S722:U722"/>
    <mergeCell ref="V722:X722"/>
    <mergeCell ref="S721:U721"/>
    <mergeCell ref="V721:X721"/>
    <mergeCell ref="Y721:AA721"/>
    <mergeCell ref="AB721:AF721"/>
    <mergeCell ref="AG721:AJ721"/>
    <mergeCell ref="AK721:AM721"/>
    <mergeCell ref="AG720:AJ720"/>
    <mergeCell ref="AK720:AM720"/>
    <mergeCell ref="AN720:AO720"/>
    <mergeCell ref="AP720:AQ720"/>
    <mergeCell ref="AR720:AS720"/>
    <mergeCell ref="A721:E721"/>
    <mergeCell ref="F721:K721"/>
    <mergeCell ref="L721:M721"/>
    <mergeCell ref="N721:P721"/>
    <mergeCell ref="Q721:R721"/>
    <mergeCell ref="AR725:AS725"/>
    <mergeCell ref="A726:E726"/>
    <mergeCell ref="F726:K726"/>
    <mergeCell ref="L726:M726"/>
    <mergeCell ref="N726:P726"/>
    <mergeCell ref="Q726:R726"/>
    <mergeCell ref="S726:U726"/>
    <mergeCell ref="V726:X726"/>
    <mergeCell ref="Y726:AA726"/>
    <mergeCell ref="AB726:AF726"/>
    <mergeCell ref="Y725:AA725"/>
    <mergeCell ref="AB725:AF725"/>
    <mergeCell ref="AG725:AJ725"/>
    <mergeCell ref="AK725:AM725"/>
    <mergeCell ref="AN725:AO725"/>
    <mergeCell ref="AP725:AQ725"/>
    <mergeCell ref="AN724:AO724"/>
    <mergeCell ref="AP724:AQ724"/>
    <mergeCell ref="AR724:AS724"/>
    <mergeCell ref="A725:E725"/>
    <mergeCell ref="F725:K725"/>
    <mergeCell ref="L725:M725"/>
    <mergeCell ref="N725:P725"/>
    <mergeCell ref="Q725:R725"/>
    <mergeCell ref="S725:U725"/>
    <mergeCell ref="V725:X725"/>
    <mergeCell ref="S724:U724"/>
    <mergeCell ref="V724:X724"/>
    <mergeCell ref="Y724:AA724"/>
    <mergeCell ref="AB724:AF724"/>
    <mergeCell ref="AG724:AJ724"/>
    <mergeCell ref="AK724:AM724"/>
    <mergeCell ref="AG723:AJ723"/>
    <mergeCell ref="AK723:AM723"/>
    <mergeCell ref="AN723:AO723"/>
    <mergeCell ref="AP723:AQ723"/>
    <mergeCell ref="AR723:AS723"/>
    <mergeCell ref="A724:E724"/>
    <mergeCell ref="F724:K724"/>
    <mergeCell ref="L724:M724"/>
    <mergeCell ref="N724:P724"/>
    <mergeCell ref="Q724:R724"/>
    <mergeCell ref="AR728:AS728"/>
    <mergeCell ref="A729:E729"/>
    <mergeCell ref="F729:K729"/>
    <mergeCell ref="L729:M729"/>
    <mergeCell ref="N729:P729"/>
    <mergeCell ref="Q729:R729"/>
    <mergeCell ref="S729:U729"/>
    <mergeCell ref="V729:X729"/>
    <mergeCell ref="Y729:AA729"/>
    <mergeCell ref="AB729:AF729"/>
    <mergeCell ref="Y728:AA728"/>
    <mergeCell ref="AB728:AF728"/>
    <mergeCell ref="AG728:AJ728"/>
    <mergeCell ref="AK728:AM728"/>
    <mergeCell ref="AN728:AO728"/>
    <mergeCell ref="AP728:AQ728"/>
    <mergeCell ref="AN727:AO727"/>
    <mergeCell ref="AP727:AQ727"/>
    <mergeCell ref="AR727:AS727"/>
    <mergeCell ref="A728:E728"/>
    <mergeCell ref="F728:K728"/>
    <mergeCell ref="L728:M728"/>
    <mergeCell ref="N728:P728"/>
    <mergeCell ref="Q728:R728"/>
    <mergeCell ref="S728:U728"/>
    <mergeCell ref="V728:X728"/>
    <mergeCell ref="S727:U727"/>
    <mergeCell ref="V727:X727"/>
    <mergeCell ref="Y727:AA727"/>
    <mergeCell ref="AB727:AF727"/>
    <mergeCell ref="AG727:AJ727"/>
    <mergeCell ref="AK727:AM727"/>
    <mergeCell ref="AG726:AJ726"/>
    <mergeCell ref="AK726:AM726"/>
    <mergeCell ref="AN726:AO726"/>
    <mergeCell ref="AP726:AQ726"/>
    <mergeCell ref="AR726:AS726"/>
    <mergeCell ref="A727:E727"/>
    <mergeCell ref="F727:K727"/>
    <mergeCell ref="L727:M727"/>
    <mergeCell ref="N727:P727"/>
    <mergeCell ref="Q727:R727"/>
    <mergeCell ref="AR731:AS731"/>
    <mergeCell ref="A732:E732"/>
    <mergeCell ref="F732:K732"/>
    <mergeCell ref="L732:M732"/>
    <mergeCell ref="N732:P732"/>
    <mergeCell ref="Q732:R732"/>
    <mergeCell ref="S732:U732"/>
    <mergeCell ref="V732:X732"/>
    <mergeCell ref="Y732:AA732"/>
    <mergeCell ref="AB732:AF732"/>
    <mergeCell ref="Y731:AA731"/>
    <mergeCell ref="AB731:AF731"/>
    <mergeCell ref="AG731:AJ731"/>
    <mergeCell ref="AK731:AM731"/>
    <mergeCell ref="AN731:AO731"/>
    <mergeCell ref="AP731:AQ731"/>
    <mergeCell ref="AN730:AO730"/>
    <mergeCell ref="AP730:AQ730"/>
    <mergeCell ref="AR730:AS730"/>
    <mergeCell ref="A731:E731"/>
    <mergeCell ref="F731:K731"/>
    <mergeCell ref="L731:M731"/>
    <mergeCell ref="N731:P731"/>
    <mergeCell ref="Q731:R731"/>
    <mergeCell ref="S731:U731"/>
    <mergeCell ref="V731:X731"/>
    <mergeCell ref="S730:U730"/>
    <mergeCell ref="V730:X730"/>
    <mergeCell ref="Y730:AA730"/>
    <mergeCell ref="AB730:AF730"/>
    <mergeCell ref="AG730:AJ730"/>
    <mergeCell ref="AK730:AM730"/>
    <mergeCell ref="AG729:AJ729"/>
    <mergeCell ref="AK729:AM729"/>
    <mergeCell ref="AN729:AO729"/>
    <mergeCell ref="AP729:AQ729"/>
    <mergeCell ref="AR729:AS729"/>
    <mergeCell ref="A730:E730"/>
    <mergeCell ref="F730:K730"/>
    <mergeCell ref="L730:M730"/>
    <mergeCell ref="N730:P730"/>
    <mergeCell ref="Q730:R730"/>
    <mergeCell ref="AR734:AS734"/>
    <mergeCell ref="A735:E735"/>
    <mergeCell ref="F735:K735"/>
    <mergeCell ref="L735:M735"/>
    <mergeCell ref="N735:P735"/>
    <mergeCell ref="Q735:R735"/>
    <mergeCell ref="S735:U735"/>
    <mergeCell ref="V735:X735"/>
    <mergeCell ref="Y735:AA735"/>
    <mergeCell ref="AB735:AF735"/>
    <mergeCell ref="Y734:AA734"/>
    <mergeCell ref="AB734:AF734"/>
    <mergeCell ref="AG734:AJ734"/>
    <mergeCell ref="AK734:AM734"/>
    <mergeCell ref="AN734:AO734"/>
    <mergeCell ref="AP734:AQ734"/>
    <mergeCell ref="AN733:AO733"/>
    <mergeCell ref="AP733:AQ733"/>
    <mergeCell ref="AR733:AS733"/>
    <mergeCell ref="A734:E734"/>
    <mergeCell ref="F734:K734"/>
    <mergeCell ref="L734:M734"/>
    <mergeCell ref="N734:P734"/>
    <mergeCell ref="Q734:R734"/>
    <mergeCell ref="S734:U734"/>
    <mergeCell ref="V734:X734"/>
    <mergeCell ref="S733:U733"/>
    <mergeCell ref="V733:X733"/>
    <mergeCell ref="Y733:AA733"/>
    <mergeCell ref="AB733:AF733"/>
    <mergeCell ref="AG733:AJ733"/>
    <mergeCell ref="AK733:AM733"/>
    <mergeCell ref="AG732:AJ732"/>
    <mergeCell ref="AK732:AM732"/>
    <mergeCell ref="AN732:AO732"/>
    <mergeCell ref="AP732:AQ732"/>
    <mergeCell ref="AR732:AS732"/>
    <mergeCell ref="A733:E733"/>
    <mergeCell ref="F733:K733"/>
    <mergeCell ref="L733:M733"/>
    <mergeCell ref="N733:P733"/>
    <mergeCell ref="Q733:R733"/>
    <mergeCell ref="AR737:AS737"/>
    <mergeCell ref="A741:E743"/>
    <mergeCell ref="F741:K743"/>
    <mergeCell ref="L741:X741"/>
    <mergeCell ref="Y741:AS741"/>
    <mergeCell ref="L742:R742"/>
    <mergeCell ref="S742:X742"/>
    <mergeCell ref="Y742:AM742"/>
    <mergeCell ref="AN742:AS742"/>
    <mergeCell ref="L743:M743"/>
    <mergeCell ref="Y737:AA737"/>
    <mergeCell ref="AB737:AF737"/>
    <mergeCell ref="AG737:AJ737"/>
    <mergeCell ref="AK737:AM737"/>
    <mergeCell ref="AN737:AO737"/>
    <mergeCell ref="AP737:AQ737"/>
    <mergeCell ref="AN736:AO736"/>
    <mergeCell ref="AP736:AQ736"/>
    <mergeCell ref="AR736:AS736"/>
    <mergeCell ref="A737:E737"/>
    <mergeCell ref="F737:K737"/>
    <mergeCell ref="L737:M737"/>
    <mergeCell ref="N737:P737"/>
    <mergeCell ref="Q737:R737"/>
    <mergeCell ref="S737:U737"/>
    <mergeCell ref="V737:X737"/>
    <mergeCell ref="S736:U736"/>
    <mergeCell ref="V736:X736"/>
    <mergeCell ref="Y736:AA736"/>
    <mergeCell ref="AB736:AF736"/>
    <mergeCell ref="AG736:AJ736"/>
    <mergeCell ref="AK736:AM736"/>
    <mergeCell ref="AG735:AJ735"/>
    <mergeCell ref="AK735:AM735"/>
    <mergeCell ref="AN735:AO735"/>
    <mergeCell ref="AP735:AQ735"/>
    <mergeCell ref="AR735:AS735"/>
    <mergeCell ref="A736:E736"/>
    <mergeCell ref="F736:K736"/>
    <mergeCell ref="L736:M736"/>
    <mergeCell ref="N736:P736"/>
    <mergeCell ref="Q736:R736"/>
    <mergeCell ref="AR745:AS745"/>
    <mergeCell ref="A746:E746"/>
    <mergeCell ref="F746:K746"/>
    <mergeCell ref="L746:M746"/>
    <mergeCell ref="N746:P746"/>
    <mergeCell ref="Q746:R746"/>
    <mergeCell ref="S746:U746"/>
    <mergeCell ref="V746:X746"/>
    <mergeCell ref="Y746:AA746"/>
    <mergeCell ref="AB746:AF746"/>
    <mergeCell ref="Y745:AA745"/>
    <mergeCell ref="AB745:AF745"/>
    <mergeCell ref="AG745:AJ745"/>
    <mergeCell ref="AK745:AM745"/>
    <mergeCell ref="AN745:AO745"/>
    <mergeCell ref="AP745:AQ745"/>
    <mergeCell ref="AN744:AO744"/>
    <mergeCell ref="AP744:AQ744"/>
    <mergeCell ref="AR744:AS744"/>
    <mergeCell ref="A745:E745"/>
    <mergeCell ref="F745:K745"/>
    <mergeCell ref="L745:M745"/>
    <mergeCell ref="N745:P745"/>
    <mergeCell ref="Q745:R745"/>
    <mergeCell ref="S745:U745"/>
    <mergeCell ref="V745:X745"/>
    <mergeCell ref="S744:U744"/>
    <mergeCell ref="V744:X744"/>
    <mergeCell ref="Y744:AA744"/>
    <mergeCell ref="AB744:AF744"/>
    <mergeCell ref="AG744:AJ744"/>
    <mergeCell ref="AK744:AM744"/>
    <mergeCell ref="AG743:AJ743"/>
    <mergeCell ref="AK743:AM743"/>
    <mergeCell ref="AN743:AO743"/>
    <mergeCell ref="AP743:AQ743"/>
    <mergeCell ref="AR743:AS743"/>
    <mergeCell ref="A744:E744"/>
    <mergeCell ref="F744:K744"/>
    <mergeCell ref="L744:M744"/>
    <mergeCell ref="N744:P744"/>
    <mergeCell ref="Q744:R744"/>
    <mergeCell ref="N743:P743"/>
    <mergeCell ref="Q743:R743"/>
    <mergeCell ref="S743:U743"/>
    <mergeCell ref="V743:X743"/>
    <mergeCell ref="Y743:AA743"/>
    <mergeCell ref="AB743:AF743"/>
    <mergeCell ref="AR748:AS748"/>
    <mergeCell ref="A749:E749"/>
    <mergeCell ref="F749:K749"/>
    <mergeCell ref="L749:M749"/>
    <mergeCell ref="N749:P749"/>
    <mergeCell ref="Q749:R749"/>
    <mergeCell ref="S749:U749"/>
    <mergeCell ref="V749:X749"/>
    <mergeCell ref="Y749:AA749"/>
    <mergeCell ref="AB749:AF749"/>
    <mergeCell ref="Y748:AA748"/>
    <mergeCell ref="AB748:AF748"/>
    <mergeCell ref="AG748:AJ748"/>
    <mergeCell ref="AK748:AM748"/>
    <mergeCell ref="AN748:AO748"/>
    <mergeCell ref="AP748:AQ748"/>
    <mergeCell ref="AN747:AO747"/>
    <mergeCell ref="AP747:AQ747"/>
    <mergeCell ref="AR747:AS747"/>
    <mergeCell ref="A748:E748"/>
    <mergeCell ref="F748:K748"/>
    <mergeCell ref="L748:M748"/>
    <mergeCell ref="N748:P748"/>
    <mergeCell ref="Q748:R748"/>
    <mergeCell ref="S748:U748"/>
    <mergeCell ref="V748:X748"/>
    <mergeCell ref="S747:U747"/>
    <mergeCell ref="V747:X747"/>
    <mergeCell ref="Y747:AA747"/>
    <mergeCell ref="AB747:AF747"/>
    <mergeCell ref="AG747:AJ747"/>
    <mergeCell ref="AK747:AM747"/>
    <mergeCell ref="AG746:AJ746"/>
    <mergeCell ref="AK746:AM746"/>
    <mergeCell ref="AN746:AO746"/>
    <mergeCell ref="AP746:AQ746"/>
    <mergeCell ref="AR746:AS746"/>
    <mergeCell ref="A747:E747"/>
    <mergeCell ref="F747:K747"/>
    <mergeCell ref="L747:M747"/>
    <mergeCell ref="N747:P747"/>
    <mergeCell ref="Q747:R747"/>
    <mergeCell ref="AR751:AS751"/>
    <mergeCell ref="A752:E752"/>
    <mergeCell ref="F752:K752"/>
    <mergeCell ref="L752:M752"/>
    <mergeCell ref="N752:P752"/>
    <mergeCell ref="Q752:R752"/>
    <mergeCell ref="S752:U752"/>
    <mergeCell ref="V752:X752"/>
    <mergeCell ref="Y752:AA752"/>
    <mergeCell ref="AB752:AF752"/>
    <mergeCell ref="Y751:AA751"/>
    <mergeCell ref="AB751:AF751"/>
    <mergeCell ref="AG751:AJ751"/>
    <mergeCell ref="AK751:AM751"/>
    <mergeCell ref="AN751:AO751"/>
    <mergeCell ref="AP751:AQ751"/>
    <mergeCell ref="AN750:AO750"/>
    <mergeCell ref="AP750:AQ750"/>
    <mergeCell ref="AR750:AS750"/>
    <mergeCell ref="A751:E751"/>
    <mergeCell ref="F751:K751"/>
    <mergeCell ref="L751:M751"/>
    <mergeCell ref="N751:P751"/>
    <mergeCell ref="Q751:R751"/>
    <mergeCell ref="S751:U751"/>
    <mergeCell ref="V751:X751"/>
    <mergeCell ref="S750:U750"/>
    <mergeCell ref="V750:X750"/>
    <mergeCell ref="Y750:AA750"/>
    <mergeCell ref="AB750:AF750"/>
    <mergeCell ref="AG750:AJ750"/>
    <mergeCell ref="AK750:AM750"/>
    <mergeCell ref="AG749:AJ749"/>
    <mergeCell ref="AK749:AM749"/>
    <mergeCell ref="AN749:AO749"/>
    <mergeCell ref="AP749:AQ749"/>
    <mergeCell ref="AR749:AS749"/>
    <mergeCell ref="A750:E750"/>
    <mergeCell ref="F750:K750"/>
    <mergeCell ref="L750:M750"/>
    <mergeCell ref="N750:P750"/>
    <mergeCell ref="Q750:R750"/>
    <mergeCell ref="AR754:AS754"/>
    <mergeCell ref="A755:E755"/>
    <mergeCell ref="F755:K755"/>
    <mergeCell ref="L755:M755"/>
    <mergeCell ref="N755:P755"/>
    <mergeCell ref="Q755:R755"/>
    <mergeCell ref="S755:U755"/>
    <mergeCell ref="V755:X755"/>
    <mergeCell ref="Y755:AA755"/>
    <mergeCell ref="AB755:AF755"/>
    <mergeCell ref="Y754:AA754"/>
    <mergeCell ref="AB754:AF754"/>
    <mergeCell ref="AG754:AJ754"/>
    <mergeCell ref="AK754:AM754"/>
    <mergeCell ref="AN754:AO754"/>
    <mergeCell ref="AP754:AQ754"/>
    <mergeCell ref="AN753:AO753"/>
    <mergeCell ref="AP753:AQ753"/>
    <mergeCell ref="AR753:AS753"/>
    <mergeCell ref="A754:E754"/>
    <mergeCell ref="F754:K754"/>
    <mergeCell ref="L754:M754"/>
    <mergeCell ref="N754:P754"/>
    <mergeCell ref="Q754:R754"/>
    <mergeCell ref="S754:U754"/>
    <mergeCell ref="V754:X754"/>
    <mergeCell ref="S753:U753"/>
    <mergeCell ref="V753:X753"/>
    <mergeCell ref="Y753:AA753"/>
    <mergeCell ref="AB753:AF753"/>
    <mergeCell ref="AG753:AJ753"/>
    <mergeCell ref="AK753:AM753"/>
    <mergeCell ref="AG752:AJ752"/>
    <mergeCell ref="AK752:AM752"/>
    <mergeCell ref="AN752:AO752"/>
    <mergeCell ref="AP752:AQ752"/>
    <mergeCell ref="AR752:AS752"/>
    <mergeCell ref="A753:E753"/>
    <mergeCell ref="F753:K753"/>
    <mergeCell ref="L753:M753"/>
    <mergeCell ref="N753:P753"/>
    <mergeCell ref="Q753:R753"/>
    <mergeCell ref="AR757:AS757"/>
    <mergeCell ref="A758:E758"/>
    <mergeCell ref="F758:K758"/>
    <mergeCell ref="L758:M758"/>
    <mergeCell ref="N758:P758"/>
    <mergeCell ref="Q758:R758"/>
    <mergeCell ref="S758:U758"/>
    <mergeCell ref="V758:X758"/>
    <mergeCell ref="Y758:AA758"/>
    <mergeCell ref="AB758:AF758"/>
    <mergeCell ref="Y757:AA757"/>
    <mergeCell ref="AB757:AF757"/>
    <mergeCell ref="AG757:AJ757"/>
    <mergeCell ref="AK757:AM757"/>
    <mergeCell ref="AN757:AO757"/>
    <mergeCell ref="AP757:AQ757"/>
    <mergeCell ref="AN756:AO756"/>
    <mergeCell ref="AP756:AQ756"/>
    <mergeCell ref="AR756:AS756"/>
    <mergeCell ref="A757:E757"/>
    <mergeCell ref="F757:K757"/>
    <mergeCell ref="L757:M757"/>
    <mergeCell ref="N757:P757"/>
    <mergeCell ref="Q757:R757"/>
    <mergeCell ref="S757:U757"/>
    <mergeCell ref="V757:X757"/>
    <mergeCell ref="S756:U756"/>
    <mergeCell ref="V756:X756"/>
    <mergeCell ref="Y756:AA756"/>
    <mergeCell ref="AB756:AF756"/>
    <mergeCell ref="AG756:AJ756"/>
    <mergeCell ref="AK756:AM756"/>
    <mergeCell ref="AG755:AJ755"/>
    <mergeCell ref="AK755:AM755"/>
    <mergeCell ref="AN755:AO755"/>
    <mergeCell ref="AP755:AQ755"/>
    <mergeCell ref="AR755:AS755"/>
    <mergeCell ref="A756:E756"/>
    <mergeCell ref="F756:K756"/>
    <mergeCell ref="L756:M756"/>
    <mergeCell ref="N756:P756"/>
    <mergeCell ref="Q756:R756"/>
    <mergeCell ref="AR760:AS760"/>
    <mergeCell ref="A761:E761"/>
    <mergeCell ref="F761:K761"/>
    <mergeCell ref="L761:M761"/>
    <mergeCell ref="N761:P761"/>
    <mergeCell ref="Q761:R761"/>
    <mergeCell ref="S761:U761"/>
    <mergeCell ref="V761:X761"/>
    <mergeCell ref="Y761:AA761"/>
    <mergeCell ref="AB761:AF761"/>
    <mergeCell ref="Y760:AA760"/>
    <mergeCell ref="AB760:AF760"/>
    <mergeCell ref="AG760:AJ760"/>
    <mergeCell ref="AK760:AM760"/>
    <mergeCell ref="AN760:AO760"/>
    <mergeCell ref="AP760:AQ760"/>
    <mergeCell ref="AN759:AO759"/>
    <mergeCell ref="AP759:AQ759"/>
    <mergeCell ref="AR759:AS759"/>
    <mergeCell ref="A760:E760"/>
    <mergeCell ref="F760:K760"/>
    <mergeCell ref="L760:M760"/>
    <mergeCell ref="N760:P760"/>
    <mergeCell ref="Q760:R760"/>
    <mergeCell ref="S760:U760"/>
    <mergeCell ref="V760:X760"/>
    <mergeCell ref="S759:U759"/>
    <mergeCell ref="V759:X759"/>
    <mergeCell ref="Y759:AA759"/>
    <mergeCell ref="AB759:AF759"/>
    <mergeCell ref="AG759:AJ759"/>
    <mergeCell ref="AK759:AM759"/>
    <mergeCell ref="AG758:AJ758"/>
    <mergeCell ref="AK758:AM758"/>
    <mergeCell ref="AN758:AO758"/>
    <mergeCell ref="AP758:AQ758"/>
    <mergeCell ref="AR758:AS758"/>
    <mergeCell ref="A759:E759"/>
    <mergeCell ref="F759:K759"/>
    <mergeCell ref="L759:M759"/>
    <mergeCell ref="N759:P759"/>
    <mergeCell ref="Q759:R759"/>
    <mergeCell ref="AR763:AS763"/>
    <mergeCell ref="A764:E764"/>
    <mergeCell ref="F764:K764"/>
    <mergeCell ref="L764:M764"/>
    <mergeCell ref="N764:P764"/>
    <mergeCell ref="Q764:R764"/>
    <mergeCell ref="S764:U764"/>
    <mergeCell ref="V764:X764"/>
    <mergeCell ref="Y764:AA764"/>
    <mergeCell ref="AB764:AF764"/>
    <mergeCell ref="Y763:AA763"/>
    <mergeCell ref="AB763:AF763"/>
    <mergeCell ref="AG763:AJ763"/>
    <mergeCell ref="AK763:AM763"/>
    <mergeCell ref="AN763:AO763"/>
    <mergeCell ref="AP763:AQ763"/>
    <mergeCell ref="AN762:AO762"/>
    <mergeCell ref="AP762:AQ762"/>
    <mergeCell ref="AR762:AS762"/>
    <mergeCell ref="A763:E763"/>
    <mergeCell ref="F763:K763"/>
    <mergeCell ref="L763:M763"/>
    <mergeCell ref="N763:P763"/>
    <mergeCell ref="Q763:R763"/>
    <mergeCell ref="S763:U763"/>
    <mergeCell ref="V763:X763"/>
    <mergeCell ref="S762:U762"/>
    <mergeCell ref="V762:X762"/>
    <mergeCell ref="Y762:AA762"/>
    <mergeCell ref="AB762:AF762"/>
    <mergeCell ref="AG762:AJ762"/>
    <mergeCell ref="AK762:AM762"/>
    <mergeCell ref="AG761:AJ761"/>
    <mergeCell ref="AK761:AM761"/>
    <mergeCell ref="AN761:AO761"/>
    <mergeCell ref="AP761:AQ761"/>
    <mergeCell ref="AR761:AS761"/>
    <mergeCell ref="A762:E762"/>
    <mergeCell ref="F762:K762"/>
    <mergeCell ref="L762:M762"/>
    <mergeCell ref="N762:P762"/>
    <mergeCell ref="Q762:R762"/>
    <mergeCell ref="AR766:AS766"/>
    <mergeCell ref="A767:E767"/>
    <mergeCell ref="F767:K767"/>
    <mergeCell ref="L767:M767"/>
    <mergeCell ref="N767:P767"/>
    <mergeCell ref="Q767:R767"/>
    <mergeCell ref="S767:U767"/>
    <mergeCell ref="V767:X767"/>
    <mergeCell ref="Y767:AA767"/>
    <mergeCell ref="AB767:AF767"/>
    <mergeCell ref="Y766:AA766"/>
    <mergeCell ref="AB766:AF766"/>
    <mergeCell ref="AG766:AJ766"/>
    <mergeCell ref="AK766:AM766"/>
    <mergeCell ref="AN766:AO766"/>
    <mergeCell ref="AP766:AQ766"/>
    <mergeCell ref="AN765:AO765"/>
    <mergeCell ref="AP765:AQ765"/>
    <mergeCell ref="AR765:AS765"/>
    <mergeCell ref="A766:E766"/>
    <mergeCell ref="F766:K766"/>
    <mergeCell ref="L766:M766"/>
    <mergeCell ref="N766:P766"/>
    <mergeCell ref="Q766:R766"/>
    <mergeCell ref="S766:U766"/>
    <mergeCell ref="V766:X766"/>
    <mergeCell ref="S765:U765"/>
    <mergeCell ref="V765:X765"/>
    <mergeCell ref="Y765:AA765"/>
    <mergeCell ref="AB765:AF765"/>
    <mergeCell ref="AG765:AJ765"/>
    <mergeCell ref="AK765:AM765"/>
    <mergeCell ref="AG764:AJ764"/>
    <mergeCell ref="AK764:AM764"/>
    <mergeCell ref="AN764:AO764"/>
    <mergeCell ref="AP764:AQ764"/>
    <mergeCell ref="AR764:AS764"/>
    <mergeCell ref="A765:E765"/>
    <mergeCell ref="F765:K765"/>
    <mergeCell ref="L765:M765"/>
    <mergeCell ref="N765:P765"/>
    <mergeCell ref="Q765:R765"/>
    <mergeCell ref="AR769:AS769"/>
    <mergeCell ref="A770:E770"/>
    <mergeCell ref="F770:K770"/>
    <mergeCell ref="L770:M770"/>
    <mergeCell ref="N770:P770"/>
    <mergeCell ref="Q770:R770"/>
    <mergeCell ref="S770:U770"/>
    <mergeCell ref="V770:X770"/>
    <mergeCell ref="Y770:AA770"/>
    <mergeCell ref="AB770:AF770"/>
    <mergeCell ref="Y769:AA769"/>
    <mergeCell ref="AB769:AF769"/>
    <mergeCell ref="AG769:AJ769"/>
    <mergeCell ref="AK769:AM769"/>
    <mergeCell ref="AN769:AO769"/>
    <mergeCell ref="AP769:AQ769"/>
    <mergeCell ref="AN768:AO768"/>
    <mergeCell ref="AP768:AQ768"/>
    <mergeCell ref="AR768:AS768"/>
    <mergeCell ref="A769:E769"/>
    <mergeCell ref="F769:K769"/>
    <mergeCell ref="L769:M769"/>
    <mergeCell ref="N769:P769"/>
    <mergeCell ref="Q769:R769"/>
    <mergeCell ref="S769:U769"/>
    <mergeCell ref="V769:X769"/>
    <mergeCell ref="S768:U768"/>
    <mergeCell ref="V768:X768"/>
    <mergeCell ref="Y768:AA768"/>
    <mergeCell ref="AB768:AF768"/>
    <mergeCell ref="AG768:AJ768"/>
    <mergeCell ref="AK768:AM768"/>
    <mergeCell ref="AG767:AJ767"/>
    <mergeCell ref="AK767:AM767"/>
    <mergeCell ref="AN767:AO767"/>
    <mergeCell ref="AP767:AQ767"/>
    <mergeCell ref="AR767:AS767"/>
    <mergeCell ref="A768:E768"/>
    <mergeCell ref="F768:K768"/>
    <mergeCell ref="L768:M768"/>
    <mergeCell ref="N768:P768"/>
    <mergeCell ref="Q768:R768"/>
    <mergeCell ref="AR772:AS772"/>
    <mergeCell ref="A773:E773"/>
    <mergeCell ref="F773:K773"/>
    <mergeCell ref="L773:M773"/>
    <mergeCell ref="N773:P773"/>
    <mergeCell ref="Q773:R773"/>
    <mergeCell ref="S773:U773"/>
    <mergeCell ref="V773:X773"/>
    <mergeCell ref="Y773:AA773"/>
    <mergeCell ref="AB773:AF773"/>
    <mergeCell ref="Y772:AA772"/>
    <mergeCell ref="AB772:AF772"/>
    <mergeCell ref="AG772:AJ772"/>
    <mergeCell ref="AK772:AM772"/>
    <mergeCell ref="AN772:AO772"/>
    <mergeCell ref="AP772:AQ772"/>
    <mergeCell ref="AN771:AO771"/>
    <mergeCell ref="AP771:AQ771"/>
    <mergeCell ref="AR771:AS771"/>
    <mergeCell ref="A772:E772"/>
    <mergeCell ref="F772:K772"/>
    <mergeCell ref="L772:M772"/>
    <mergeCell ref="N772:P772"/>
    <mergeCell ref="Q772:R772"/>
    <mergeCell ref="S772:U772"/>
    <mergeCell ref="V772:X772"/>
    <mergeCell ref="S771:U771"/>
    <mergeCell ref="V771:X771"/>
    <mergeCell ref="Y771:AA771"/>
    <mergeCell ref="AB771:AF771"/>
    <mergeCell ref="AG771:AJ771"/>
    <mergeCell ref="AK771:AM771"/>
    <mergeCell ref="AG770:AJ770"/>
    <mergeCell ref="AK770:AM770"/>
    <mergeCell ref="AN770:AO770"/>
    <mergeCell ref="AP770:AQ770"/>
    <mergeCell ref="AR770:AS770"/>
    <mergeCell ref="A771:E771"/>
    <mergeCell ref="F771:K771"/>
    <mergeCell ref="L771:M771"/>
    <mergeCell ref="N771:P771"/>
    <mergeCell ref="Q771:R771"/>
    <mergeCell ref="AR775:AS775"/>
    <mergeCell ref="A776:E776"/>
    <mergeCell ref="F776:K776"/>
    <mergeCell ref="L776:M776"/>
    <mergeCell ref="N776:P776"/>
    <mergeCell ref="Q776:R776"/>
    <mergeCell ref="S776:U776"/>
    <mergeCell ref="V776:X776"/>
    <mergeCell ref="Y776:AA776"/>
    <mergeCell ref="AB776:AF776"/>
    <mergeCell ref="Y775:AA775"/>
    <mergeCell ref="AB775:AF775"/>
    <mergeCell ref="AG775:AJ775"/>
    <mergeCell ref="AK775:AM775"/>
    <mergeCell ref="AN775:AO775"/>
    <mergeCell ref="AP775:AQ775"/>
    <mergeCell ref="AN774:AO774"/>
    <mergeCell ref="AP774:AQ774"/>
    <mergeCell ref="AR774:AS774"/>
    <mergeCell ref="A775:E775"/>
    <mergeCell ref="F775:K775"/>
    <mergeCell ref="L775:M775"/>
    <mergeCell ref="N775:P775"/>
    <mergeCell ref="Q775:R775"/>
    <mergeCell ref="S775:U775"/>
    <mergeCell ref="V775:X775"/>
    <mergeCell ref="S774:U774"/>
    <mergeCell ref="V774:X774"/>
    <mergeCell ref="Y774:AA774"/>
    <mergeCell ref="AB774:AF774"/>
    <mergeCell ref="AG774:AJ774"/>
    <mergeCell ref="AK774:AM774"/>
    <mergeCell ref="AG773:AJ773"/>
    <mergeCell ref="AK773:AM773"/>
    <mergeCell ref="AN773:AO773"/>
    <mergeCell ref="AP773:AQ773"/>
    <mergeCell ref="AR773:AS773"/>
    <mergeCell ref="A774:E774"/>
    <mergeCell ref="F774:K774"/>
    <mergeCell ref="L774:M774"/>
    <mergeCell ref="N774:P774"/>
    <mergeCell ref="Q774:R774"/>
    <mergeCell ref="AR778:AS778"/>
    <mergeCell ref="A779:E779"/>
    <mergeCell ref="F779:K779"/>
    <mergeCell ref="L779:M779"/>
    <mergeCell ref="N779:P779"/>
    <mergeCell ref="Q779:R779"/>
    <mergeCell ref="S779:U779"/>
    <mergeCell ref="V779:X779"/>
    <mergeCell ref="Y779:AA779"/>
    <mergeCell ref="AB779:AF779"/>
    <mergeCell ref="Y778:AA778"/>
    <mergeCell ref="AB778:AF778"/>
    <mergeCell ref="AG778:AJ778"/>
    <mergeCell ref="AK778:AM778"/>
    <mergeCell ref="AN778:AO778"/>
    <mergeCell ref="AP778:AQ778"/>
    <mergeCell ref="AN777:AO777"/>
    <mergeCell ref="AP777:AQ777"/>
    <mergeCell ref="AR777:AS777"/>
    <mergeCell ref="A778:E778"/>
    <mergeCell ref="F778:K778"/>
    <mergeCell ref="L778:M778"/>
    <mergeCell ref="N778:P778"/>
    <mergeCell ref="Q778:R778"/>
    <mergeCell ref="S778:U778"/>
    <mergeCell ref="V778:X778"/>
    <mergeCell ref="S777:U777"/>
    <mergeCell ref="V777:X777"/>
    <mergeCell ref="Y777:AA777"/>
    <mergeCell ref="AB777:AF777"/>
    <mergeCell ref="AG777:AJ777"/>
    <mergeCell ref="AK777:AM777"/>
    <mergeCell ref="AG776:AJ776"/>
    <mergeCell ref="AK776:AM776"/>
    <mergeCell ref="AN776:AO776"/>
    <mergeCell ref="AP776:AQ776"/>
    <mergeCell ref="AR776:AS776"/>
    <mergeCell ref="A777:E777"/>
    <mergeCell ref="F777:K777"/>
    <mergeCell ref="L777:M777"/>
    <mergeCell ref="N777:P777"/>
    <mergeCell ref="Q777:R777"/>
    <mergeCell ref="AR781:AS781"/>
    <mergeCell ref="A782:E782"/>
    <mergeCell ref="F782:K782"/>
    <mergeCell ref="L782:M782"/>
    <mergeCell ref="N782:P782"/>
    <mergeCell ref="Q782:R782"/>
    <mergeCell ref="S782:U782"/>
    <mergeCell ref="V782:X782"/>
    <mergeCell ref="Y782:AA782"/>
    <mergeCell ref="AB782:AF782"/>
    <mergeCell ref="Y781:AA781"/>
    <mergeCell ref="AB781:AF781"/>
    <mergeCell ref="AG781:AJ781"/>
    <mergeCell ref="AK781:AM781"/>
    <mergeCell ref="AN781:AO781"/>
    <mergeCell ref="AP781:AQ781"/>
    <mergeCell ref="AN780:AO780"/>
    <mergeCell ref="AP780:AQ780"/>
    <mergeCell ref="AR780:AS780"/>
    <mergeCell ref="A781:E781"/>
    <mergeCell ref="F781:K781"/>
    <mergeCell ref="L781:M781"/>
    <mergeCell ref="N781:P781"/>
    <mergeCell ref="Q781:R781"/>
    <mergeCell ref="S781:U781"/>
    <mergeCell ref="V781:X781"/>
    <mergeCell ref="S780:U780"/>
    <mergeCell ref="V780:X780"/>
    <mergeCell ref="Y780:AA780"/>
    <mergeCell ref="AB780:AF780"/>
    <mergeCell ref="AG780:AJ780"/>
    <mergeCell ref="AK780:AM780"/>
    <mergeCell ref="AG779:AJ779"/>
    <mergeCell ref="AK779:AM779"/>
    <mergeCell ref="AN779:AO779"/>
    <mergeCell ref="AP779:AQ779"/>
    <mergeCell ref="AR779:AS779"/>
    <mergeCell ref="A780:E780"/>
    <mergeCell ref="F780:K780"/>
    <mergeCell ref="L780:M780"/>
    <mergeCell ref="N780:P780"/>
    <mergeCell ref="Q780:R780"/>
    <mergeCell ref="AR784:AS784"/>
    <mergeCell ref="A785:E785"/>
    <mergeCell ref="F785:K785"/>
    <mergeCell ref="L785:M785"/>
    <mergeCell ref="N785:P785"/>
    <mergeCell ref="Q785:R785"/>
    <mergeCell ref="S785:U785"/>
    <mergeCell ref="V785:X785"/>
    <mergeCell ref="Y785:AA785"/>
    <mergeCell ref="AB785:AF785"/>
    <mergeCell ref="Y784:AA784"/>
    <mergeCell ref="AB784:AF784"/>
    <mergeCell ref="AG784:AJ784"/>
    <mergeCell ref="AK784:AM784"/>
    <mergeCell ref="AN784:AO784"/>
    <mergeCell ref="AP784:AQ784"/>
    <mergeCell ref="AN783:AO783"/>
    <mergeCell ref="AP783:AQ783"/>
    <mergeCell ref="AR783:AS783"/>
    <mergeCell ref="A784:E784"/>
    <mergeCell ref="F784:K784"/>
    <mergeCell ref="L784:M784"/>
    <mergeCell ref="N784:P784"/>
    <mergeCell ref="Q784:R784"/>
    <mergeCell ref="S784:U784"/>
    <mergeCell ref="V784:X784"/>
    <mergeCell ref="S783:U783"/>
    <mergeCell ref="V783:X783"/>
    <mergeCell ref="Y783:AA783"/>
    <mergeCell ref="AB783:AF783"/>
    <mergeCell ref="AG783:AJ783"/>
    <mergeCell ref="AK783:AM783"/>
    <mergeCell ref="AG782:AJ782"/>
    <mergeCell ref="AK782:AM782"/>
    <mergeCell ref="AN782:AO782"/>
    <mergeCell ref="AP782:AQ782"/>
    <mergeCell ref="AR782:AS782"/>
    <mergeCell ref="A783:E783"/>
    <mergeCell ref="F783:K783"/>
    <mergeCell ref="L783:M783"/>
    <mergeCell ref="N783:P783"/>
    <mergeCell ref="Q783:R783"/>
    <mergeCell ref="AR787:AS787"/>
    <mergeCell ref="A788:E788"/>
    <mergeCell ref="F788:K788"/>
    <mergeCell ref="L788:M788"/>
    <mergeCell ref="N788:P788"/>
    <mergeCell ref="Q788:R788"/>
    <mergeCell ref="S788:U788"/>
    <mergeCell ref="V788:X788"/>
    <mergeCell ref="Y788:AA788"/>
    <mergeCell ref="AB788:AF788"/>
    <mergeCell ref="Y787:AA787"/>
    <mergeCell ref="AB787:AF787"/>
    <mergeCell ref="AG787:AJ787"/>
    <mergeCell ref="AK787:AM787"/>
    <mergeCell ref="AN787:AO787"/>
    <mergeCell ref="AP787:AQ787"/>
    <mergeCell ref="AN786:AO786"/>
    <mergeCell ref="AP786:AQ786"/>
    <mergeCell ref="AR786:AS786"/>
    <mergeCell ref="A787:E787"/>
    <mergeCell ref="F787:K787"/>
    <mergeCell ref="L787:M787"/>
    <mergeCell ref="N787:P787"/>
    <mergeCell ref="Q787:R787"/>
    <mergeCell ref="S787:U787"/>
    <mergeCell ref="V787:X787"/>
    <mergeCell ref="S786:U786"/>
    <mergeCell ref="V786:X786"/>
    <mergeCell ref="Y786:AA786"/>
    <mergeCell ref="AB786:AF786"/>
    <mergeCell ref="AG786:AJ786"/>
    <mergeCell ref="AK786:AM786"/>
    <mergeCell ref="AG785:AJ785"/>
    <mergeCell ref="AK785:AM785"/>
    <mergeCell ref="AN785:AO785"/>
    <mergeCell ref="AP785:AQ785"/>
    <mergeCell ref="AR785:AS785"/>
    <mergeCell ref="A786:E786"/>
    <mergeCell ref="F786:K786"/>
    <mergeCell ref="L786:M786"/>
    <mergeCell ref="N786:P786"/>
    <mergeCell ref="Q786:R786"/>
    <mergeCell ref="AR790:AS790"/>
    <mergeCell ref="A791:E791"/>
    <mergeCell ref="F791:K791"/>
    <mergeCell ref="L791:M791"/>
    <mergeCell ref="N791:P791"/>
    <mergeCell ref="Q791:R791"/>
    <mergeCell ref="S791:U791"/>
    <mergeCell ref="V791:X791"/>
    <mergeCell ref="Y791:AA791"/>
    <mergeCell ref="AB791:AF791"/>
    <mergeCell ref="Y790:AA790"/>
    <mergeCell ref="AB790:AF790"/>
    <mergeCell ref="AG790:AJ790"/>
    <mergeCell ref="AK790:AM790"/>
    <mergeCell ref="AN790:AO790"/>
    <mergeCell ref="AP790:AQ790"/>
    <mergeCell ref="AN789:AO789"/>
    <mergeCell ref="AP789:AQ789"/>
    <mergeCell ref="AR789:AS789"/>
    <mergeCell ref="A790:E790"/>
    <mergeCell ref="F790:K790"/>
    <mergeCell ref="L790:M790"/>
    <mergeCell ref="N790:P790"/>
    <mergeCell ref="Q790:R790"/>
    <mergeCell ref="S790:U790"/>
    <mergeCell ref="V790:X790"/>
    <mergeCell ref="S789:U789"/>
    <mergeCell ref="V789:X789"/>
    <mergeCell ref="Y789:AA789"/>
    <mergeCell ref="AB789:AF789"/>
    <mergeCell ref="AG789:AJ789"/>
    <mergeCell ref="AK789:AM789"/>
    <mergeCell ref="AG788:AJ788"/>
    <mergeCell ref="AK788:AM788"/>
    <mergeCell ref="AN788:AO788"/>
    <mergeCell ref="AP788:AQ788"/>
    <mergeCell ref="AR788:AS788"/>
    <mergeCell ref="A789:E789"/>
    <mergeCell ref="F789:K789"/>
    <mergeCell ref="L789:M789"/>
    <mergeCell ref="N789:P789"/>
    <mergeCell ref="Q789:R789"/>
    <mergeCell ref="AR793:AS793"/>
    <mergeCell ref="A794:E794"/>
    <mergeCell ref="F794:K794"/>
    <mergeCell ref="L794:M794"/>
    <mergeCell ref="N794:P794"/>
    <mergeCell ref="Q794:R794"/>
    <mergeCell ref="S794:U794"/>
    <mergeCell ref="V794:X794"/>
    <mergeCell ref="Y794:AA794"/>
    <mergeCell ref="AB794:AF794"/>
    <mergeCell ref="Y793:AA793"/>
    <mergeCell ref="AB793:AF793"/>
    <mergeCell ref="AG793:AJ793"/>
    <mergeCell ref="AK793:AM793"/>
    <mergeCell ref="AN793:AO793"/>
    <mergeCell ref="AP793:AQ793"/>
    <mergeCell ref="AN792:AO792"/>
    <mergeCell ref="AP792:AQ792"/>
    <mergeCell ref="AR792:AS792"/>
    <mergeCell ref="A793:E793"/>
    <mergeCell ref="F793:K793"/>
    <mergeCell ref="L793:M793"/>
    <mergeCell ref="N793:P793"/>
    <mergeCell ref="Q793:R793"/>
    <mergeCell ref="S793:U793"/>
    <mergeCell ref="V793:X793"/>
    <mergeCell ref="S792:U792"/>
    <mergeCell ref="V792:X792"/>
    <mergeCell ref="Y792:AA792"/>
    <mergeCell ref="AB792:AF792"/>
    <mergeCell ref="AG792:AJ792"/>
    <mergeCell ref="AK792:AM792"/>
    <mergeCell ref="AG791:AJ791"/>
    <mergeCell ref="AK791:AM791"/>
    <mergeCell ref="AN791:AO791"/>
    <mergeCell ref="AP791:AQ791"/>
    <mergeCell ref="AR791:AS791"/>
    <mergeCell ref="A792:E792"/>
    <mergeCell ref="F792:K792"/>
    <mergeCell ref="L792:M792"/>
    <mergeCell ref="N792:P792"/>
    <mergeCell ref="Q792:R792"/>
    <mergeCell ref="AR796:AS796"/>
    <mergeCell ref="A797:E797"/>
    <mergeCell ref="F797:K797"/>
    <mergeCell ref="L797:M797"/>
    <mergeCell ref="N797:P797"/>
    <mergeCell ref="Q797:R797"/>
    <mergeCell ref="S797:U797"/>
    <mergeCell ref="V797:X797"/>
    <mergeCell ref="Y797:AA797"/>
    <mergeCell ref="AB797:AF797"/>
    <mergeCell ref="Y796:AA796"/>
    <mergeCell ref="AB796:AF796"/>
    <mergeCell ref="AG796:AJ796"/>
    <mergeCell ref="AK796:AM796"/>
    <mergeCell ref="AN796:AO796"/>
    <mergeCell ref="AP796:AQ796"/>
    <mergeCell ref="AN795:AO795"/>
    <mergeCell ref="AP795:AQ795"/>
    <mergeCell ref="AR795:AS795"/>
    <mergeCell ref="A796:E796"/>
    <mergeCell ref="F796:K796"/>
    <mergeCell ref="L796:M796"/>
    <mergeCell ref="N796:P796"/>
    <mergeCell ref="Q796:R796"/>
    <mergeCell ref="S796:U796"/>
    <mergeCell ref="V796:X796"/>
    <mergeCell ref="S795:U795"/>
    <mergeCell ref="V795:X795"/>
    <mergeCell ref="Y795:AA795"/>
    <mergeCell ref="AB795:AF795"/>
    <mergeCell ref="AG795:AJ795"/>
    <mergeCell ref="AK795:AM795"/>
    <mergeCell ref="AG794:AJ794"/>
    <mergeCell ref="AK794:AM794"/>
    <mergeCell ref="AN794:AO794"/>
    <mergeCell ref="AP794:AQ794"/>
    <mergeCell ref="AR794:AS794"/>
    <mergeCell ref="A795:E795"/>
    <mergeCell ref="F795:K795"/>
    <mergeCell ref="L795:M795"/>
    <mergeCell ref="N795:P795"/>
    <mergeCell ref="Q795:R795"/>
    <mergeCell ref="AR799:AS799"/>
    <mergeCell ref="A800:E800"/>
    <mergeCell ref="F800:K800"/>
    <mergeCell ref="L800:M800"/>
    <mergeCell ref="N800:P800"/>
    <mergeCell ref="Q800:R800"/>
    <mergeCell ref="S800:U800"/>
    <mergeCell ref="V800:X800"/>
    <mergeCell ref="Y800:AA800"/>
    <mergeCell ref="AB800:AF800"/>
    <mergeCell ref="Y799:AA799"/>
    <mergeCell ref="AB799:AF799"/>
    <mergeCell ref="AG799:AJ799"/>
    <mergeCell ref="AK799:AM799"/>
    <mergeCell ref="AN799:AO799"/>
    <mergeCell ref="AP799:AQ799"/>
    <mergeCell ref="AN798:AO798"/>
    <mergeCell ref="AP798:AQ798"/>
    <mergeCell ref="AR798:AS798"/>
    <mergeCell ref="A799:E799"/>
    <mergeCell ref="F799:K799"/>
    <mergeCell ref="L799:M799"/>
    <mergeCell ref="N799:P799"/>
    <mergeCell ref="Q799:R799"/>
    <mergeCell ref="S799:U799"/>
    <mergeCell ref="V799:X799"/>
    <mergeCell ref="S798:U798"/>
    <mergeCell ref="V798:X798"/>
    <mergeCell ref="Y798:AA798"/>
    <mergeCell ref="AB798:AF798"/>
    <mergeCell ref="AG798:AJ798"/>
    <mergeCell ref="AK798:AM798"/>
    <mergeCell ref="AG797:AJ797"/>
    <mergeCell ref="AK797:AM797"/>
    <mergeCell ref="AN797:AO797"/>
    <mergeCell ref="AP797:AQ797"/>
    <mergeCell ref="AR797:AS797"/>
    <mergeCell ref="A798:E798"/>
    <mergeCell ref="F798:K798"/>
    <mergeCell ref="L798:M798"/>
    <mergeCell ref="N798:P798"/>
    <mergeCell ref="Q798:R798"/>
    <mergeCell ref="AR802:AS802"/>
    <mergeCell ref="A803:E803"/>
    <mergeCell ref="F803:K803"/>
    <mergeCell ref="L803:M803"/>
    <mergeCell ref="N803:P803"/>
    <mergeCell ref="Q803:R803"/>
    <mergeCell ref="S803:U803"/>
    <mergeCell ref="V803:X803"/>
    <mergeCell ref="Y803:AA803"/>
    <mergeCell ref="AB803:AF803"/>
    <mergeCell ref="Y802:AA802"/>
    <mergeCell ref="AB802:AF802"/>
    <mergeCell ref="AG802:AJ802"/>
    <mergeCell ref="AK802:AM802"/>
    <mergeCell ref="AN802:AO802"/>
    <mergeCell ref="AP802:AQ802"/>
    <mergeCell ref="AN801:AO801"/>
    <mergeCell ref="AP801:AQ801"/>
    <mergeCell ref="AR801:AS801"/>
    <mergeCell ref="A802:E802"/>
    <mergeCell ref="F802:K802"/>
    <mergeCell ref="L802:M802"/>
    <mergeCell ref="N802:P802"/>
    <mergeCell ref="Q802:R802"/>
    <mergeCell ref="S802:U802"/>
    <mergeCell ref="V802:X802"/>
    <mergeCell ref="S801:U801"/>
    <mergeCell ref="V801:X801"/>
    <mergeCell ref="Y801:AA801"/>
    <mergeCell ref="AB801:AF801"/>
    <mergeCell ref="AG801:AJ801"/>
    <mergeCell ref="AK801:AM801"/>
    <mergeCell ref="AG800:AJ800"/>
    <mergeCell ref="AK800:AM800"/>
    <mergeCell ref="AN800:AO800"/>
    <mergeCell ref="AP800:AQ800"/>
    <mergeCell ref="AR800:AS800"/>
    <mergeCell ref="A801:E801"/>
    <mergeCell ref="F801:K801"/>
    <mergeCell ref="L801:M801"/>
    <mergeCell ref="N801:P801"/>
    <mergeCell ref="Q801:R801"/>
    <mergeCell ref="AR805:AS805"/>
    <mergeCell ref="A808:E810"/>
    <mergeCell ref="F808:K810"/>
    <mergeCell ref="L808:X808"/>
    <mergeCell ref="Y808:AS808"/>
    <mergeCell ref="L809:R809"/>
    <mergeCell ref="S809:X809"/>
    <mergeCell ref="Y809:AM809"/>
    <mergeCell ref="AN809:AS809"/>
    <mergeCell ref="L810:M810"/>
    <mergeCell ref="Y805:AA805"/>
    <mergeCell ref="AB805:AF805"/>
    <mergeCell ref="AG805:AJ805"/>
    <mergeCell ref="AK805:AM805"/>
    <mergeCell ref="AN805:AO805"/>
    <mergeCell ref="AP805:AQ805"/>
    <mergeCell ref="AN804:AO804"/>
    <mergeCell ref="AP804:AQ804"/>
    <mergeCell ref="AR804:AS804"/>
    <mergeCell ref="A805:E805"/>
    <mergeCell ref="F805:K805"/>
    <mergeCell ref="L805:M805"/>
    <mergeCell ref="N805:P805"/>
    <mergeCell ref="Q805:R805"/>
    <mergeCell ref="S805:U805"/>
    <mergeCell ref="V805:X805"/>
    <mergeCell ref="S804:U804"/>
    <mergeCell ref="V804:X804"/>
    <mergeCell ref="Y804:AA804"/>
    <mergeCell ref="AB804:AF804"/>
    <mergeCell ref="AG804:AJ804"/>
    <mergeCell ref="AK804:AM804"/>
    <mergeCell ref="AG803:AJ803"/>
    <mergeCell ref="AK803:AM803"/>
    <mergeCell ref="AN803:AO803"/>
    <mergeCell ref="AP803:AQ803"/>
    <mergeCell ref="AR803:AS803"/>
    <mergeCell ref="A804:E804"/>
    <mergeCell ref="F804:K804"/>
    <mergeCell ref="L804:M804"/>
    <mergeCell ref="N804:P804"/>
    <mergeCell ref="Q804:R804"/>
    <mergeCell ref="AR812:AS812"/>
    <mergeCell ref="A813:E813"/>
    <mergeCell ref="F813:K813"/>
    <mergeCell ref="L813:M813"/>
    <mergeCell ref="N813:P813"/>
    <mergeCell ref="Q813:R813"/>
    <mergeCell ref="S813:U813"/>
    <mergeCell ref="V813:X813"/>
    <mergeCell ref="Y813:AA813"/>
    <mergeCell ref="AB813:AF813"/>
    <mergeCell ref="Y812:AA812"/>
    <mergeCell ref="AB812:AF812"/>
    <mergeCell ref="AG812:AJ812"/>
    <mergeCell ref="AK812:AM812"/>
    <mergeCell ref="AN812:AO812"/>
    <mergeCell ref="AP812:AQ812"/>
    <mergeCell ref="AN811:AO811"/>
    <mergeCell ref="AP811:AQ811"/>
    <mergeCell ref="AR811:AS811"/>
    <mergeCell ref="A812:E812"/>
    <mergeCell ref="F812:K812"/>
    <mergeCell ref="L812:M812"/>
    <mergeCell ref="N812:P812"/>
    <mergeCell ref="Q812:R812"/>
    <mergeCell ref="S812:U812"/>
    <mergeCell ref="V812:X812"/>
    <mergeCell ref="S811:U811"/>
    <mergeCell ref="V811:X811"/>
    <mergeCell ref="Y811:AA811"/>
    <mergeCell ref="AB811:AF811"/>
    <mergeCell ref="AG811:AJ811"/>
    <mergeCell ref="AK811:AM811"/>
    <mergeCell ref="AG810:AJ810"/>
    <mergeCell ref="AK810:AM810"/>
    <mergeCell ref="AN810:AO810"/>
    <mergeCell ref="AP810:AQ810"/>
    <mergeCell ref="AR810:AS810"/>
    <mergeCell ref="A811:E811"/>
    <mergeCell ref="F811:K811"/>
    <mergeCell ref="L811:M811"/>
    <mergeCell ref="N811:P811"/>
    <mergeCell ref="Q811:R811"/>
    <mergeCell ref="N810:P810"/>
    <mergeCell ref="Q810:R810"/>
    <mergeCell ref="S810:U810"/>
    <mergeCell ref="V810:X810"/>
    <mergeCell ref="Y810:AA810"/>
    <mergeCell ref="AB810:AF810"/>
    <mergeCell ref="AR815:AS815"/>
    <mergeCell ref="A816:E816"/>
    <mergeCell ref="F816:K816"/>
    <mergeCell ref="L816:M816"/>
    <mergeCell ref="N816:P816"/>
    <mergeCell ref="Q816:R816"/>
    <mergeCell ref="S816:U816"/>
    <mergeCell ref="V816:X816"/>
    <mergeCell ref="Y816:AA816"/>
    <mergeCell ref="AB816:AF816"/>
    <mergeCell ref="Y815:AA815"/>
    <mergeCell ref="AB815:AF815"/>
    <mergeCell ref="AG815:AJ815"/>
    <mergeCell ref="AK815:AM815"/>
    <mergeCell ref="AN815:AO815"/>
    <mergeCell ref="AP815:AQ815"/>
    <mergeCell ref="AN814:AO814"/>
    <mergeCell ref="AP814:AQ814"/>
    <mergeCell ref="AR814:AS814"/>
    <mergeCell ref="A815:E815"/>
    <mergeCell ref="F815:K815"/>
    <mergeCell ref="L815:M815"/>
    <mergeCell ref="N815:P815"/>
    <mergeCell ref="Q815:R815"/>
    <mergeCell ref="S815:U815"/>
    <mergeCell ref="V815:X815"/>
    <mergeCell ref="S814:U814"/>
    <mergeCell ref="V814:X814"/>
    <mergeCell ref="Y814:AA814"/>
    <mergeCell ref="AB814:AF814"/>
    <mergeCell ref="AG814:AJ814"/>
    <mergeCell ref="AK814:AM814"/>
    <mergeCell ref="AG813:AJ813"/>
    <mergeCell ref="AK813:AM813"/>
    <mergeCell ref="AN813:AO813"/>
    <mergeCell ref="AP813:AQ813"/>
    <mergeCell ref="AR813:AS813"/>
    <mergeCell ref="A814:E814"/>
    <mergeCell ref="F814:K814"/>
    <mergeCell ref="L814:M814"/>
    <mergeCell ref="N814:P814"/>
    <mergeCell ref="Q814:R814"/>
    <mergeCell ref="AR818:AS818"/>
    <mergeCell ref="A819:E819"/>
    <mergeCell ref="F819:K819"/>
    <mergeCell ref="L819:M819"/>
    <mergeCell ref="N819:P819"/>
    <mergeCell ref="Q819:R819"/>
    <mergeCell ref="S819:U819"/>
    <mergeCell ref="V819:X819"/>
    <mergeCell ref="Y819:AA819"/>
    <mergeCell ref="AB819:AF819"/>
    <mergeCell ref="Y818:AA818"/>
    <mergeCell ref="AB818:AF818"/>
    <mergeCell ref="AG818:AJ818"/>
    <mergeCell ref="AK818:AM818"/>
    <mergeCell ref="AN818:AO818"/>
    <mergeCell ref="AP818:AQ818"/>
    <mergeCell ref="AN817:AO817"/>
    <mergeCell ref="AP817:AQ817"/>
    <mergeCell ref="AR817:AS817"/>
    <mergeCell ref="A818:E818"/>
    <mergeCell ref="F818:K818"/>
    <mergeCell ref="L818:M818"/>
    <mergeCell ref="N818:P818"/>
    <mergeCell ref="Q818:R818"/>
    <mergeCell ref="S818:U818"/>
    <mergeCell ref="V818:X818"/>
    <mergeCell ref="S817:U817"/>
    <mergeCell ref="V817:X817"/>
    <mergeCell ref="Y817:AA817"/>
    <mergeCell ref="AB817:AF817"/>
    <mergeCell ref="AG817:AJ817"/>
    <mergeCell ref="AK817:AM817"/>
    <mergeCell ref="AG816:AJ816"/>
    <mergeCell ref="AK816:AM816"/>
    <mergeCell ref="AN816:AO816"/>
    <mergeCell ref="AP816:AQ816"/>
    <mergeCell ref="AR816:AS816"/>
    <mergeCell ref="A817:E817"/>
    <mergeCell ref="F817:K817"/>
    <mergeCell ref="L817:M817"/>
    <mergeCell ref="N817:P817"/>
    <mergeCell ref="Q817:R817"/>
    <mergeCell ref="AR821:AS821"/>
    <mergeCell ref="A822:E822"/>
    <mergeCell ref="F822:K822"/>
    <mergeCell ref="L822:M822"/>
    <mergeCell ref="N822:P822"/>
    <mergeCell ref="Q822:R822"/>
    <mergeCell ref="S822:U822"/>
    <mergeCell ref="V822:X822"/>
    <mergeCell ref="Y822:AA822"/>
    <mergeCell ref="AB822:AF822"/>
    <mergeCell ref="Y821:AA821"/>
    <mergeCell ref="AB821:AF821"/>
    <mergeCell ref="AG821:AJ821"/>
    <mergeCell ref="AK821:AM821"/>
    <mergeCell ref="AN821:AO821"/>
    <mergeCell ref="AP821:AQ821"/>
    <mergeCell ref="AN820:AO820"/>
    <mergeCell ref="AP820:AQ820"/>
    <mergeCell ref="AR820:AS820"/>
    <mergeCell ref="A821:E821"/>
    <mergeCell ref="F821:K821"/>
    <mergeCell ref="L821:M821"/>
    <mergeCell ref="N821:P821"/>
    <mergeCell ref="Q821:R821"/>
    <mergeCell ref="S821:U821"/>
    <mergeCell ref="V821:X821"/>
    <mergeCell ref="S820:U820"/>
    <mergeCell ref="V820:X820"/>
    <mergeCell ref="Y820:AA820"/>
    <mergeCell ref="AB820:AF820"/>
    <mergeCell ref="AG820:AJ820"/>
    <mergeCell ref="AK820:AM820"/>
    <mergeCell ref="AG819:AJ819"/>
    <mergeCell ref="AK819:AM819"/>
    <mergeCell ref="AN819:AO819"/>
    <mergeCell ref="AP819:AQ819"/>
    <mergeCell ref="AR819:AS819"/>
    <mergeCell ref="A820:E820"/>
    <mergeCell ref="F820:K820"/>
    <mergeCell ref="L820:M820"/>
    <mergeCell ref="N820:P820"/>
    <mergeCell ref="Q820:R820"/>
    <mergeCell ref="AR824:AS824"/>
    <mergeCell ref="A825:E825"/>
    <mergeCell ref="F825:K825"/>
    <mergeCell ref="L825:M825"/>
    <mergeCell ref="N825:P825"/>
    <mergeCell ref="Q825:R825"/>
    <mergeCell ref="S825:U825"/>
    <mergeCell ref="V825:X825"/>
    <mergeCell ref="Y825:AA825"/>
    <mergeCell ref="AB825:AF825"/>
    <mergeCell ref="Y824:AA824"/>
    <mergeCell ref="AB824:AF824"/>
    <mergeCell ref="AG824:AJ824"/>
    <mergeCell ref="AK824:AM824"/>
    <mergeCell ref="AN824:AO824"/>
    <mergeCell ref="AP824:AQ824"/>
    <mergeCell ref="AN823:AO823"/>
    <mergeCell ref="AP823:AQ823"/>
    <mergeCell ref="AR823:AS823"/>
    <mergeCell ref="A824:E824"/>
    <mergeCell ref="F824:K824"/>
    <mergeCell ref="L824:M824"/>
    <mergeCell ref="N824:P824"/>
    <mergeCell ref="Q824:R824"/>
    <mergeCell ref="S824:U824"/>
    <mergeCell ref="V824:X824"/>
    <mergeCell ref="S823:U823"/>
    <mergeCell ref="V823:X823"/>
    <mergeCell ref="Y823:AA823"/>
    <mergeCell ref="AB823:AF823"/>
    <mergeCell ref="AG823:AJ823"/>
    <mergeCell ref="AK823:AM823"/>
    <mergeCell ref="AG822:AJ822"/>
    <mergeCell ref="AK822:AM822"/>
    <mergeCell ref="AN822:AO822"/>
    <mergeCell ref="AP822:AQ822"/>
    <mergeCell ref="AR822:AS822"/>
    <mergeCell ref="A823:E823"/>
    <mergeCell ref="F823:K823"/>
    <mergeCell ref="L823:M823"/>
    <mergeCell ref="N823:P823"/>
    <mergeCell ref="Q823:R823"/>
    <mergeCell ref="AR827:AS827"/>
    <mergeCell ref="A828:E828"/>
    <mergeCell ref="F828:K828"/>
    <mergeCell ref="L828:M828"/>
    <mergeCell ref="N828:P828"/>
    <mergeCell ref="Q828:R828"/>
    <mergeCell ref="S828:U828"/>
    <mergeCell ref="V828:X828"/>
    <mergeCell ref="Y828:AA828"/>
    <mergeCell ref="AB828:AF828"/>
    <mergeCell ref="Y827:AA827"/>
    <mergeCell ref="AB827:AF827"/>
    <mergeCell ref="AG827:AJ827"/>
    <mergeCell ref="AK827:AM827"/>
    <mergeCell ref="AN827:AO827"/>
    <mergeCell ref="AP827:AQ827"/>
    <mergeCell ref="AN826:AO826"/>
    <mergeCell ref="AP826:AQ826"/>
    <mergeCell ref="AR826:AS826"/>
    <mergeCell ref="A827:E827"/>
    <mergeCell ref="F827:K827"/>
    <mergeCell ref="L827:M827"/>
    <mergeCell ref="N827:P827"/>
    <mergeCell ref="Q827:R827"/>
    <mergeCell ref="S827:U827"/>
    <mergeCell ref="V827:X827"/>
    <mergeCell ref="S826:U826"/>
    <mergeCell ref="V826:X826"/>
    <mergeCell ref="Y826:AA826"/>
    <mergeCell ref="AB826:AF826"/>
    <mergeCell ref="AG826:AJ826"/>
    <mergeCell ref="AK826:AM826"/>
    <mergeCell ref="AG825:AJ825"/>
    <mergeCell ref="AK825:AM825"/>
    <mergeCell ref="AN825:AO825"/>
    <mergeCell ref="AP825:AQ825"/>
    <mergeCell ref="AR825:AS825"/>
    <mergeCell ref="A826:E826"/>
    <mergeCell ref="F826:K826"/>
    <mergeCell ref="L826:M826"/>
    <mergeCell ref="N826:P826"/>
    <mergeCell ref="Q826:R826"/>
    <mergeCell ref="AR830:AS830"/>
    <mergeCell ref="A831:E831"/>
    <mergeCell ref="F831:K831"/>
    <mergeCell ref="L831:M831"/>
    <mergeCell ref="N831:P831"/>
    <mergeCell ref="Q831:R831"/>
    <mergeCell ref="S831:U831"/>
    <mergeCell ref="V831:X831"/>
    <mergeCell ref="Y831:AA831"/>
    <mergeCell ref="AB831:AF831"/>
    <mergeCell ref="Y830:AA830"/>
    <mergeCell ref="AB830:AF830"/>
    <mergeCell ref="AG830:AJ830"/>
    <mergeCell ref="AK830:AM830"/>
    <mergeCell ref="AN830:AO830"/>
    <mergeCell ref="AP830:AQ830"/>
    <mergeCell ref="AN829:AO829"/>
    <mergeCell ref="AP829:AQ829"/>
    <mergeCell ref="AR829:AS829"/>
    <mergeCell ref="A830:E830"/>
    <mergeCell ref="F830:K830"/>
    <mergeCell ref="L830:M830"/>
    <mergeCell ref="N830:P830"/>
    <mergeCell ref="Q830:R830"/>
    <mergeCell ref="S830:U830"/>
    <mergeCell ref="V830:X830"/>
    <mergeCell ref="S829:U829"/>
    <mergeCell ref="V829:X829"/>
    <mergeCell ref="Y829:AA829"/>
    <mergeCell ref="AB829:AF829"/>
    <mergeCell ref="AG829:AJ829"/>
    <mergeCell ref="AK829:AM829"/>
    <mergeCell ref="AG828:AJ828"/>
    <mergeCell ref="AK828:AM828"/>
    <mergeCell ref="AN828:AO828"/>
    <mergeCell ref="AP828:AQ828"/>
    <mergeCell ref="AR828:AS828"/>
    <mergeCell ref="A829:E829"/>
    <mergeCell ref="F829:K829"/>
    <mergeCell ref="L829:M829"/>
    <mergeCell ref="N829:P829"/>
    <mergeCell ref="Q829:R829"/>
    <mergeCell ref="AR833:AS833"/>
    <mergeCell ref="A834:E834"/>
    <mergeCell ref="F834:K834"/>
    <mergeCell ref="L834:M834"/>
    <mergeCell ref="N834:P834"/>
    <mergeCell ref="Q834:R834"/>
    <mergeCell ref="S834:U834"/>
    <mergeCell ref="V834:X834"/>
    <mergeCell ref="Y834:AA834"/>
    <mergeCell ref="AB834:AF834"/>
    <mergeCell ref="Y833:AA833"/>
    <mergeCell ref="AB833:AF833"/>
    <mergeCell ref="AG833:AJ833"/>
    <mergeCell ref="AK833:AM833"/>
    <mergeCell ref="AN833:AO833"/>
    <mergeCell ref="AP833:AQ833"/>
    <mergeCell ref="AN832:AO832"/>
    <mergeCell ref="AP832:AQ832"/>
    <mergeCell ref="AR832:AS832"/>
    <mergeCell ref="A833:E833"/>
    <mergeCell ref="F833:K833"/>
    <mergeCell ref="L833:M833"/>
    <mergeCell ref="N833:P833"/>
    <mergeCell ref="Q833:R833"/>
    <mergeCell ref="S833:U833"/>
    <mergeCell ref="V833:X833"/>
    <mergeCell ref="S832:U832"/>
    <mergeCell ref="V832:X832"/>
    <mergeCell ref="Y832:AA832"/>
    <mergeCell ref="AB832:AF832"/>
    <mergeCell ref="AG832:AJ832"/>
    <mergeCell ref="AK832:AM832"/>
    <mergeCell ref="AG831:AJ831"/>
    <mergeCell ref="AK831:AM831"/>
    <mergeCell ref="AN831:AO831"/>
    <mergeCell ref="AP831:AQ831"/>
    <mergeCell ref="AR831:AS831"/>
    <mergeCell ref="A832:E832"/>
    <mergeCell ref="F832:K832"/>
    <mergeCell ref="L832:M832"/>
    <mergeCell ref="N832:P832"/>
    <mergeCell ref="Q832:R832"/>
    <mergeCell ref="AR836:AS836"/>
    <mergeCell ref="A837:E837"/>
    <mergeCell ref="F837:K837"/>
    <mergeCell ref="L837:M837"/>
    <mergeCell ref="N837:P837"/>
    <mergeCell ref="Q837:R837"/>
    <mergeCell ref="S837:U837"/>
    <mergeCell ref="V837:X837"/>
    <mergeCell ref="Y837:AA837"/>
    <mergeCell ref="AB837:AF837"/>
    <mergeCell ref="Y836:AA836"/>
    <mergeCell ref="AB836:AF836"/>
    <mergeCell ref="AG836:AJ836"/>
    <mergeCell ref="AK836:AM836"/>
    <mergeCell ref="AN836:AO836"/>
    <mergeCell ref="AP836:AQ836"/>
    <mergeCell ref="AN835:AO835"/>
    <mergeCell ref="AP835:AQ835"/>
    <mergeCell ref="AR835:AS835"/>
    <mergeCell ref="A836:E836"/>
    <mergeCell ref="F836:K836"/>
    <mergeCell ref="L836:M836"/>
    <mergeCell ref="N836:P836"/>
    <mergeCell ref="Q836:R836"/>
    <mergeCell ref="S836:U836"/>
    <mergeCell ref="V836:X836"/>
    <mergeCell ref="S835:U835"/>
    <mergeCell ref="V835:X835"/>
    <mergeCell ref="Y835:AA835"/>
    <mergeCell ref="AB835:AF835"/>
    <mergeCell ref="AG835:AJ835"/>
    <mergeCell ref="AK835:AM835"/>
    <mergeCell ref="AG834:AJ834"/>
    <mergeCell ref="AK834:AM834"/>
    <mergeCell ref="AN834:AO834"/>
    <mergeCell ref="AP834:AQ834"/>
    <mergeCell ref="AR834:AS834"/>
    <mergeCell ref="A835:E835"/>
    <mergeCell ref="F835:K835"/>
    <mergeCell ref="L835:M835"/>
    <mergeCell ref="N835:P835"/>
    <mergeCell ref="Q835:R835"/>
    <mergeCell ref="AR839:AS839"/>
    <mergeCell ref="A840:E840"/>
    <mergeCell ref="F840:K840"/>
    <mergeCell ref="L840:M840"/>
    <mergeCell ref="N840:P840"/>
    <mergeCell ref="Q840:R840"/>
    <mergeCell ref="S840:U840"/>
    <mergeCell ref="V840:X840"/>
    <mergeCell ref="Y840:AA840"/>
    <mergeCell ref="AB840:AF840"/>
    <mergeCell ref="Y839:AA839"/>
    <mergeCell ref="AB839:AF839"/>
    <mergeCell ref="AG839:AJ839"/>
    <mergeCell ref="AK839:AM839"/>
    <mergeCell ref="AN839:AO839"/>
    <mergeCell ref="AP839:AQ839"/>
    <mergeCell ref="AN838:AO838"/>
    <mergeCell ref="AP838:AQ838"/>
    <mergeCell ref="AR838:AS838"/>
    <mergeCell ref="A839:E839"/>
    <mergeCell ref="F839:K839"/>
    <mergeCell ref="L839:M839"/>
    <mergeCell ref="N839:P839"/>
    <mergeCell ref="Q839:R839"/>
    <mergeCell ref="S839:U839"/>
    <mergeCell ref="V839:X839"/>
    <mergeCell ref="S838:U838"/>
    <mergeCell ref="V838:X838"/>
    <mergeCell ref="Y838:AA838"/>
    <mergeCell ref="AB838:AF838"/>
    <mergeCell ref="AG838:AJ838"/>
    <mergeCell ref="AK838:AM838"/>
    <mergeCell ref="AG837:AJ837"/>
    <mergeCell ref="AK837:AM837"/>
    <mergeCell ref="AN837:AO837"/>
    <mergeCell ref="AP837:AQ837"/>
    <mergeCell ref="AR837:AS837"/>
    <mergeCell ref="A838:E838"/>
    <mergeCell ref="F838:K838"/>
    <mergeCell ref="L838:M838"/>
    <mergeCell ref="N838:P838"/>
    <mergeCell ref="Q838:R838"/>
    <mergeCell ref="AR842:AS842"/>
    <mergeCell ref="A843:E843"/>
    <mergeCell ref="F843:K843"/>
    <mergeCell ref="L843:M843"/>
    <mergeCell ref="N843:P843"/>
    <mergeCell ref="Q843:R843"/>
    <mergeCell ref="S843:U843"/>
    <mergeCell ref="V843:X843"/>
    <mergeCell ref="Y843:AA843"/>
    <mergeCell ref="AB843:AF843"/>
    <mergeCell ref="Y842:AA842"/>
    <mergeCell ref="AB842:AF842"/>
    <mergeCell ref="AG842:AJ842"/>
    <mergeCell ref="AK842:AM842"/>
    <mergeCell ref="AN842:AO842"/>
    <mergeCell ref="AP842:AQ842"/>
    <mergeCell ref="AN841:AO841"/>
    <mergeCell ref="AP841:AQ841"/>
    <mergeCell ref="AR841:AS841"/>
    <mergeCell ref="A842:E842"/>
    <mergeCell ref="F842:K842"/>
    <mergeCell ref="L842:M842"/>
    <mergeCell ref="N842:P842"/>
    <mergeCell ref="Q842:R842"/>
    <mergeCell ref="S842:U842"/>
    <mergeCell ref="V842:X842"/>
    <mergeCell ref="S841:U841"/>
    <mergeCell ref="V841:X841"/>
    <mergeCell ref="Y841:AA841"/>
    <mergeCell ref="AB841:AF841"/>
    <mergeCell ref="AG841:AJ841"/>
    <mergeCell ref="AK841:AM841"/>
    <mergeCell ref="AG840:AJ840"/>
    <mergeCell ref="AK840:AM840"/>
    <mergeCell ref="AN840:AO840"/>
    <mergeCell ref="AP840:AQ840"/>
    <mergeCell ref="AR840:AS840"/>
    <mergeCell ref="A841:E841"/>
    <mergeCell ref="F841:K841"/>
    <mergeCell ref="L841:M841"/>
    <mergeCell ref="N841:P841"/>
    <mergeCell ref="Q841:R841"/>
    <mergeCell ref="AR845:AS845"/>
    <mergeCell ref="A846:E846"/>
    <mergeCell ref="F846:K846"/>
    <mergeCell ref="L846:M846"/>
    <mergeCell ref="N846:P846"/>
    <mergeCell ref="Q846:R846"/>
    <mergeCell ref="S846:U846"/>
    <mergeCell ref="V846:X846"/>
    <mergeCell ref="Y846:AA846"/>
    <mergeCell ref="AB846:AF846"/>
    <mergeCell ref="Y845:AA845"/>
    <mergeCell ref="AB845:AF845"/>
    <mergeCell ref="AG845:AJ845"/>
    <mergeCell ref="AK845:AM845"/>
    <mergeCell ref="AN845:AO845"/>
    <mergeCell ref="AP845:AQ845"/>
    <mergeCell ref="AN844:AO844"/>
    <mergeCell ref="AP844:AQ844"/>
    <mergeCell ref="AR844:AS844"/>
    <mergeCell ref="A845:E845"/>
    <mergeCell ref="F845:K845"/>
    <mergeCell ref="L845:M845"/>
    <mergeCell ref="N845:P845"/>
    <mergeCell ref="Q845:R845"/>
    <mergeCell ref="S845:U845"/>
    <mergeCell ref="V845:X845"/>
    <mergeCell ref="S844:U844"/>
    <mergeCell ref="V844:X844"/>
    <mergeCell ref="Y844:AA844"/>
    <mergeCell ref="AB844:AF844"/>
    <mergeCell ref="AG844:AJ844"/>
    <mergeCell ref="AK844:AM844"/>
    <mergeCell ref="AG843:AJ843"/>
    <mergeCell ref="AK843:AM843"/>
    <mergeCell ref="AN843:AO843"/>
    <mergeCell ref="AP843:AQ843"/>
    <mergeCell ref="AR843:AS843"/>
    <mergeCell ref="A844:E844"/>
    <mergeCell ref="F844:K844"/>
    <mergeCell ref="L844:M844"/>
    <mergeCell ref="N844:P844"/>
    <mergeCell ref="Q844:R844"/>
    <mergeCell ref="AR848:AS848"/>
    <mergeCell ref="A849:E849"/>
    <mergeCell ref="F849:K849"/>
    <mergeCell ref="L849:M849"/>
    <mergeCell ref="N849:P849"/>
    <mergeCell ref="Q849:R849"/>
    <mergeCell ref="S849:U849"/>
    <mergeCell ref="V849:X849"/>
    <mergeCell ref="Y849:AA849"/>
    <mergeCell ref="AB849:AF849"/>
    <mergeCell ref="Y848:AA848"/>
    <mergeCell ref="AB848:AF848"/>
    <mergeCell ref="AG848:AJ848"/>
    <mergeCell ref="AK848:AM848"/>
    <mergeCell ref="AN848:AO848"/>
    <mergeCell ref="AP848:AQ848"/>
    <mergeCell ref="AN847:AO847"/>
    <mergeCell ref="AP847:AQ847"/>
    <mergeCell ref="AR847:AS847"/>
    <mergeCell ref="A848:E848"/>
    <mergeCell ref="F848:K848"/>
    <mergeCell ref="L848:M848"/>
    <mergeCell ref="N848:P848"/>
    <mergeCell ref="Q848:R848"/>
    <mergeCell ref="S848:U848"/>
    <mergeCell ref="V848:X848"/>
    <mergeCell ref="S847:U847"/>
    <mergeCell ref="V847:X847"/>
    <mergeCell ref="Y847:AA847"/>
    <mergeCell ref="AB847:AF847"/>
    <mergeCell ref="AG847:AJ847"/>
    <mergeCell ref="AK847:AM847"/>
    <mergeCell ref="AG846:AJ846"/>
    <mergeCell ref="AK846:AM846"/>
    <mergeCell ref="AN846:AO846"/>
    <mergeCell ref="AP846:AQ846"/>
    <mergeCell ref="AR846:AS846"/>
    <mergeCell ref="A847:E847"/>
    <mergeCell ref="F847:K847"/>
    <mergeCell ref="L847:M847"/>
    <mergeCell ref="N847:P847"/>
    <mergeCell ref="Q847:R847"/>
    <mergeCell ref="AR851:AS851"/>
    <mergeCell ref="A852:E852"/>
    <mergeCell ref="F852:K852"/>
    <mergeCell ref="L852:M852"/>
    <mergeCell ref="N852:P852"/>
    <mergeCell ref="Q852:R852"/>
    <mergeCell ref="S852:U852"/>
    <mergeCell ref="V852:X852"/>
    <mergeCell ref="Y852:AA852"/>
    <mergeCell ref="AB852:AF852"/>
    <mergeCell ref="Y851:AA851"/>
    <mergeCell ref="AB851:AF851"/>
    <mergeCell ref="AG851:AJ851"/>
    <mergeCell ref="AK851:AM851"/>
    <mergeCell ref="AN851:AO851"/>
    <mergeCell ref="AP851:AQ851"/>
    <mergeCell ref="AN850:AO850"/>
    <mergeCell ref="AP850:AQ850"/>
    <mergeCell ref="AR850:AS850"/>
    <mergeCell ref="A851:E851"/>
    <mergeCell ref="F851:K851"/>
    <mergeCell ref="L851:M851"/>
    <mergeCell ref="N851:P851"/>
    <mergeCell ref="Q851:R851"/>
    <mergeCell ref="S851:U851"/>
    <mergeCell ref="V851:X851"/>
    <mergeCell ref="S850:U850"/>
    <mergeCell ref="V850:X850"/>
    <mergeCell ref="Y850:AA850"/>
    <mergeCell ref="AB850:AF850"/>
    <mergeCell ref="AG850:AJ850"/>
    <mergeCell ref="AK850:AM850"/>
    <mergeCell ref="AG849:AJ849"/>
    <mergeCell ref="AK849:AM849"/>
    <mergeCell ref="AN849:AO849"/>
    <mergeCell ref="AP849:AQ849"/>
    <mergeCell ref="AR849:AS849"/>
    <mergeCell ref="A850:E850"/>
    <mergeCell ref="F850:K850"/>
    <mergeCell ref="L850:M850"/>
    <mergeCell ref="N850:P850"/>
    <mergeCell ref="Q850:R850"/>
    <mergeCell ref="AR854:AS854"/>
    <mergeCell ref="A855:E855"/>
    <mergeCell ref="F855:K855"/>
    <mergeCell ref="L855:M855"/>
    <mergeCell ref="N855:P855"/>
    <mergeCell ref="Q855:R855"/>
    <mergeCell ref="S855:U855"/>
    <mergeCell ref="V855:X855"/>
    <mergeCell ref="Y855:AA855"/>
    <mergeCell ref="AB855:AF855"/>
    <mergeCell ref="Y854:AA854"/>
    <mergeCell ref="AB854:AF854"/>
    <mergeCell ref="AG854:AJ854"/>
    <mergeCell ref="AK854:AM854"/>
    <mergeCell ref="AN854:AO854"/>
    <mergeCell ref="AP854:AQ854"/>
    <mergeCell ref="AN853:AO853"/>
    <mergeCell ref="AP853:AQ853"/>
    <mergeCell ref="AR853:AS853"/>
    <mergeCell ref="A854:E854"/>
    <mergeCell ref="F854:K854"/>
    <mergeCell ref="L854:M854"/>
    <mergeCell ref="N854:P854"/>
    <mergeCell ref="Q854:R854"/>
    <mergeCell ref="S854:U854"/>
    <mergeCell ref="V854:X854"/>
    <mergeCell ref="S853:U853"/>
    <mergeCell ref="V853:X853"/>
    <mergeCell ref="Y853:AA853"/>
    <mergeCell ref="AB853:AF853"/>
    <mergeCell ref="AG853:AJ853"/>
    <mergeCell ref="AK853:AM853"/>
    <mergeCell ref="AG852:AJ852"/>
    <mergeCell ref="AK852:AM852"/>
    <mergeCell ref="AN852:AO852"/>
    <mergeCell ref="AP852:AQ852"/>
    <mergeCell ref="AR852:AS852"/>
    <mergeCell ref="A853:E853"/>
    <mergeCell ref="F853:K853"/>
    <mergeCell ref="L853:M853"/>
    <mergeCell ref="N853:P853"/>
    <mergeCell ref="Q853:R853"/>
    <mergeCell ref="AR857:AS857"/>
    <mergeCell ref="A858:E858"/>
    <mergeCell ref="F858:K858"/>
    <mergeCell ref="L858:M858"/>
    <mergeCell ref="N858:P858"/>
    <mergeCell ref="Q858:R858"/>
    <mergeCell ref="S858:U858"/>
    <mergeCell ref="V858:X858"/>
    <mergeCell ref="Y858:AA858"/>
    <mergeCell ref="AB858:AF858"/>
    <mergeCell ref="Y857:AA857"/>
    <mergeCell ref="AB857:AF857"/>
    <mergeCell ref="AG857:AJ857"/>
    <mergeCell ref="AK857:AM857"/>
    <mergeCell ref="AN857:AO857"/>
    <mergeCell ref="AP857:AQ857"/>
    <mergeCell ref="AN856:AO856"/>
    <mergeCell ref="AP856:AQ856"/>
    <mergeCell ref="AR856:AS856"/>
    <mergeCell ref="A857:E857"/>
    <mergeCell ref="F857:K857"/>
    <mergeCell ref="L857:M857"/>
    <mergeCell ref="N857:P857"/>
    <mergeCell ref="Q857:R857"/>
    <mergeCell ref="S857:U857"/>
    <mergeCell ref="V857:X857"/>
    <mergeCell ref="S856:U856"/>
    <mergeCell ref="V856:X856"/>
    <mergeCell ref="Y856:AA856"/>
    <mergeCell ref="AB856:AF856"/>
    <mergeCell ref="AG856:AJ856"/>
    <mergeCell ref="AK856:AM856"/>
    <mergeCell ref="AG855:AJ855"/>
    <mergeCell ref="AK855:AM855"/>
    <mergeCell ref="AN855:AO855"/>
    <mergeCell ref="AP855:AQ855"/>
    <mergeCell ref="AR855:AS855"/>
    <mergeCell ref="A856:E856"/>
    <mergeCell ref="F856:K856"/>
    <mergeCell ref="L856:M856"/>
    <mergeCell ref="N856:P856"/>
    <mergeCell ref="Q856:R856"/>
    <mergeCell ref="AR860:AS860"/>
    <mergeCell ref="A861:E861"/>
    <mergeCell ref="F861:K861"/>
    <mergeCell ref="L861:M861"/>
    <mergeCell ref="N861:P861"/>
    <mergeCell ref="Q861:R861"/>
    <mergeCell ref="S861:U861"/>
    <mergeCell ref="V861:X861"/>
    <mergeCell ref="Y861:AA861"/>
    <mergeCell ref="AB861:AF861"/>
    <mergeCell ref="Y860:AA860"/>
    <mergeCell ref="AB860:AF860"/>
    <mergeCell ref="AG860:AJ860"/>
    <mergeCell ref="AK860:AM860"/>
    <mergeCell ref="AN860:AO860"/>
    <mergeCell ref="AP860:AQ860"/>
    <mergeCell ref="AN859:AO859"/>
    <mergeCell ref="AP859:AQ859"/>
    <mergeCell ref="AR859:AS859"/>
    <mergeCell ref="A860:E860"/>
    <mergeCell ref="F860:K860"/>
    <mergeCell ref="L860:M860"/>
    <mergeCell ref="N860:P860"/>
    <mergeCell ref="Q860:R860"/>
    <mergeCell ref="S860:U860"/>
    <mergeCell ref="V860:X860"/>
    <mergeCell ref="S859:U859"/>
    <mergeCell ref="V859:X859"/>
    <mergeCell ref="Y859:AA859"/>
    <mergeCell ref="AB859:AF859"/>
    <mergeCell ref="AG859:AJ859"/>
    <mergeCell ref="AK859:AM859"/>
    <mergeCell ref="AG858:AJ858"/>
    <mergeCell ref="AK858:AM858"/>
    <mergeCell ref="AN858:AO858"/>
    <mergeCell ref="AP858:AQ858"/>
    <mergeCell ref="AR858:AS858"/>
    <mergeCell ref="A859:E859"/>
    <mergeCell ref="F859:K859"/>
    <mergeCell ref="L859:M859"/>
    <mergeCell ref="N859:P859"/>
    <mergeCell ref="Q859:R859"/>
    <mergeCell ref="AR863:AS863"/>
    <mergeCell ref="A864:E864"/>
    <mergeCell ref="F864:K864"/>
    <mergeCell ref="L864:M864"/>
    <mergeCell ref="N864:P864"/>
    <mergeCell ref="Q864:R864"/>
    <mergeCell ref="S864:U864"/>
    <mergeCell ref="V864:X864"/>
    <mergeCell ref="Y864:AA864"/>
    <mergeCell ref="AB864:AF864"/>
    <mergeCell ref="Y863:AA863"/>
    <mergeCell ref="AB863:AF863"/>
    <mergeCell ref="AG863:AJ863"/>
    <mergeCell ref="AK863:AM863"/>
    <mergeCell ref="AN863:AO863"/>
    <mergeCell ref="AP863:AQ863"/>
    <mergeCell ref="AN862:AO862"/>
    <mergeCell ref="AP862:AQ862"/>
    <mergeCell ref="AR862:AS862"/>
    <mergeCell ref="A863:E863"/>
    <mergeCell ref="F863:K863"/>
    <mergeCell ref="L863:M863"/>
    <mergeCell ref="N863:P863"/>
    <mergeCell ref="Q863:R863"/>
    <mergeCell ref="S863:U863"/>
    <mergeCell ref="V863:X863"/>
    <mergeCell ref="S862:U862"/>
    <mergeCell ref="V862:X862"/>
    <mergeCell ref="Y862:AA862"/>
    <mergeCell ref="AB862:AF862"/>
    <mergeCell ref="AG862:AJ862"/>
    <mergeCell ref="AK862:AM862"/>
    <mergeCell ref="AG861:AJ861"/>
    <mergeCell ref="AK861:AM861"/>
    <mergeCell ref="AN861:AO861"/>
    <mergeCell ref="AP861:AQ861"/>
    <mergeCell ref="AR861:AS861"/>
    <mergeCell ref="A862:E862"/>
    <mergeCell ref="F862:K862"/>
    <mergeCell ref="L862:M862"/>
    <mergeCell ref="N862:P862"/>
    <mergeCell ref="Q862:R862"/>
    <mergeCell ref="AR866:AS866"/>
    <mergeCell ref="A867:E867"/>
    <mergeCell ref="F867:K867"/>
    <mergeCell ref="L867:M867"/>
    <mergeCell ref="N867:P867"/>
    <mergeCell ref="Q867:R867"/>
    <mergeCell ref="S867:U867"/>
    <mergeCell ref="V867:X867"/>
    <mergeCell ref="Y867:AA867"/>
    <mergeCell ref="AB867:AF867"/>
    <mergeCell ref="Y866:AA866"/>
    <mergeCell ref="AB866:AF866"/>
    <mergeCell ref="AG866:AJ866"/>
    <mergeCell ref="AK866:AM866"/>
    <mergeCell ref="AN866:AO866"/>
    <mergeCell ref="AP866:AQ866"/>
    <mergeCell ref="AN865:AO865"/>
    <mergeCell ref="AP865:AQ865"/>
    <mergeCell ref="AR865:AS865"/>
    <mergeCell ref="A866:E866"/>
    <mergeCell ref="F866:K866"/>
    <mergeCell ref="L866:M866"/>
    <mergeCell ref="N866:P866"/>
    <mergeCell ref="Q866:R866"/>
    <mergeCell ref="S866:U866"/>
    <mergeCell ref="V866:X866"/>
    <mergeCell ref="S865:U865"/>
    <mergeCell ref="V865:X865"/>
    <mergeCell ref="Y865:AA865"/>
    <mergeCell ref="AB865:AF865"/>
    <mergeCell ref="AG865:AJ865"/>
    <mergeCell ref="AK865:AM865"/>
    <mergeCell ref="AG864:AJ864"/>
    <mergeCell ref="AK864:AM864"/>
    <mergeCell ref="AN864:AO864"/>
    <mergeCell ref="AP864:AQ864"/>
    <mergeCell ref="AR864:AS864"/>
    <mergeCell ref="A865:E865"/>
    <mergeCell ref="F865:K865"/>
    <mergeCell ref="L865:M865"/>
    <mergeCell ref="N865:P865"/>
    <mergeCell ref="Q865:R865"/>
    <mergeCell ref="AR869:AS869"/>
    <mergeCell ref="A870:E870"/>
    <mergeCell ref="F870:K870"/>
    <mergeCell ref="L870:M870"/>
    <mergeCell ref="N870:P870"/>
    <mergeCell ref="Q870:R870"/>
    <mergeCell ref="S870:U870"/>
    <mergeCell ref="V870:X870"/>
    <mergeCell ref="Y870:AA870"/>
    <mergeCell ref="AB870:AF870"/>
    <mergeCell ref="Y869:AA869"/>
    <mergeCell ref="AB869:AF869"/>
    <mergeCell ref="AG869:AJ869"/>
    <mergeCell ref="AK869:AM869"/>
    <mergeCell ref="AN869:AO869"/>
    <mergeCell ref="AP869:AQ869"/>
    <mergeCell ref="AN868:AO868"/>
    <mergeCell ref="AP868:AQ868"/>
    <mergeCell ref="AR868:AS868"/>
    <mergeCell ref="A869:E869"/>
    <mergeCell ref="F869:K869"/>
    <mergeCell ref="L869:M869"/>
    <mergeCell ref="N869:P869"/>
    <mergeCell ref="Q869:R869"/>
    <mergeCell ref="S869:U869"/>
    <mergeCell ref="V869:X869"/>
    <mergeCell ref="S868:U868"/>
    <mergeCell ref="V868:X868"/>
    <mergeCell ref="Y868:AA868"/>
    <mergeCell ref="AB868:AF868"/>
    <mergeCell ref="AG868:AJ868"/>
    <mergeCell ref="AK868:AM868"/>
    <mergeCell ref="AG867:AJ867"/>
    <mergeCell ref="AK867:AM867"/>
    <mergeCell ref="AN867:AO867"/>
    <mergeCell ref="AP867:AQ867"/>
    <mergeCell ref="AR867:AS867"/>
    <mergeCell ref="A868:E868"/>
    <mergeCell ref="F868:K868"/>
    <mergeCell ref="L868:M868"/>
    <mergeCell ref="N868:P868"/>
    <mergeCell ref="Q868:R868"/>
    <mergeCell ref="AR872:AS872"/>
    <mergeCell ref="A878:E880"/>
    <mergeCell ref="F878:K880"/>
    <mergeCell ref="L878:AL878"/>
    <mergeCell ref="AM878:AS879"/>
    <mergeCell ref="L879:N880"/>
    <mergeCell ref="O879:R880"/>
    <mergeCell ref="S879:V880"/>
    <mergeCell ref="W879:Z880"/>
    <mergeCell ref="AA879:AE880"/>
    <mergeCell ref="Y872:AA872"/>
    <mergeCell ref="AB872:AF872"/>
    <mergeCell ref="AG872:AJ872"/>
    <mergeCell ref="AK872:AM872"/>
    <mergeCell ref="AN872:AO872"/>
    <mergeCell ref="AP872:AQ872"/>
    <mergeCell ref="AN871:AO871"/>
    <mergeCell ref="AP871:AQ871"/>
    <mergeCell ref="AR871:AS871"/>
    <mergeCell ref="A872:E872"/>
    <mergeCell ref="F872:K872"/>
    <mergeCell ref="L872:M872"/>
    <mergeCell ref="N872:P872"/>
    <mergeCell ref="Q872:R872"/>
    <mergeCell ref="S872:U872"/>
    <mergeCell ref="V872:X872"/>
    <mergeCell ref="S871:U871"/>
    <mergeCell ref="V871:X871"/>
    <mergeCell ref="Y871:AA871"/>
    <mergeCell ref="AB871:AF871"/>
    <mergeCell ref="AG871:AJ871"/>
    <mergeCell ref="AK871:AM871"/>
    <mergeCell ref="AG870:AJ870"/>
    <mergeCell ref="AK870:AM870"/>
    <mergeCell ref="AN870:AO870"/>
    <mergeCell ref="AP870:AQ870"/>
    <mergeCell ref="AR870:AS870"/>
    <mergeCell ref="A871:E871"/>
    <mergeCell ref="F871:K871"/>
    <mergeCell ref="L871:M871"/>
    <mergeCell ref="N871:P871"/>
    <mergeCell ref="Q871:R871"/>
    <mergeCell ref="AM882:AO882"/>
    <mergeCell ref="AP882:AQ882"/>
    <mergeCell ref="AR882:AS882"/>
    <mergeCell ref="A883:E883"/>
    <mergeCell ref="F883:K883"/>
    <mergeCell ref="L883:N883"/>
    <mergeCell ref="O883:R883"/>
    <mergeCell ref="S883:V883"/>
    <mergeCell ref="W883:Z883"/>
    <mergeCell ref="AA883:AE883"/>
    <mergeCell ref="AR881:AS881"/>
    <mergeCell ref="A882:E882"/>
    <mergeCell ref="F882:K882"/>
    <mergeCell ref="L882:N882"/>
    <mergeCell ref="O882:R882"/>
    <mergeCell ref="S882:V882"/>
    <mergeCell ref="W882:Z882"/>
    <mergeCell ref="AA882:AE882"/>
    <mergeCell ref="AF882:AI882"/>
    <mergeCell ref="AJ882:AL882"/>
    <mergeCell ref="W881:Z881"/>
    <mergeCell ref="AA881:AE881"/>
    <mergeCell ref="AF881:AI881"/>
    <mergeCell ref="AJ881:AL881"/>
    <mergeCell ref="AM881:AO881"/>
    <mergeCell ref="AP881:AQ881"/>
    <mergeCell ref="AF879:AI880"/>
    <mergeCell ref="AJ879:AL880"/>
    <mergeCell ref="AM880:AO880"/>
    <mergeCell ref="AP880:AQ880"/>
    <mergeCell ref="AR880:AS880"/>
    <mergeCell ref="A881:E881"/>
    <mergeCell ref="F881:K881"/>
    <mergeCell ref="L881:N881"/>
    <mergeCell ref="O881:R881"/>
    <mergeCell ref="S881:V881"/>
    <mergeCell ref="AM885:AO885"/>
    <mergeCell ref="AP885:AQ885"/>
    <mergeCell ref="AR885:AS885"/>
    <mergeCell ref="A886:E886"/>
    <mergeCell ref="F886:K886"/>
    <mergeCell ref="L886:N886"/>
    <mergeCell ref="O886:R886"/>
    <mergeCell ref="S886:V886"/>
    <mergeCell ref="W886:Z886"/>
    <mergeCell ref="AA886:AE886"/>
    <mergeCell ref="AR884:AS884"/>
    <mergeCell ref="A885:E885"/>
    <mergeCell ref="F885:K885"/>
    <mergeCell ref="L885:N885"/>
    <mergeCell ref="O885:R885"/>
    <mergeCell ref="S885:V885"/>
    <mergeCell ref="W885:Z885"/>
    <mergeCell ref="AA885:AE885"/>
    <mergeCell ref="AF885:AI885"/>
    <mergeCell ref="AJ885:AL885"/>
    <mergeCell ref="W884:Z884"/>
    <mergeCell ref="AA884:AE884"/>
    <mergeCell ref="AF884:AI884"/>
    <mergeCell ref="AJ884:AL884"/>
    <mergeCell ref="AM884:AO884"/>
    <mergeCell ref="AP884:AQ884"/>
    <mergeCell ref="AF883:AI883"/>
    <mergeCell ref="AJ883:AL883"/>
    <mergeCell ref="AM883:AO883"/>
    <mergeCell ref="AP883:AQ883"/>
    <mergeCell ref="AR883:AS883"/>
    <mergeCell ref="A884:E884"/>
    <mergeCell ref="F884:K884"/>
    <mergeCell ref="L884:N884"/>
    <mergeCell ref="O884:R884"/>
    <mergeCell ref="S884:V884"/>
    <mergeCell ref="AM888:AO888"/>
    <mergeCell ref="AP888:AQ888"/>
    <mergeCell ref="AR888:AS888"/>
    <mergeCell ref="A889:E889"/>
    <mergeCell ref="F889:K889"/>
    <mergeCell ref="L889:N889"/>
    <mergeCell ref="O889:R889"/>
    <mergeCell ref="S889:V889"/>
    <mergeCell ref="W889:Z889"/>
    <mergeCell ref="AA889:AE889"/>
    <mergeCell ref="AR887:AS887"/>
    <mergeCell ref="A888:E888"/>
    <mergeCell ref="F888:K888"/>
    <mergeCell ref="L888:N888"/>
    <mergeCell ref="O888:R888"/>
    <mergeCell ref="S888:V888"/>
    <mergeCell ref="W888:Z888"/>
    <mergeCell ref="AA888:AE888"/>
    <mergeCell ref="AF888:AI888"/>
    <mergeCell ref="AJ888:AL888"/>
    <mergeCell ref="W887:Z887"/>
    <mergeCell ref="AA887:AE887"/>
    <mergeCell ref="AF887:AI887"/>
    <mergeCell ref="AJ887:AL887"/>
    <mergeCell ref="AM887:AO887"/>
    <mergeCell ref="AP887:AQ887"/>
    <mergeCell ref="AF886:AI886"/>
    <mergeCell ref="AJ886:AL886"/>
    <mergeCell ref="AM886:AO886"/>
    <mergeCell ref="AP886:AQ886"/>
    <mergeCell ref="AR886:AS886"/>
    <mergeCell ref="A887:E887"/>
    <mergeCell ref="F887:K887"/>
    <mergeCell ref="L887:N887"/>
    <mergeCell ref="O887:R887"/>
    <mergeCell ref="S887:V887"/>
    <mergeCell ref="AM891:AO891"/>
    <mergeCell ref="AP891:AQ891"/>
    <mergeCell ref="AR891:AS891"/>
    <mergeCell ref="A892:E892"/>
    <mergeCell ref="F892:K892"/>
    <mergeCell ref="L892:N892"/>
    <mergeCell ref="O892:R892"/>
    <mergeCell ref="S892:V892"/>
    <mergeCell ref="W892:Z892"/>
    <mergeCell ref="AA892:AE892"/>
    <mergeCell ref="AR890:AS890"/>
    <mergeCell ref="A891:E891"/>
    <mergeCell ref="F891:K891"/>
    <mergeCell ref="L891:N891"/>
    <mergeCell ref="O891:R891"/>
    <mergeCell ref="S891:V891"/>
    <mergeCell ref="W891:Z891"/>
    <mergeCell ref="AA891:AE891"/>
    <mergeCell ref="AF891:AI891"/>
    <mergeCell ref="AJ891:AL891"/>
    <mergeCell ref="W890:Z890"/>
    <mergeCell ref="AA890:AE890"/>
    <mergeCell ref="AF890:AI890"/>
    <mergeCell ref="AJ890:AL890"/>
    <mergeCell ref="AM890:AO890"/>
    <mergeCell ref="AP890:AQ890"/>
    <mergeCell ref="AF889:AI889"/>
    <mergeCell ref="AJ889:AL889"/>
    <mergeCell ref="AM889:AO889"/>
    <mergeCell ref="AP889:AQ889"/>
    <mergeCell ref="AR889:AS889"/>
    <mergeCell ref="A890:E890"/>
    <mergeCell ref="F890:K890"/>
    <mergeCell ref="L890:N890"/>
    <mergeCell ref="O890:R890"/>
    <mergeCell ref="S890:V890"/>
    <mergeCell ref="AM894:AO894"/>
    <mergeCell ref="AP894:AQ894"/>
    <mergeCell ref="AR894:AS894"/>
    <mergeCell ref="A895:E895"/>
    <mergeCell ref="F895:K895"/>
    <mergeCell ref="L895:N895"/>
    <mergeCell ref="O895:R895"/>
    <mergeCell ref="S895:V895"/>
    <mergeCell ref="W895:Z895"/>
    <mergeCell ref="AA895:AE895"/>
    <mergeCell ref="AR893:AS893"/>
    <mergeCell ref="A894:E894"/>
    <mergeCell ref="F894:K894"/>
    <mergeCell ref="L894:N894"/>
    <mergeCell ref="O894:R894"/>
    <mergeCell ref="S894:V894"/>
    <mergeCell ref="W894:Z894"/>
    <mergeCell ref="AA894:AE894"/>
    <mergeCell ref="AF894:AI894"/>
    <mergeCell ref="AJ894:AL894"/>
    <mergeCell ref="W893:Z893"/>
    <mergeCell ref="AA893:AE893"/>
    <mergeCell ref="AF893:AI893"/>
    <mergeCell ref="AJ893:AL893"/>
    <mergeCell ref="AM893:AO893"/>
    <mergeCell ref="AP893:AQ893"/>
    <mergeCell ref="AF892:AI892"/>
    <mergeCell ref="AJ892:AL892"/>
    <mergeCell ref="AM892:AO892"/>
    <mergeCell ref="AP892:AQ892"/>
    <mergeCell ref="AR892:AS892"/>
    <mergeCell ref="A893:E893"/>
    <mergeCell ref="F893:K893"/>
    <mergeCell ref="L893:N893"/>
    <mergeCell ref="O893:R893"/>
    <mergeCell ref="S893:V893"/>
    <mergeCell ref="AM897:AO897"/>
    <mergeCell ref="AP897:AQ897"/>
    <mergeCell ref="AR897:AS897"/>
    <mergeCell ref="A898:E898"/>
    <mergeCell ref="F898:K898"/>
    <mergeCell ref="L898:N898"/>
    <mergeCell ref="O898:R898"/>
    <mergeCell ref="S898:V898"/>
    <mergeCell ref="W898:Z898"/>
    <mergeCell ref="AA898:AE898"/>
    <mergeCell ref="AR896:AS896"/>
    <mergeCell ref="A897:E897"/>
    <mergeCell ref="F897:K897"/>
    <mergeCell ref="L897:N897"/>
    <mergeCell ref="O897:R897"/>
    <mergeCell ref="S897:V897"/>
    <mergeCell ref="W897:Z897"/>
    <mergeCell ref="AA897:AE897"/>
    <mergeCell ref="AF897:AI897"/>
    <mergeCell ref="AJ897:AL897"/>
    <mergeCell ref="W896:Z896"/>
    <mergeCell ref="AA896:AE896"/>
    <mergeCell ref="AF896:AI896"/>
    <mergeCell ref="AJ896:AL896"/>
    <mergeCell ref="AM896:AO896"/>
    <mergeCell ref="AP896:AQ896"/>
    <mergeCell ref="AF895:AI895"/>
    <mergeCell ref="AJ895:AL895"/>
    <mergeCell ref="AM895:AO895"/>
    <mergeCell ref="AP895:AQ895"/>
    <mergeCell ref="AR895:AS895"/>
    <mergeCell ref="A896:E896"/>
    <mergeCell ref="F896:K896"/>
    <mergeCell ref="L896:N896"/>
    <mergeCell ref="O896:R896"/>
    <mergeCell ref="S896:V896"/>
    <mergeCell ref="AM900:AO900"/>
    <mergeCell ref="AP900:AQ900"/>
    <mergeCell ref="AR900:AS900"/>
    <mergeCell ref="A901:E901"/>
    <mergeCell ref="F901:K901"/>
    <mergeCell ref="L901:N901"/>
    <mergeCell ref="O901:R901"/>
    <mergeCell ref="S901:V901"/>
    <mergeCell ref="W901:Z901"/>
    <mergeCell ref="AA901:AE901"/>
    <mergeCell ref="AR899:AS899"/>
    <mergeCell ref="A900:E900"/>
    <mergeCell ref="F900:K900"/>
    <mergeCell ref="L900:N900"/>
    <mergeCell ref="O900:R900"/>
    <mergeCell ref="S900:V900"/>
    <mergeCell ref="W900:Z900"/>
    <mergeCell ref="AA900:AE900"/>
    <mergeCell ref="AF900:AI900"/>
    <mergeCell ref="AJ900:AL900"/>
    <mergeCell ref="W899:Z899"/>
    <mergeCell ref="AA899:AE899"/>
    <mergeCell ref="AF899:AI899"/>
    <mergeCell ref="AJ899:AL899"/>
    <mergeCell ref="AM899:AO899"/>
    <mergeCell ref="AP899:AQ899"/>
    <mergeCell ref="AF898:AI898"/>
    <mergeCell ref="AJ898:AL898"/>
    <mergeCell ref="AM898:AO898"/>
    <mergeCell ref="AP898:AQ898"/>
    <mergeCell ref="AR898:AS898"/>
    <mergeCell ref="A899:E899"/>
    <mergeCell ref="F899:K899"/>
    <mergeCell ref="L899:N899"/>
    <mergeCell ref="O899:R899"/>
    <mergeCell ref="S899:V899"/>
    <mergeCell ref="AM903:AO903"/>
    <mergeCell ref="AP903:AQ903"/>
    <mergeCell ref="AR903:AS903"/>
    <mergeCell ref="A904:E904"/>
    <mergeCell ref="F904:K904"/>
    <mergeCell ref="L904:N904"/>
    <mergeCell ref="O904:R904"/>
    <mergeCell ref="S904:V904"/>
    <mergeCell ref="W904:Z904"/>
    <mergeCell ref="AA904:AE904"/>
    <mergeCell ref="AR902:AS902"/>
    <mergeCell ref="A903:E903"/>
    <mergeCell ref="F903:K903"/>
    <mergeCell ref="L903:N903"/>
    <mergeCell ref="O903:R903"/>
    <mergeCell ref="S903:V903"/>
    <mergeCell ref="W903:Z903"/>
    <mergeCell ref="AA903:AE903"/>
    <mergeCell ref="AF903:AI903"/>
    <mergeCell ref="AJ903:AL903"/>
    <mergeCell ref="W902:Z902"/>
    <mergeCell ref="AA902:AE902"/>
    <mergeCell ref="AF902:AI902"/>
    <mergeCell ref="AJ902:AL902"/>
    <mergeCell ref="AM902:AO902"/>
    <mergeCell ref="AP902:AQ902"/>
    <mergeCell ref="AF901:AI901"/>
    <mergeCell ref="AJ901:AL901"/>
    <mergeCell ref="AM901:AO901"/>
    <mergeCell ref="AP901:AQ901"/>
    <mergeCell ref="AR901:AS901"/>
    <mergeCell ref="A902:E902"/>
    <mergeCell ref="F902:K902"/>
    <mergeCell ref="L902:N902"/>
    <mergeCell ref="O902:R902"/>
    <mergeCell ref="S902:V902"/>
    <mergeCell ref="AM906:AO906"/>
    <mergeCell ref="AP906:AQ906"/>
    <mergeCell ref="AR906:AS906"/>
    <mergeCell ref="A907:E907"/>
    <mergeCell ref="F907:K907"/>
    <mergeCell ref="L907:N907"/>
    <mergeCell ref="O907:R907"/>
    <mergeCell ref="S907:V907"/>
    <mergeCell ref="W907:Z907"/>
    <mergeCell ref="AA907:AE907"/>
    <mergeCell ref="AR905:AS905"/>
    <mergeCell ref="A906:E906"/>
    <mergeCell ref="F906:K906"/>
    <mergeCell ref="L906:N906"/>
    <mergeCell ref="O906:R906"/>
    <mergeCell ref="S906:V906"/>
    <mergeCell ref="W906:Z906"/>
    <mergeCell ref="AA906:AE906"/>
    <mergeCell ref="AF906:AI906"/>
    <mergeCell ref="AJ906:AL906"/>
    <mergeCell ref="W905:Z905"/>
    <mergeCell ref="AA905:AE905"/>
    <mergeCell ref="AF905:AI905"/>
    <mergeCell ref="AJ905:AL905"/>
    <mergeCell ref="AM905:AO905"/>
    <mergeCell ref="AP905:AQ905"/>
    <mergeCell ref="AF904:AI904"/>
    <mergeCell ref="AJ904:AL904"/>
    <mergeCell ref="AM904:AO904"/>
    <mergeCell ref="AP904:AQ904"/>
    <mergeCell ref="AR904:AS904"/>
    <mergeCell ref="A905:E905"/>
    <mergeCell ref="F905:K905"/>
    <mergeCell ref="L905:N905"/>
    <mergeCell ref="O905:R905"/>
    <mergeCell ref="S905:V905"/>
    <mergeCell ref="AM909:AO909"/>
    <mergeCell ref="AP909:AQ909"/>
    <mergeCell ref="AR909:AS909"/>
    <mergeCell ref="A910:E910"/>
    <mergeCell ref="F910:K910"/>
    <mergeCell ref="L910:N910"/>
    <mergeCell ref="O910:R910"/>
    <mergeCell ref="S910:V910"/>
    <mergeCell ref="W910:Z910"/>
    <mergeCell ref="AA910:AE910"/>
    <mergeCell ref="AR908:AS908"/>
    <mergeCell ref="A909:E909"/>
    <mergeCell ref="F909:K909"/>
    <mergeCell ref="L909:N909"/>
    <mergeCell ref="O909:R909"/>
    <mergeCell ref="S909:V909"/>
    <mergeCell ref="W909:Z909"/>
    <mergeCell ref="AA909:AE909"/>
    <mergeCell ref="AF909:AI909"/>
    <mergeCell ref="AJ909:AL909"/>
    <mergeCell ref="W908:Z908"/>
    <mergeCell ref="AA908:AE908"/>
    <mergeCell ref="AF908:AI908"/>
    <mergeCell ref="AJ908:AL908"/>
    <mergeCell ref="AM908:AO908"/>
    <mergeCell ref="AP908:AQ908"/>
    <mergeCell ref="AF907:AI907"/>
    <mergeCell ref="AJ907:AL907"/>
    <mergeCell ref="AM907:AO907"/>
    <mergeCell ref="AP907:AQ907"/>
    <mergeCell ref="AR907:AS907"/>
    <mergeCell ref="A908:E908"/>
    <mergeCell ref="F908:K908"/>
    <mergeCell ref="L908:N908"/>
    <mergeCell ref="O908:R908"/>
    <mergeCell ref="S908:V908"/>
    <mergeCell ref="AM912:AO912"/>
    <mergeCell ref="AP912:AQ912"/>
    <mergeCell ref="AR912:AS912"/>
    <mergeCell ref="A913:E913"/>
    <mergeCell ref="F913:K913"/>
    <mergeCell ref="L913:N913"/>
    <mergeCell ref="O913:R913"/>
    <mergeCell ref="S913:V913"/>
    <mergeCell ref="W913:Z913"/>
    <mergeCell ref="AA913:AE913"/>
    <mergeCell ref="AR911:AS911"/>
    <mergeCell ref="A912:E912"/>
    <mergeCell ref="F912:K912"/>
    <mergeCell ref="L912:N912"/>
    <mergeCell ref="O912:R912"/>
    <mergeCell ref="S912:V912"/>
    <mergeCell ref="W912:Z912"/>
    <mergeCell ref="AA912:AE912"/>
    <mergeCell ref="AF912:AI912"/>
    <mergeCell ref="AJ912:AL912"/>
    <mergeCell ref="W911:Z911"/>
    <mergeCell ref="AA911:AE911"/>
    <mergeCell ref="AF911:AI911"/>
    <mergeCell ref="AJ911:AL911"/>
    <mergeCell ref="AM911:AO911"/>
    <mergeCell ref="AP911:AQ911"/>
    <mergeCell ref="AF910:AI910"/>
    <mergeCell ref="AJ910:AL910"/>
    <mergeCell ref="AM910:AO910"/>
    <mergeCell ref="AP910:AQ910"/>
    <mergeCell ref="AR910:AS910"/>
    <mergeCell ref="A911:E911"/>
    <mergeCell ref="F911:K911"/>
    <mergeCell ref="L911:N911"/>
    <mergeCell ref="O911:R911"/>
    <mergeCell ref="S911:V911"/>
    <mergeCell ref="AM915:AO915"/>
    <mergeCell ref="AP915:AQ915"/>
    <mergeCell ref="AR915:AS915"/>
    <mergeCell ref="A916:E916"/>
    <mergeCell ref="F916:K916"/>
    <mergeCell ref="L916:N916"/>
    <mergeCell ref="O916:R916"/>
    <mergeCell ref="S916:V916"/>
    <mergeCell ref="W916:Z916"/>
    <mergeCell ref="AA916:AE916"/>
    <mergeCell ref="AR914:AS914"/>
    <mergeCell ref="A915:E915"/>
    <mergeCell ref="F915:K915"/>
    <mergeCell ref="L915:N915"/>
    <mergeCell ref="O915:R915"/>
    <mergeCell ref="S915:V915"/>
    <mergeCell ref="W915:Z915"/>
    <mergeCell ref="AA915:AE915"/>
    <mergeCell ref="AF915:AI915"/>
    <mergeCell ref="AJ915:AL915"/>
    <mergeCell ref="W914:Z914"/>
    <mergeCell ref="AA914:AE914"/>
    <mergeCell ref="AF914:AI914"/>
    <mergeCell ref="AJ914:AL914"/>
    <mergeCell ref="AM914:AO914"/>
    <mergeCell ref="AP914:AQ914"/>
    <mergeCell ref="AF913:AI913"/>
    <mergeCell ref="AJ913:AL913"/>
    <mergeCell ref="AM913:AO913"/>
    <mergeCell ref="AP913:AQ913"/>
    <mergeCell ref="AR913:AS913"/>
    <mergeCell ref="A914:E914"/>
    <mergeCell ref="F914:K914"/>
    <mergeCell ref="L914:N914"/>
    <mergeCell ref="O914:R914"/>
    <mergeCell ref="S914:V914"/>
    <mergeCell ref="AM918:AO918"/>
    <mergeCell ref="AP918:AQ918"/>
    <mergeCell ref="AR918:AS918"/>
    <mergeCell ref="A919:E919"/>
    <mergeCell ref="F919:K919"/>
    <mergeCell ref="L919:N919"/>
    <mergeCell ref="O919:R919"/>
    <mergeCell ref="S919:V919"/>
    <mergeCell ref="W919:Z919"/>
    <mergeCell ref="AA919:AE919"/>
    <mergeCell ref="AR917:AS917"/>
    <mergeCell ref="A918:E918"/>
    <mergeCell ref="F918:K918"/>
    <mergeCell ref="L918:N918"/>
    <mergeCell ref="O918:R918"/>
    <mergeCell ref="S918:V918"/>
    <mergeCell ref="W918:Z918"/>
    <mergeCell ref="AA918:AE918"/>
    <mergeCell ref="AF918:AI918"/>
    <mergeCell ref="AJ918:AL918"/>
    <mergeCell ref="W917:Z917"/>
    <mergeCell ref="AA917:AE917"/>
    <mergeCell ref="AF917:AI917"/>
    <mergeCell ref="AJ917:AL917"/>
    <mergeCell ref="AM917:AO917"/>
    <mergeCell ref="AP917:AQ917"/>
    <mergeCell ref="AF916:AI916"/>
    <mergeCell ref="AJ916:AL916"/>
    <mergeCell ref="AM916:AO916"/>
    <mergeCell ref="AP916:AQ916"/>
    <mergeCell ref="AR916:AS916"/>
    <mergeCell ref="A917:E917"/>
    <mergeCell ref="F917:K917"/>
    <mergeCell ref="L917:N917"/>
    <mergeCell ref="O917:R917"/>
    <mergeCell ref="S917:V917"/>
    <mergeCell ref="AM921:AO921"/>
    <mergeCell ref="AP921:AQ921"/>
    <mergeCell ref="AR921:AS921"/>
    <mergeCell ref="A922:E922"/>
    <mergeCell ref="F922:K922"/>
    <mergeCell ref="L922:N922"/>
    <mergeCell ref="O922:R922"/>
    <mergeCell ref="S922:V922"/>
    <mergeCell ref="W922:Z922"/>
    <mergeCell ref="AA922:AE922"/>
    <mergeCell ref="AR920:AS920"/>
    <mergeCell ref="A921:E921"/>
    <mergeCell ref="F921:K921"/>
    <mergeCell ref="L921:N921"/>
    <mergeCell ref="O921:R921"/>
    <mergeCell ref="S921:V921"/>
    <mergeCell ref="W921:Z921"/>
    <mergeCell ref="AA921:AE921"/>
    <mergeCell ref="AF921:AI921"/>
    <mergeCell ref="AJ921:AL921"/>
    <mergeCell ref="W920:Z920"/>
    <mergeCell ref="AA920:AE920"/>
    <mergeCell ref="AF920:AI920"/>
    <mergeCell ref="AJ920:AL920"/>
    <mergeCell ref="AM920:AO920"/>
    <mergeCell ref="AP920:AQ920"/>
    <mergeCell ref="AF919:AI919"/>
    <mergeCell ref="AJ919:AL919"/>
    <mergeCell ref="AM919:AO919"/>
    <mergeCell ref="AP919:AQ919"/>
    <mergeCell ref="AR919:AS919"/>
    <mergeCell ref="A920:E920"/>
    <mergeCell ref="F920:K920"/>
    <mergeCell ref="L920:N920"/>
    <mergeCell ref="O920:R920"/>
    <mergeCell ref="S920:V920"/>
    <mergeCell ref="AM924:AO924"/>
    <mergeCell ref="AP924:AQ924"/>
    <mergeCell ref="AR924:AS924"/>
    <mergeCell ref="A925:E925"/>
    <mergeCell ref="F925:K925"/>
    <mergeCell ref="L925:N925"/>
    <mergeCell ref="O925:R925"/>
    <mergeCell ref="S925:V925"/>
    <mergeCell ref="W925:Z925"/>
    <mergeCell ref="AA925:AE925"/>
    <mergeCell ref="AR923:AS923"/>
    <mergeCell ref="A924:E924"/>
    <mergeCell ref="F924:K924"/>
    <mergeCell ref="L924:N924"/>
    <mergeCell ref="O924:R924"/>
    <mergeCell ref="S924:V924"/>
    <mergeCell ref="W924:Z924"/>
    <mergeCell ref="AA924:AE924"/>
    <mergeCell ref="AF924:AI924"/>
    <mergeCell ref="AJ924:AL924"/>
    <mergeCell ref="W923:Z923"/>
    <mergeCell ref="AA923:AE923"/>
    <mergeCell ref="AF923:AI923"/>
    <mergeCell ref="AJ923:AL923"/>
    <mergeCell ref="AM923:AO923"/>
    <mergeCell ref="AP923:AQ923"/>
    <mergeCell ref="AF922:AI922"/>
    <mergeCell ref="AJ922:AL922"/>
    <mergeCell ref="AM922:AO922"/>
    <mergeCell ref="AP922:AQ922"/>
    <mergeCell ref="AR922:AS922"/>
    <mergeCell ref="A923:E923"/>
    <mergeCell ref="F923:K923"/>
    <mergeCell ref="L923:N923"/>
    <mergeCell ref="O923:R923"/>
    <mergeCell ref="S923:V923"/>
    <mergeCell ref="AM927:AO927"/>
    <mergeCell ref="AP927:AQ927"/>
    <mergeCell ref="AR927:AS927"/>
    <mergeCell ref="A928:E928"/>
    <mergeCell ref="F928:K928"/>
    <mergeCell ref="L928:N928"/>
    <mergeCell ref="O928:R928"/>
    <mergeCell ref="S928:V928"/>
    <mergeCell ref="W928:Z928"/>
    <mergeCell ref="AA928:AE928"/>
    <mergeCell ref="AR926:AS926"/>
    <mergeCell ref="A927:E927"/>
    <mergeCell ref="F927:K927"/>
    <mergeCell ref="L927:N927"/>
    <mergeCell ref="O927:R927"/>
    <mergeCell ref="S927:V927"/>
    <mergeCell ref="W927:Z927"/>
    <mergeCell ref="AA927:AE927"/>
    <mergeCell ref="AF927:AI927"/>
    <mergeCell ref="AJ927:AL927"/>
    <mergeCell ref="W926:Z926"/>
    <mergeCell ref="AA926:AE926"/>
    <mergeCell ref="AF926:AI926"/>
    <mergeCell ref="AJ926:AL926"/>
    <mergeCell ref="AM926:AO926"/>
    <mergeCell ref="AP926:AQ926"/>
    <mergeCell ref="AF925:AI925"/>
    <mergeCell ref="AJ925:AL925"/>
    <mergeCell ref="AM925:AO925"/>
    <mergeCell ref="AP925:AQ925"/>
    <mergeCell ref="AR925:AS925"/>
    <mergeCell ref="A926:E926"/>
    <mergeCell ref="F926:K926"/>
    <mergeCell ref="L926:N926"/>
    <mergeCell ref="O926:R926"/>
    <mergeCell ref="S926:V926"/>
    <mergeCell ref="AM930:AO930"/>
    <mergeCell ref="AP930:AQ930"/>
    <mergeCell ref="AR930:AS930"/>
    <mergeCell ref="A931:E931"/>
    <mergeCell ref="F931:K931"/>
    <mergeCell ref="L931:N931"/>
    <mergeCell ref="O931:R931"/>
    <mergeCell ref="S931:V931"/>
    <mergeCell ref="W931:Z931"/>
    <mergeCell ref="AA931:AE931"/>
    <mergeCell ref="AR929:AS929"/>
    <mergeCell ref="A930:E930"/>
    <mergeCell ref="F930:K930"/>
    <mergeCell ref="L930:N930"/>
    <mergeCell ref="O930:R930"/>
    <mergeCell ref="S930:V930"/>
    <mergeCell ref="W930:Z930"/>
    <mergeCell ref="AA930:AE930"/>
    <mergeCell ref="AF930:AI930"/>
    <mergeCell ref="AJ930:AL930"/>
    <mergeCell ref="W929:Z929"/>
    <mergeCell ref="AA929:AE929"/>
    <mergeCell ref="AF929:AI929"/>
    <mergeCell ref="AJ929:AL929"/>
    <mergeCell ref="AM929:AO929"/>
    <mergeCell ref="AP929:AQ929"/>
    <mergeCell ref="AF928:AI928"/>
    <mergeCell ref="AJ928:AL928"/>
    <mergeCell ref="AM928:AO928"/>
    <mergeCell ref="AP928:AQ928"/>
    <mergeCell ref="AR928:AS928"/>
    <mergeCell ref="A929:E929"/>
    <mergeCell ref="F929:K929"/>
    <mergeCell ref="L929:N929"/>
    <mergeCell ref="O929:R929"/>
    <mergeCell ref="S929:V929"/>
    <mergeCell ref="AM933:AO933"/>
    <mergeCell ref="AP933:AQ933"/>
    <mergeCell ref="AR933:AS933"/>
    <mergeCell ref="A934:E934"/>
    <mergeCell ref="F934:K934"/>
    <mergeCell ref="L934:N934"/>
    <mergeCell ref="O934:R934"/>
    <mergeCell ref="S934:V934"/>
    <mergeCell ref="W934:Z934"/>
    <mergeCell ref="AA934:AE934"/>
    <mergeCell ref="AR932:AS932"/>
    <mergeCell ref="A933:E933"/>
    <mergeCell ref="F933:K933"/>
    <mergeCell ref="L933:N933"/>
    <mergeCell ref="O933:R933"/>
    <mergeCell ref="S933:V933"/>
    <mergeCell ref="W933:Z933"/>
    <mergeCell ref="AA933:AE933"/>
    <mergeCell ref="AF933:AI933"/>
    <mergeCell ref="AJ933:AL933"/>
    <mergeCell ref="W932:Z932"/>
    <mergeCell ref="AA932:AE932"/>
    <mergeCell ref="AF932:AI932"/>
    <mergeCell ref="AJ932:AL932"/>
    <mergeCell ref="AM932:AO932"/>
    <mergeCell ref="AP932:AQ932"/>
    <mergeCell ref="AF931:AI931"/>
    <mergeCell ref="AJ931:AL931"/>
    <mergeCell ref="AM931:AO931"/>
    <mergeCell ref="AP931:AQ931"/>
    <mergeCell ref="AR931:AS931"/>
    <mergeCell ref="A932:E932"/>
    <mergeCell ref="F932:K932"/>
    <mergeCell ref="L932:N932"/>
    <mergeCell ref="O932:R932"/>
    <mergeCell ref="S932:V932"/>
    <mergeCell ref="AM936:AO936"/>
    <mergeCell ref="AP936:AQ936"/>
    <mergeCell ref="AR936:AS936"/>
    <mergeCell ref="A937:E937"/>
    <mergeCell ref="F937:K937"/>
    <mergeCell ref="L937:N937"/>
    <mergeCell ref="O937:R937"/>
    <mergeCell ref="S937:V937"/>
    <mergeCell ref="W937:Z937"/>
    <mergeCell ref="AA937:AE937"/>
    <mergeCell ref="AR935:AS935"/>
    <mergeCell ref="A936:E936"/>
    <mergeCell ref="F936:K936"/>
    <mergeCell ref="L936:N936"/>
    <mergeCell ref="O936:R936"/>
    <mergeCell ref="S936:V936"/>
    <mergeCell ref="W936:Z936"/>
    <mergeCell ref="AA936:AE936"/>
    <mergeCell ref="AF936:AI936"/>
    <mergeCell ref="AJ936:AL936"/>
    <mergeCell ref="W935:Z935"/>
    <mergeCell ref="AA935:AE935"/>
    <mergeCell ref="AF935:AI935"/>
    <mergeCell ref="AJ935:AL935"/>
    <mergeCell ref="AM935:AO935"/>
    <mergeCell ref="AP935:AQ935"/>
    <mergeCell ref="AF934:AI934"/>
    <mergeCell ref="AJ934:AL934"/>
    <mergeCell ref="AM934:AO934"/>
    <mergeCell ref="AP934:AQ934"/>
    <mergeCell ref="AR934:AS934"/>
    <mergeCell ref="A935:E935"/>
    <mergeCell ref="F935:K935"/>
    <mergeCell ref="L935:N935"/>
    <mergeCell ref="O935:R935"/>
    <mergeCell ref="S935:V935"/>
    <mergeCell ref="AM939:AO939"/>
    <mergeCell ref="AP939:AQ939"/>
    <mergeCell ref="AR939:AS939"/>
    <mergeCell ref="A940:E940"/>
    <mergeCell ref="F940:K940"/>
    <mergeCell ref="L940:N940"/>
    <mergeCell ref="O940:R940"/>
    <mergeCell ref="S940:V940"/>
    <mergeCell ref="W940:Z940"/>
    <mergeCell ref="AA940:AE940"/>
    <mergeCell ref="AR938:AS938"/>
    <mergeCell ref="A939:E939"/>
    <mergeCell ref="F939:K939"/>
    <mergeCell ref="L939:N939"/>
    <mergeCell ref="O939:R939"/>
    <mergeCell ref="S939:V939"/>
    <mergeCell ref="W939:Z939"/>
    <mergeCell ref="AA939:AE939"/>
    <mergeCell ref="AF939:AI939"/>
    <mergeCell ref="AJ939:AL939"/>
    <mergeCell ref="W938:Z938"/>
    <mergeCell ref="AA938:AE938"/>
    <mergeCell ref="AF938:AI938"/>
    <mergeCell ref="AJ938:AL938"/>
    <mergeCell ref="AM938:AO938"/>
    <mergeCell ref="AP938:AQ938"/>
    <mergeCell ref="AF937:AI937"/>
    <mergeCell ref="AJ937:AL937"/>
    <mergeCell ref="AM937:AO937"/>
    <mergeCell ref="AP937:AQ937"/>
    <mergeCell ref="AR937:AS937"/>
    <mergeCell ref="A938:E938"/>
    <mergeCell ref="F938:K938"/>
    <mergeCell ref="L938:N938"/>
    <mergeCell ref="O938:R938"/>
    <mergeCell ref="S938:V938"/>
    <mergeCell ref="AM942:AO942"/>
    <mergeCell ref="AP942:AQ942"/>
    <mergeCell ref="AR942:AS942"/>
    <mergeCell ref="A945:E947"/>
    <mergeCell ref="F945:K947"/>
    <mergeCell ref="L945:AL945"/>
    <mergeCell ref="AM945:AS946"/>
    <mergeCell ref="L946:N947"/>
    <mergeCell ref="O946:R947"/>
    <mergeCell ref="S946:V947"/>
    <mergeCell ref="AR941:AS941"/>
    <mergeCell ref="A942:E942"/>
    <mergeCell ref="F942:K942"/>
    <mergeCell ref="L942:N942"/>
    <mergeCell ref="O942:R942"/>
    <mergeCell ref="S942:V942"/>
    <mergeCell ref="W942:Z942"/>
    <mergeCell ref="AA942:AE942"/>
    <mergeCell ref="AF942:AI942"/>
    <mergeCell ref="AJ942:AL942"/>
    <mergeCell ref="W941:Z941"/>
    <mergeCell ref="AA941:AE941"/>
    <mergeCell ref="AF941:AI941"/>
    <mergeCell ref="AJ941:AL941"/>
    <mergeCell ref="AM941:AO941"/>
    <mergeCell ref="AP941:AQ941"/>
    <mergeCell ref="AF940:AI940"/>
    <mergeCell ref="AJ940:AL940"/>
    <mergeCell ref="AM940:AO940"/>
    <mergeCell ref="AP940:AQ940"/>
    <mergeCell ref="AR940:AS940"/>
    <mergeCell ref="A941:E941"/>
    <mergeCell ref="F941:K941"/>
    <mergeCell ref="L941:N941"/>
    <mergeCell ref="O941:R941"/>
    <mergeCell ref="S941:V941"/>
    <mergeCell ref="AF949:AI949"/>
    <mergeCell ref="AJ949:AL949"/>
    <mergeCell ref="AM949:AO949"/>
    <mergeCell ref="AP949:AQ949"/>
    <mergeCell ref="AR949:AS949"/>
    <mergeCell ref="A950:E950"/>
    <mergeCell ref="F950:K950"/>
    <mergeCell ref="L950:N950"/>
    <mergeCell ref="O950:R950"/>
    <mergeCell ref="S950:V950"/>
    <mergeCell ref="AM948:AO948"/>
    <mergeCell ref="AP948:AQ948"/>
    <mergeCell ref="AR948:AS948"/>
    <mergeCell ref="A949:E949"/>
    <mergeCell ref="F949:K949"/>
    <mergeCell ref="L949:N949"/>
    <mergeCell ref="O949:R949"/>
    <mergeCell ref="S949:V949"/>
    <mergeCell ref="W949:Z949"/>
    <mergeCell ref="AA949:AE949"/>
    <mergeCell ref="AR947:AS947"/>
    <mergeCell ref="A948:E948"/>
    <mergeCell ref="F948:K948"/>
    <mergeCell ref="L948:N948"/>
    <mergeCell ref="O948:R948"/>
    <mergeCell ref="S948:V948"/>
    <mergeCell ref="W948:Z948"/>
    <mergeCell ref="AA948:AE948"/>
    <mergeCell ref="AF948:AI948"/>
    <mergeCell ref="AJ948:AL948"/>
    <mergeCell ref="W946:Z947"/>
    <mergeCell ref="AA946:AE947"/>
    <mergeCell ref="AF946:AI947"/>
    <mergeCell ref="AJ946:AL947"/>
    <mergeCell ref="AM947:AO947"/>
    <mergeCell ref="AP947:AQ947"/>
    <mergeCell ref="AF952:AI952"/>
    <mergeCell ref="AJ952:AL952"/>
    <mergeCell ref="AM952:AO952"/>
    <mergeCell ref="AP952:AQ952"/>
    <mergeCell ref="AR952:AS952"/>
    <mergeCell ref="A953:E953"/>
    <mergeCell ref="F953:K953"/>
    <mergeCell ref="L953:N953"/>
    <mergeCell ref="O953:R953"/>
    <mergeCell ref="S953:V953"/>
    <mergeCell ref="AM951:AO951"/>
    <mergeCell ref="AP951:AQ951"/>
    <mergeCell ref="AR951:AS951"/>
    <mergeCell ref="A952:E952"/>
    <mergeCell ref="F952:K952"/>
    <mergeCell ref="L952:N952"/>
    <mergeCell ref="O952:R952"/>
    <mergeCell ref="S952:V952"/>
    <mergeCell ref="W952:Z952"/>
    <mergeCell ref="AA952:AE952"/>
    <mergeCell ref="AR950:AS950"/>
    <mergeCell ref="A951:E951"/>
    <mergeCell ref="F951:K951"/>
    <mergeCell ref="L951:N951"/>
    <mergeCell ref="O951:R951"/>
    <mergeCell ref="S951:V951"/>
    <mergeCell ref="W951:Z951"/>
    <mergeCell ref="AA951:AE951"/>
    <mergeCell ref="AF951:AI951"/>
    <mergeCell ref="AJ951:AL951"/>
    <mergeCell ref="W950:Z950"/>
    <mergeCell ref="AA950:AE950"/>
    <mergeCell ref="AF950:AI950"/>
    <mergeCell ref="AJ950:AL950"/>
    <mergeCell ref="AM950:AO950"/>
    <mergeCell ref="AP950:AQ950"/>
    <mergeCell ref="AF955:AI955"/>
    <mergeCell ref="AJ955:AL955"/>
    <mergeCell ref="AM955:AO955"/>
    <mergeCell ref="AP955:AQ955"/>
    <mergeCell ref="AR955:AS955"/>
    <mergeCell ref="A956:E956"/>
    <mergeCell ref="F956:K956"/>
    <mergeCell ref="L956:N956"/>
    <mergeCell ref="O956:R956"/>
    <mergeCell ref="S956:V956"/>
    <mergeCell ref="AM954:AO954"/>
    <mergeCell ref="AP954:AQ954"/>
    <mergeCell ref="AR954:AS954"/>
    <mergeCell ref="A955:E955"/>
    <mergeCell ref="F955:K955"/>
    <mergeCell ref="L955:N955"/>
    <mergeCell ref="O955:R955"/>
    <mergeCell ref="S955:V955"/>
    <mergeCell ref="W955:Z955"/>
    <mergeCell ref="AA955:AE955"/>
    <mergeCell ref="AR953:AS953"/>
    <mergeCell ref="A954:E954"/>
    <mergeCell ref="F954:K954"/>
    <mergeCell ref="L954:N954"/>
    <mergeCell ref="O954:R954"/>
    <mergeCell ref="S954:V954"/>
    <mergeCell ref="W954:Z954"/>
    <mergeCell ref="AA954:AE954"/>
    <mergeCell ref="AF954:AI954"/>
    <mergeCell ref="AJ954:AL954"/>
    <mergeCell ref="W953:Z953"/>
    <mergeCell ref="AA953:AE953"/>
    <mergeCell ref="AF953:AI953"/>
    <mergeCell ref="AJ953:AL953"/>
    <mergeCell ref="AM953:AO953"/>
    <mergeCell ref="AP953:AQ953"/>
    <mergeCell ref="AF958:AI958"/>
    <mergeCell ref="AJ958:AL958"/>
    <mergeCell ref="AM958:AO958"/>
    <mergeCell ref="AP958:AQ958"/>
    <mergeCell ref="AR958:AS958"/>
    <mergeCell ref="A959:E959"/>
    <mergeCell ref="F959:K959"/>
    <mergeCell ref="L959:N959"/>
    <mergeCell ref="O959:R959"/>
    <mergeCell ref="S959:V959"/>
    <mergeCell ref="AM957:AO957"/>
    <mergeCell ref="AP957:AQ957"/>
    <mergeCell ref="AR957:AS957"/>
    <mergeCell ref="A958:E958"/>
    <mergeCell ref="F958:K958"/>
    <mergeCell ref="L958:N958"/>
    <mergeCell ref="O958:R958"/>
    <mergeCell ref="S958:V958"/>
    <mergeCell ref="W958:Z958"/>
    <mergeCell ref="AA958:AE958"/>
    <mergeCell ref="AR956:AS956"/>
    <mergeCell ref="A957:E957"/>
    <mergeCell ref="F957:K957"/>
    <mergeCell ref="L957:N957"/>
    <mergeCell ref="O957:R957"/>
    <mergeCell ref="S957:V957"/>
    <mergeCell ref="W957:Z957"/>
    <mergeCell ref="AA957:AE957"/>
    <mergeCell ref="AF957:AI957"/>
    <mergeCell ref="AJ957:AL957"/>
    <mergeCell ref="W956:Z956"/>
    <mergeCell ref="AA956:AE956"/>
    <mergeCell ref="AF956:AI956"/>
    <mergeCell ref="AJ956:AL956"/>
    <mergeCell ref="AM956:AO956"/>
    <mergeCell ref="AP956:AQ956"/>
    <mergeCell ref="AF961:AI961"/>
    <mergeCell ref="AJ961:AL961"/>
    <mergeCell ref="AM961:AO961"/>
    <mergeCell ref="AP961:AQ961"/>
    <mergeCell ref="AR961:AS961"/>
    <mergeCell ref="A962:E962"/>
    <mergeCell ref="F962:K962"/>
    <mergeCell ref="L962:N962"/>
    <mergeCell ref="O962:R962"/>
    <mergeCell ref="S962:V962"/>
    <mergeCell ref="AM960:AO960"/>
    <mergeCell ref="AP960:AQ960"/>
    <mergeCell ref="AR960:AS960"/>
    <mergeCell ref="A961:E961"/>
    <mergeCell ref="F961:K961"/>
    <mergeCell ref="L961:N961"/>
    <mergeCell ref="O961:R961"/>
    <mergeCell ref="S961:V961"/>
    <mergeCell ref="W961:Z961"/>
    <mergeCell ref="AA961:AE961"/>
    <mergeCell ref="AR959:AS959"/>
    <mergeCell ref="A960:E960"/>
    <mergeCell ref="F960:K960"/>
    <mergeCell ref="L960:N960"/>
    <mergeCell ref="O960:R960"/>
    <mergeCell ref="S960:V960"/>
    <mergeCell ref="W960:Z960"/>
    <mergeCell ref="AA960:AE960"/>
    <mergeCell ref="AF960:AI960"/>
    <mergeCell ref="AJ960:AL960"/>
    <mergeCell ref="W959:Z959"/>
    <mergeCell ref="AA959:AE959"/>
    <mergeCell ref="AF959:AI959"/>
    <mergeCell ref="AJ959:AL959"/>
    <mergeCell ref="AM959:AO959"/>
    <mergeCell ref="AP959:AQ959"/>
    <mergeCell ref="AF964:AI964"/>
    <mergeCell ref="AJ964:AL964"/>
    <mergeCell ref="AM964:AO964"/>
    <mergeCell ref="AP964:AQ964"/>
    <mergeCell ref="AR964:AS964"/>
    <mergeCell ref="A965:E965"/>
    <mergeCell ref="F965:K965"/>
    <mergeCell ref="L965:N965"/>
    <mergeCell ref="O965:R965"/>
    <mergeCell ref="S965:V965"/>
    <mergeCell ref="AM963:AO963"/>
    <mergeCell ref="AP963:AQ963"/>
    <mergeCell ref="AR963:AS963"/>
    <mergeCell ref="A964:E964"/>
    <mergeCell ref="F964:K964"/>
    <mergeCell ref="L964:N964"/>
    <mergeCell ref="O964:R964"/>
    <mergeCell ref="S964:V964"/>
    <mergeCell ref="W964:Z964"/>
    <mergeCell ref="AA964:AE964"/>
    <mergeCell ref="AR962:AS962"/>
    <mergeCell ref="A963:E963"/>
    <mergeCell ref="F963:K963"/>
    <mergeCell ref="L963:N963"/>
    <mergeCell ref="O963:R963"/>
    <mergeCell ref="S963:V963"/>
    <mergeCell ref="W963:Z963"/>
    <mergeCell ref="AA963:AE963"/>
    <mergeCell ref="AF963:AI963"/>
    <mergeCell ref="AJ963:AL963"/>
    <mergeCell ref="W962:Z962"/>
    <mergeCell ref="AA962:AE962"/>
    <mergeCell ref="AF962:AI962"/>
    <mergeCell ref="AJ962:AL962"/>
    <mergeCell ref="AM962:AO962"/>
    <mergeCell ref="AP962:AQ962"/>
    <mergeCell ref="AF967:AI967"/>
    <mergeCell ref="AJ967:AL967"/>
    <mergeCell ref="AM967:AO967"/>
    <mergeCell ref="AP967:AQ967"/>
    <mergeCell ref="AR967:AS967"/>
    <mergeCell ref="A968:E968"/>
    <mergeCell ref="F968:K968"/>
    <mergeCell ref="L968:N968"/>
    <mergeCell ref="O968:R968"/>
    <mergeCell ref="S968:V968"/>
    <mergeCell ref="AM966:AO966"/>
    <mergeCell ref="AP966:AQ966"/>
    <mergeCell ref="AR966:AS966"/>
    <mergeCell ref="A967:E967"/>
    <mergeCell ref="F967:K967"/>
    <mergeCell ref="L967:N967"/>
    <mergeCell ref="O967:R967"/>
    <mergeCell ref="S967:V967"/>
    <mergeCell ref="W967:Z967"/>
    <mergeCell ref="AA967:AE967"/>
    <mergeCell ref="AR965:AS965"/>
    <mergeCell ref="A966:E966"/>
    <mergeCell ref="F966:K966"/>
    <mergeCell ref="L966:N966"/>
    <mergeCell ref="O966:R966"/>
    <mergeCell ref="S966:V966"/>
    <mergeCell ref="W966:Z966"/>
    <mergeCell ref="AA966:AE966"/>
    <mergeCell ref="AF966:AI966"/>
    <mergeCell ref="AJ966:AL966"/>
    <mergeCell ref="W965:Z965"/>
    <mergeCell ref="AA965:AE965"/>
    <mergeCell ref="AF965:AI965"/>
    <mergeCell ref="AJ965:AL965"/>
    <mergeCell ref="AM965:AO965"/>
    <mergeCell ref="AP965:AQ965"/>
    <mergeCell ref="AF970:AI970"/>
    <mergeCell ref="AJ970:AL970"/>
    <mergeCell ref="AM970:AO970"/>
    <mergeCell ref="AP970:AQ970"/>
    <mergeCell ref="AR970:AS970"/>
    <mergeCell ref="A971:E971"/>
    <mergeCell ref="F971:K971"/>
    <mergeCell ref="L971:N971"/>
    <mergeCell ref="O971:R971"/>
    <mergeCell ref="S971:V971"/>
    <mergeCell ref="AM969:AO969"/>
    <mergeCell ref="AP969:AQ969"/>
    <mergeCell ref="AR969:AS969"/>
    <mergeCell ref="A970:E970"/>
    <mergeCell ref="F970:K970"/>
    <mergeCell ref="L970:N970"/>
    <mergeCell ref="O970:R970"/>
    <mergeCell ref="S970:V970"/>
    <mergeCell ref="W970:Z970"/>
    <mergeCell ref="AA970:AE970"/>
    <mergeCell ref="AR968:AS968"/>
    <mergeCell ref="A969:E969"/>
    <mergeCell ref="F969:K969"/>
    <mergeCell ref="L969:N969"/>
    <mergeCell ref="O969:R969"/>
    <mergeCell ref="S969:V969"/>
    <mergeCell ref="W969:Z969"/>
    <mergeCell ref="AA969:AE969"/>
    <mergeCell ref="AF969:AI969"/>
    <mergeCell ref="AJ969:AL969"/>
    <mergeCell ref="W968:Z968"/>
    <mergeCell ref="AA968:AE968"/>
    <mergeCell ref="AF968:AI968"/>
    <mergeCell ref="AJ968:AL968"/>
    <mergeCell ref="AM968:AO968"/>
    <mergeCell ref="AP968:AQ968"/>
    <mergeCell ref="AF973:AI973"/>
    <mergeCell ref="AJ973:AL973"/>
    <mergeCell ref="AM973:AO973"/>
    <mergeCell ref="AP973:AQ973"/>
    <mergeCell ref="AR973:AS973"/>
    <mergeCell ref="A974:E974"/>
    <mergeCell ref="F974:K974"/>
    <mergeCell ref="L974:N974"/>
    <mergeCell ref="O974:R974"/>
    <mergeCell ref="S974:V974"/>
    <mergeCell ref="AM972:AO972"/>
    <mergeCell ref="AP972:AQ972"/>
    <mergeCell ref="AR972:AS972"/>
    <mergeCell ref="A973:E973"/>
    <mergeCell ref="F973:K973"/>
    <mergeCell ref="L973:N973"/>
    <mergeCell ref="O973:R973"/>
    <mergeCell ref="S973:V973"/>
    <mergeCell ref="W973:Z973"/>
    <mergeCell ref="AA973:AE973"/>
    <mergeCell ref="AR971:AS971"/>
    <mergeCell ref="A972:E972"/>
    <mergeCell ref="F972:K972"/>
    <mergeCell ref="L972:N972"/>
    <mergeCell ref="O972:R972"/>
    <mergeCell ref="S972:V972"/>
    <mergeCell ref="W972:Z972"/>
    <mergeCell ref="AA972:AE972"/>
    <mergeCell ref="AF972:AI972"/>
    <mergeCell ref="AJ972:AL972"/>
    <mergeCell ref="W971:Z971"/>
    <mergeCell ref="AA971:AE971"/>
    <mergeCell ref="AF971:AI971"/>
    <mergeCell ref="AJ971:AL971"/>
    <mergeCell ref="AM971:AO971"/>
    <mergeCell ref="AP971:AQ971"/>
    <mergeCell ref="AF976:AI976"/>
    <mergeCell ref="AJ976:AL976"/>
    <mergeCell ref="AM976:AO976"/>
    <mergeCell ref="AP976:AQ976"/>
    <mergeCell ref="AR976:AS976"/>
    <mergeCell ref="A977:E977"/>
    <mergeCell ref="F977:K977"/>
    <mergeCell ref="L977:N977"/>
    <mergeCell ref="O977:R977"/>
    <mergeCell ref="S977:V977"/>
    <mergeCell ref="AM975:AO975"/>
    <mergeCell ref="AP975:AQ975"/>
    <mergeCell ref="AR975:AS975"/>
    <mergeCell ref="A976:E976"/>
    <mergeCell ref="F976:K976"/>
    <mergeCell ref="L976:N976"/>
    <mergeCell ref="O976:R976"/>
    <mergeCell ref="S976:V976"/>
    <mergeCell ref="W976:Z976"/>
    <mergeCell ref="AA976:AE976"/>
    <mergeCell ref="AR974:AS974"/>
    <mergeCell ref="A975:E975"/>
    <mergeCell ref="F975:K975"/>
    <mergeCell ref="L975:N975"/>
    <mergeCell ref="O975:R975"/>
    <mergeCell ref="S975:V975"/>
    <mergeCell ref="W975:Z975"/>
    <mergeCell ref="AA975:AE975"/>
    <mergeCell ref="AF975:AI975"/>
    <mergeCell ref="AJ975:AL975"/>
    <mergeCell ref="W974:Z974"/>
    <mergeCell ref="AA974:AE974"/>
    <mergeCell ref="AF974:AI974"/>
    <mergeCell ref="AJ974:AL974"/>
    <mergeCell ref="AM974:AO974"/>
    <mergeCell ref="AP974:AQ974"/>
    <mergeCell ref="AF979:AI979"/>
    <mergeCell ref="AJ979:AL979"/>
    <mergeCell ref="AM979:AO979"/>
    <mergeCell ref="AP979:AQ979"/>
    <mergeCell ref="AR979:AS979"/>
    <mergeCell ref="A980:E980"/>
    <mergeCell ref="F980:K980"/>
    <mergeCell ref="L980:N980"/>
    <mergeCell ref="O980:R980"/>
    <mergeCell ref="S980:V980"/>
    <mergeCell ref="AM978:AO978"/>
    <mergeCell ref="AP978:AQ978"/>
    <mergeCell ref="AR978:AS978"/>
    <mergeCell ref="A979:E979"/>
    <mergeCell ref="F979:K979"/>
    <mergeCell ref="L979:N979"/>
    <mergeCell ref="O979:R979"/>
    <mergeCell ref="S979:V979"/>
    <mergeCell ref="W979:Z979"/>
    <mergeCell ref="AA979:AE979"/>
    <mergeCell ref="AR977:AS977"/>
    <mergeCell ref="A978:E978"/>
    <mergeCell ref="F978:K978"/>
    <mergeCell ref="L978:N978"/>
    <mergeCell ref="O978:R978"/>
    <mergeCell ref="S978:V978"/>
    <mergeCell ref="W978:Z978"/>
    <mergeCell ref="AA978:AE978"/>
    <mergeCell ref="AF978:AI978"/>
    <mergeCell ref="AJ978:AL978"/>
    <mergeCell ref="W977:Z977"/>
    <mergeCell ref="AA977:AE977"/>
    <mergeCell ref="AF977:AI977"/>
    <mergeCell ref="AJ977:AL977"/>
    <mergeCell ref="AM977:AO977"/>
    <mergeCell ref="AP977:AQ977"/>
    <mergeCell ref="AF982:AI982"/>
    <mergeCell ref="AJ982:AL982"/>
    <mergeCell ref="AM982:AO982"/>
    <mergeCell ref="AP982:AQ982"/>
    <mergeCell ref="AR982:AS982"/>
    <mergeCell ref="A983:E983"/>
    <mergeCell ref="F983:K983"/>
    <mergeCell ref="L983:N983"/>
    <mergeCell ref="O983:R983"/>
    <mergeCell ref="S983:V983"/>
    <mergeCell ref="AM981:AO981"/>
    <mergeCell ref="AP981:AQ981"/>
    <mergeCell ref="AR981:AS981"/>
    <mergeCell ref="A982:E982"/>
    <mergeCell ref="F982:K982"/>
    <mergeCell ref="L982:N982"/>
    <mergeCell ref="O982:R982"/>
    <mergeCell ref="S982:V982"/>
    <mergeCell ref="W982:Z982"/>
    <mergeCell ref="AA982:AE982"/>
    <mergeCell ref="AR980:AS980"/>
    <mergeCell ref="A981:E981"/>
    <mergeCell ref="F981:K981"/>
    <mergeCell ref="L981:N981"/>
    <mergeCell ref="O981:R981"/>
    <mergeCell ref="S981:V981"/>
    <mergeCell ref="W981:Z981"/>
    <mergeCell ref="AA981:AE981"/>
    <mergeCell ref="AF981:AI981"/>
    <mergeCell ref="AJ981:AL981"/>
    <mergeCell ref="W980:Z980"/>
    <mergeCell ref="AA980:AE980"/>
    <mergeCell ref="AF980:AI980"/>
    <mergeCell ref="AJ980:AL980"/>
    <mergeCell ref="AM980:AO980"/>
    <mergeCell ref="AP980:AQ980"/>
    <mergeCell ref="AF985:AI985"/>
    <mergeCell ref="AJ985:AL985"/>
    <mergeCell ref="AM985:AO985"/>
    <mergeCell ref="AP985:AQ985"/>
    <mergeCell ref="AR985:AS985"/>
    <mergeCell ref="A986:E986"/>
    <mergeCell ref="F986:K986"/>
    <mergeCell ref="L986:N986"/>
    <mergeCell ref="O986:R986"/>
    <mergeCell ref="S986:V986"/>
    <mergeCell ref="AM984:AO984"/>
    <mergeCell ref="AP984:AQ984"/>
    <mergeCell ref="AR984:AS984"/>
    <mergeCell ref="A985:E985"/>
    <mergeCell ref="F985:K985"/>
    <mergeCell ref="L985:N985"/>
    <mergeCell ref="O985:R985"/>
    <mergeCell ref="S985:V985"/>
    <mergeCell ref="W985:Z985"/>
    <mergeCell ref="AA985:AE985"/>
    <mergeCell ref="AR983:AS983"/>
    <mergeCell ref="A984:E984"/>
    <mergeCell ref="F984:K984"/>
    <mergeCell ref="L984:N984"/>
    <mergeCell ref="O984:R984"/>
    <mergeCell ref="S984:V984"/>
    <mergeCell ref="W984:Z984"/>
    <mergeCell ref="AA984:AE984"/>
    <mergeCell ref="AF984:AI984"/>
    <mergeCell ref="AJ984:AL984"/>
    <mergeCell ref="W983:Z983"/>
    <mergeCell ref="AA983:AE983"/>
    <mergeCell ref="AF983:AI983"/>
    <mergeCell ref="AJ983:AL983"/>
    <mergeCell ref="AM983:AO983"/>
    <mergeCell ref="AP983:AQ983"/>
    <mergeCell ref="AF988:AI988"/>
    <mergeCell ref="AJ988:AL988"/>
    <mergeCell ref="AM988:AO988"/>
    <mergeCell ref="AP988:AQ988"/>
    <mergeCell ref="AR988:AS988"/>
    <mergeCell ref="A989:E989"/>
    <mergeCell ref="F989:K989"/>
    <mergeCell ref="L989:N989"/>
    <mergeCell ref="O989:R989"/>
    <mergeCell ref="S989:V989"/>
    <mergeCell ref="AM987:AO987"/>
    <mergeCell ref="AP987:AQ987"/>
    <mergeCell ref="AR987:AS987"/>
    <mergeCell ref="A988:E988"/>
    <mergeCell ref="F988:K988"/>
    <mergeCell ref="L988:N988"/>
    <mergeCell ref="O988:R988"/>
    <mergeCell ref="S988:V988"/>
    <mergeCell ref="W988:Z988"/>
    <mergeCell ref="AA988:AE988"/>
    <mergeCell ref="AR986:AS986"/>
    <mergeCell ref="A987:E987"/>
    <mergeCell ref="F987:K987"/>
    <mergeCell ref="L987:N987"/>
    <mergeCell ref="O987:R987"/>
    <mergeCell ref="S987:V987"/>
    <mergeCell ref="W987:Z987"/>
    <mergeCell ref="AA987:AE987"/>
    <mergeCell ref="AF987:AI987"/>
    <mergeCell ref="AJ987:AL987"/>
    <mergeCell ref="W986:Z986"/>
    <mergeCell ref="AA986:AE986"/>
    <mergeCell ref="AF986:AI986"/>
    <mergeCell ref="AJ986:AL986"/>
    <mergeCell ref="AM986:AO986"/>
    <mergeCell ref="AP986:AQ986"/>
    <mergeCell ref="AF991:AI991"/>
    <mergeCell ref="AJ991:AL991"/>
    <mergeCell ref="AM991:AO991"/>
    <mergeCell ref="AP991:AQ991"/>
    <mergeCell ref="AR991:AS991"/>
    <mergeCell ref="A992:E992"/>
    <mergeCell ref="F992:K992"/>
    <mergeCell ref="L992:N992"/>
    <mergeCell ref="O992:R992"/>
    <mergeCell ref="S992:V992"/>
    <mergeCell ref="AM990:AO990"/>
    <mergeCell ref="AP990:AQ990"/>
    <mergeCell ref="AR990:AS990"/>
    <mergeCell ref="A991:E991"/>
    <mergeCell ref="F991:K991"/>
    <mergeCell ref="L991:N991"/>
    <mergeCell ref="O991:R991"/>
    <mergeCell ref="S991:V991"/>
    <mergeCell ref="W991:Z991"/>
    <mergeCell ref="AA991:AE991"/>
    <mergeCell ref="AR989:AS989"/>
    <mergeCell ref="A990:E990"/>
    <mergeCell ref="F990:K990"/>
    <mergeCell ref="L990:N990"/>
    <mergeCell ref="O990:R990"/>
    <mergeCell ref="S990:V990"/>
    <mergeCell ref="W990:Z990"/>
    <mergeCell ref="AA990:AE990"/>
    <mergeCell ref="AF990:AI990"/>
    <mergeCell ref="AJ990:AL990"/>
    <mergeCell ref="W989:Z989"/>
    <mergeCell ref="AA989:AE989"/>
    <mergeCell ref="AF989:AI989"/>
    <mergeCell ref="AJ989:AL989"/>
    <mergeCell ref="AM989:AO989"/>
    <mergeCell ref="AP989:AQ989"/>
    <mergeCell ref="AF994:AI994"/>
    <mergeCell ref="AJ994:AL994"/>
    <mergeCell ref="AM994:AO994"/>
    <mergeCell ref="AP994:AQ994"/>
    <mergeCell ref="AR994:AS994"/>
    <mergeCell ref="A995:E995"/>
    <mergeCell ref="F995:K995"/>
    <mergeCell ref="L995:N995"/>
    <mergeCell ref="O995:R995"/>
    <mergeCell ref="S995:V995"/>
    <mergeCell ref="AM993:AO993"/>
    <mergeCell ref="AP993:AQ993"/>
    <mergeCell ref="AR993:AS993"/>
    <mergeCell ref="A994:E994"/>
    <mergeCell ref="F994:K994"/>
    <mergeCell ref="L994:N994"/>
    <mergeCell ref="O994:R994"/>
    <mergeCell ref="S994:V994"/>
    <mergeCell ref="W994:Z994"/>
    <mergeCell ref="AA994:AE994"/>
    <mergeCell ref="AR992:AS992"/>
    <mergeCell ref="A993:E993"/>
    <mergeCell ref="F993:K993"/>
    <mergeCell ref="L993:N993"/>
    <mergeCell ref="O993:R993"/>
    <mergeCell ref="S993:V993"/>
    <mergeCell ref="W993:Z993"/>
    <mergeCell ref="AA993:AE993"/>
    <mergeCell ref="AF993:AI993"/>
    <mergeCell ref="AJ993:AL993"/>
    <mergeCell ref="W992:Z992"/>
    <mergeCell ref="AA992:AE992"/>
    <mergeCell ref="AF992:AI992"/>
    <mergeCell ref="AJ992:AL992"/>
    <mergeCell ref="AM992:AO992"/>
    <mergeCell ref="AP992:AQ992"/>
    <mergeCell ref="AF997:AI997"/>
    <mergeCell ref="AJ997:AL997"/>
    <mergeCell ref="AM997:AO997"/>
    <mergeCell ref="AP997:AQ997"/>
    <mergeCell ref="AR997:AS997"/>
    <mergeCell ref="A998:E998"/>
    <mergeCell ref="F998:K998"/>
    <mergeCell ref="L998:N998"/>
    <mergeCell ref="O998:R998"/>
    <mergeCell ref="S998:V998"/>
    <mergeCell ref="AM996:AO996"/>
    <mergeCell ref="AP996:AQ996"/>
    <mergeCell ref="AR996:AS996"/>
    <mergeCell ref="A997:E997"/>
    <mergeCell ref="F997:K997"/>
    <mergeCell ref="L997:N997"/>
    <mergeCell ref="O997:R997"/>
    <mergeCell ref="S997:V997"/>
    <mergeCell ref="W997:Z997"/>
    <mergeCell ref="AA997:AE997"/>
    <mergeCell ref="AR995:AS995"/>
    <mergeCell ref="A996:E996"/>
    <mergeCell ref="F996:K996"/>
    <mergeCell ref="L996:N996"/>
    <mergeCell ref="O996:R996"/>
    <mergeCell ref="S996:V996"/>
    <mergeCell ref="W996:Z996"/>
    <mergeCell ref="AA996:AE996"/>
    <mergeCell ref="AF996:AI996"/>
    <mergeCell ref="AJ996:AL996"/>
    <mergeCell ref="W995:Z995"/>
    <mergeCell ref="AA995:AE995"/>
    <mergeCell ref="AF995:AI995"/>
    <mergeCell ref="AJ995:AL995"/>
    <mergeCell ref="AM995:AO995"/>
    <mergeCell ref="AP995:AQ995"/>
    <mergeCell ref="AF1000:AI1000"/>
    <mergeCell ref="AJ1000:AL1000"/>
    <mergeCell ref="AM1000:AO1000"/>
    <mergeCell ref="AP1000:AQ1000"/>
    <mergeCell ref="AR1000:AS1000"/>
    <mergeCell ref="A1001:E1001"/>
    <mergeCell ref="F1001:K1001"/>
    <mergeCell ref="L1001:N1001"/>
    <mergeCell ref="O1001:R1001"/>
    <mergeCell ref="S1001:V1001"/>
    <mergeCell ref="AM999:AO999"/>
    <mergeCell ref="AP999:AQ999"/>
    <mergeCell ref="AR999:AS999"/>
    <mergeCell ref="A1000:E1000"/>
    <mergeCell ref="F1000:K1000"/>
    <mergeCell ref="L1000:N1000"/>
    <mergeCell ref="O1000:R1000"/>
    <mergeCell ref="S1000:V1000"/>
    <mergeCell ref="W1000:Z1000"/>
    <mergeCell ref="AA1000:AE1000"/>
    <mergeCell ref="AR998:AS998"/>
    <mergeCell ref="A999:E999"/>
    <mergeCell ref="F999:K999"/>
    <mergeCell ref="L999:N999"/>
    <mergeCell ref="O999:R999"/>
    <mergeCell ref="S999:V999"/>
    <mergeCell ref="W999:Z999"/>
    <mergeCell ref="AA999:AE999"/>
    <mergeCell ref="AF999:AI999"/>
    <mergeCell ref="AJ999:AL999"/>
    <mergeCell ref="W998:Z998"/>
    <mergeCell ref="AA998:AE998"/>
    <mergeCell ref="AF998:AI998"/>
    <mergeCell ref="AJ998:AL998"/>
    <mergeCell ref="AM998:AO998"/>
    <mergeCell ref="AP998:AQ998"/>
    <mergeCell ref="AF1003:AI1003"/>
    <mergeCell ref="AJ1003:AL1003"/>
    <mergeCell ref="AM1003:AO1003"/>
    <mergeCell ref="AP1003:AQ1003"/>
    <mergeCell ref="AR1003:AS1003"/>
    <mergeCell ref="A1004:E1004"/>
    <mergeCell ref="F1004:K1004"/>
    <mergeCell ref="L1004:N1004"/>
    <mergeCell ref="O1004:R1004"/>
    <mergeCell ref="S1004:V1004"/>
    <mergeCell ref="AM1002:AO1002"/>
    <mergeCell ref="AP1002:AQ1002"/>
    <mergeCell ref="AR1002:AS1002"/>
    <mergeCell ref="A1003:E1003"/>
    <mergeCell ref="F1003:K1003"/>
    <mergeCell ref="L1003:N1003"/>
    <mergeCell ref="O1003:R1003"/>
    <mergeCell ref="S1003:V1003"/>
    <mergeCell ref="W1003:Z1003"/>
    <mergeCell ref="AA1003:AE1003"/>
    <mergeCell ref="AR1001:AS1001"/>
    <mergeCell ref="A1002:E1002"/>
    <mergeCell ref="F1002:K1002"/>
    <mergeCell ref="L1002:N1002"/>
    <mergeCell ref="O1002:R1002"/>
    <mergeCell ref="S1002:V1002"/>
    <mergeCell ref="W1002:Z1002"/>
    <mergeCell ref="AA1002:AE1002"/>
    <mergeCell ref="AF1002:AI1002"/>
    <mergeCell ref="AJ1002:AL1002"/>
    <mergeCell ref="W1001:Z1001"/>
    <mergeCell ref="AA1001:AE1001"/>
    <mergeCell ref="AF1001:AI1001"/>
    <mergeCell ref="AJ1001:AL1001"/>
    <mergeCell ref="AM1001:AO1001"/>
    <mergeCell ref="AP1001:AQ1001"/>
    <mergeCell ref="AF1006:AI1006"/>
    <mergeCell ref="AJ1006:AL1006"/>
    <mergeCell ref="AM1006:AO1006"/>
    <mergeCell ref="AP1006:AQ1006"/>
    <mergeCell ref="AR1006:AS1006"/>
    <mergeCell ref="A1007:E1007"/>
    <mergeCell ref="F1007:K1007"/>
    <mergeCell ref="L1007:N1007"/>
    <mergeCell ref="O1007:R1007"/>
    <mergeCell ref="S1007:V1007"/>
    <mergeCell ref="AM1005:AO1005"/>
    <mergeCell ref="AP1005:AQ1005"/>
    <mergeCell ref="AR1005:AS1005"/>
    <mergeCell ref="A1006:E1006"/>
    <mergeCell ref="F1006:K1006"/>
    <mergeCell ref="L1006:N1006"/>
    <mergeCell ref="O1006:R1006"/>
    <mergeCell ref="S1006:V1006"/>
    <mergeCell ref="W1006:Z1006"/>
    <mergeCell ref="AA1006:AE1006"/>
    <mergeCell ref="AR1004:AS1004"/>
    <mergeCell ref="A1005:E1005"/>
    <mergeCell ref="F1005:K1005"/>
    <mergeCell ref="L1005:N1005"/>
    <mergeCell ref="O1005:R1005"/>
    <mergeCell ref="S1005:V1005"/>
    <mergeCell ref="W1005:Z1005"/>
    <mergeCell ref="AA1005:AE1005"/>
    <mergeCell ref="AF1005:AI1005"/>
    <mergeCell ref="AJ1005:AL1005"/>
    <mergeCell ref="W1004:Z1004"/>
    <mergeCell ref="AA1004:AE1004"/>
    <mergeCell ref="AF1004:AI1004"/>
    <mergeCell ref="AJ1004:AL1004"/>
    <mergeCell ref="AM1004:AO1004"/>
    <mergeCell ref="AP1004:AQ1004"/>
    <mergeCell ref="AF1009:AI1009"/>
    <mergeCell ref="AJ1009:AL1009"/>
    <mergeCell ref="AM1009:AO1009"/>
    <mergeCell ref="AP1009:AQ1009"/>
    <mergeCell ref="AR1009:AS1009"/>
    <mergeCell ref="A1012:E1014"/>
    <mergeCell ref="F1012:K1014"/>
    <mergeCell ref="L1012:AL1012"/>
    <mergeCell ref="AM1012:AS1013"/>
    <mergeCell ref="L1013:N1014"/>
    <mergeCell ref="AM1008:AO1008"/>
    <mergeCell ref="AP1008:AQ1008"/>
    <mergeCell ref="AR1008:AS1008"/>
    <mergeCell ref="A1009:E1009"/>
    <mergeCell ref="F1009:K1009"/>
    <mergeCell ref="L1009:N1009"/>
    <mergeCell ref="O1009:R1009"/>
    <mergeCell ref="S1009:V1009"/>
    <mergeCell ref="W1009:Z1009"/>
    <mergeCell ref="AA1009:AE1009"/>
    <mergeCell ref="AR1007:AS1007"/>
    <mergeCell ref="A1008:E1008"/>
    <mergeCell ref="F1008:K1008"/>
    <mergeCell ref="L1008:N1008"/>
    <mergeCell ref="O1008:R1008"/>
    <mergeCell ref="S1008:V1008"/>
    <mergeCell ref="W1008:Z1008"/>
    <mergeCell ref="AA1008:AE1008"/>
    <mergeCell ref="AF1008:AI1008"/>
    <mergeCell ref="AJ1008:AL1008"/>
    <mergeCell ref="W1007:Z1007"/>
    <mergeCell ref="AA1007:AE1007"/>
    <mergeCell ref="AF1007:AI1007"/>
    <mergeCell ref="AJ1007:AL1007"/>
    <mergeCell ref="AM1007:AO1007"/>
    <mergeCell ref="AP1007:AQ1007"/>
    <mergeCell ref="AR1016:AS1016"/>
    <mergeCell ref="A1017:E1017"/>
    <mergeCell ref="F1017:K1017"/>
    <mergeCell ref="L1017:N1017"/>
    <mergeCell ref="O1017:R1017"/>
    <mergeCell ref="S1017:V1017"/>
    <mergeCell ref="W1017:Z1017"/>
    <mergeCell ref="AA1017:AE1017"/>
    <mergeCell ref="AF1017:AI1017"/>
    <mergeCell ref="AJ1017:AL1017"/>
    <mergeCell ref="W1016:Z1016"/>
    <mergeCell ref="AA1016:AE1016"/>
    <mergeCell ref="AF1016:AI1016"/>
    <mergeCell ref="AJ1016:AL1016"/>
    <mergeCell ref="AM1016:AO1016"/>
    <mergeCell ref="AP1016:AQ1016"/>
    <mergeCell ref="AF1015:AI1015"/>
    <mergeCell ref="AJ1015:AL1015"/>
    <mergeCell ref="AM1015:AO1015"/>
    <mergeCell ref="AP1015:AQ1015"/>
    <mergeCell ref="AR1015:AS1015"/>
    <mergeCell ref="A1016:E1016"/>
    <mergeCell ref="F1016:K1016"/>
    <mergeCell ref="L1016:N1016"/>
    <mergeCell ref="O1016:R1016"/>
    <mergeCell ref="S1016:V1016"/>
    <mergeCell ref="AM1014:AO1014"/>
    <mergeCell ref="AP1014:AQ1014"/>
    <mergeCell ref="AR1014:AS1014"/>
    <mergeCell ref="A1015:E1015"/>
    <mergeCell ref="F1015:K1015"/>
    <mergeCell ref="L1015:N1015"/>
    <mergeCell ref="O1015:R1015"/>
    <mergeCell ref="S1015:V1015"/>
    <mergeCell ref="W1015:Z1015"/>
    <mergeCell ref="AA1015:AE1015"/>
    <mergeCell ref="O1013:R1014"/>
    <mergeCell ref="S1013:V1014"/>
    <mergeCell ref="W1013:Z1014"/>
    <mergeCell ref="AA1013:AE1014"/>
    <mergeCell ref="AF1013:AI1014"/>
    <mergeCell ref="AJ1013:AL1014"/>
    <mergeCell ref="AR1019:AS1019"/>
    <mergeCell ref="A1020:E1020"/>
    <mergeCell ref="F1020:K1020"/>
    <mergeCell ref="L1020:N1020"/>
    <mergeCell ref="O1020:R1020"/>
    <mergeCell ref="S1020:V1020"/>
    <mergeCell ref="W1020:Z1020"/>
    <mergeCell ref="AA1020:AE1020"/>
    <mergeCell ref="AF1020:AI1020"/>
    <mergeCell ref="AJ1020:AL1020"/>
    <mergeCell ref="W1019:Z1019"/>
    <mergeCell ref="AA1019:AE1019"/>
    <mergeCell ref="AF1019:AI1019"/>
    <mergeCell ref="AJ1019:AL1019"/>
    <mergeCell ref="AM1019:AO1019"/>
    <mergeCell ref="AP1019:AQ1019"/>
    <mergeCell ref="AF1018:AI1018"/>
    <mergeCell ref="AJ1018:AL1018"/>
    <mergeCell ref="AM1018:AO1018"/>
    <mergeCell ref="AP1018:AQ1018"/>
    <mergeCell ref="AR1018:AS1018"/>
    <mergeCell ref="A1019:E1019"/>
    <mergeCell ref="F1019:K1019"/>
    <mergeCell ref="L1019:N1019"/>
    <mergeCell ref="O1019:R1019"/>
    <mergeCell ref="S1019:V1019"/>
    <mergeCell ref="AM1017:AO1017"/>
    <mergeCell ref="AP1017:AQ1017"/>
    <mergeCell ref="AR1017:AS1017"/>
    <mergeCell ref="A1018:E1018"/>
    <mergeCell ref="F1018:K1018"/>
    <mergeCell ref="L1018:N1018"/>
    <mergeCell ref="O1018:R1018"/>
    <mergeCell ref="S1018:V1018"/>
    <mergeCell ref="W1018:Z1018"/>
    <mergeCell ref="AA1018:AE1018"/>
    <mergeCell ref="AR1022:AS1022"/>
    <mergeCell ref="A1023:E1023"/>
    <mergeCell ref="F1023:K1023"/>
    <mergeCell ref="L1023:N1023"/>
    <mergeCell ref="O1023:R1023"/>
    <mergeCell ref="S1023:V1023"/>
    <mergeCell ref="W1023:Z1023"/>
    <mergeCell ref="AA1023:AE1023"/>
    <mergeCell ref="AF1023:AI1023"/>
    <mergeCell ref="AJ1023:AL1023"/>
    <mergeCell ref="W1022:Z1022"/>
    <mergeCell ref="AA1022:AE1022"/>
    <mergeCell ref="AF1022:AI1022"/>
    <mergeCell ref="AJ1022:AL1022"/>
    <mergeCell ref="AM1022:AO1022"/>
    <mergeCell ref="AP1022:AQ1022"/>
    <mergeCell ref="AF1021:AI1021"/>
    <mergeCell ref="AJ1021:AL1021"/>
    <mergeCell ref="AM1021:AO1021"/>
    <mergeCell ref="AP1021:AQ1021"/>
    <mergeCell ref="AR1021:AS1021"/>
    <mergeCell ref="A1022:E1022"/>
    <mergeCell ref="F1022:K1022"/>
    <mergeCell ref="L1022:N1022"/>
    <mergeCell ref="O1022:R1022"/>
    <mergeCell ref="S1022:V1022"/>
    <mergeCell ref="AM1020:AO1020"/>
    <mergeCell ref="AP1020:AQ1020"/>
    <mergeCell ref="AR1020:AS1020"/>
    <mergeCell ref="A1021:E1021"/>
    <mergeCell ref="F1021:K1021"/>
    <mergeCell ref="L1021:N1021"/>
    <mergeCell ref="O1021:R1021"/>
    <mergeCell ref="S1021:V1021"/>
    <mergeCell ref="W1021:Z1021"/>
    <mergeCell ref="AA1021:AE1021"/>
    <mergeCell ref="AR1025:AS1025"/>
    <mergeCell ref="A1026:E1026"/>
    <mergeCell ref="F1026:K1026"/>
    <mergeCell ref="L1026:N1026"/>
    <mergeCell ref="O1026:R1026"/>
    <mergeCell ref="S1026:V1026"/>
    <mergeCell ref="W1026:Z1026"/>
    <mergeCell ref="AA1026:AE1026"/>
    <mergeCell ref="AF1026:AI1026"/>
    <mergeCell ref="AJ1026:AL1026"/>
    <mergeCell ref="W1025:Z1025"/>
    <mergeCell ref="AA1025:AE1025"/>
    <mergeCell ref="AF1025:AI1025"/>
    <mergeCell ref="AJ1025:AL1025"/>
    <mergeCell ref="AM1025:AO1025"/>
    <mergeCell ref="AP1025:AQ1025"/>
    <mergeCell ref="AF1024:AI1024"/>
    <mergeCell ref="AJ1024:AL1024"/>
    <mergeCell ref="AM1024:AO1024"/>
    <mergeCell ref="AP1024:AQ1024"/>
    <mergeCell ref="AR1024:AS1024"/>
    <mergeCell ref="A1025:E1025"/>
    <mergeCell ref="F1025:K1025"/>
    <mergeCell ref="L1025:N1025"/>
    <mergeCell ref="O1025:R1025"/>
    <mergeCell ref="S1025:V1025"/>
    <mergeCell ref="AM1023:AO1023"/>
    <mergeCell ref="AP1023:AQ1023"/>
    <mergeCell ref="AR1023:AS1023"/>
    <mergeCell ref="A1024:E1024"/>
    <mergeCell ref="F1024:K1024"/>
    <mergeCell ref="L1024:N1024"/>
    <mergeCell ref="O1024:R1024"/>
    <mergeCell ref="S1024:V1024"/>
    <mergeCell ref="W1024:Z1024"/>
    <mergeCell ref="AA1024:AE1024"/>
    <mergeCell ref="AR1028:AS1028"/>
    <mergeCell ref="A1029:E1029"/>
    <mergeCell ref="F1029:K1029"/>
    <mergeCell ref="L1029:N1029"/>
    <mergeCell ref="O1029:R1029"/>
    <mergeCell ref="S1029:V1029"/>
    <mergeCell ref="W1029:Z1029"/>
    <mergeCell ref="AA1029:AE1029"/>
    <mergeCell ref="AF1029:AI1029"/>
    <mergeCell ref="AJ1029:AL1029"/>
    <mergeCell ref="W1028:Z1028"/>
    <mergeCell ref="AA1028:AE1028"/>
    <mergeCell ref="AF1028:AI1028"/>
    <mergeCell ref="AJ1028:AL1028"/>
    <mergeCell ref="AM1028:AO1028"/>
    <mergeCell ref="AP1028:AQ1028"/>
    <mergeCell ref="AF1027:AI1027"/>
    <mergeCell ref="AJ1027:AL1027"/>
    <mergeCell ref="AM1027:AO1027"/>
    <mergeCell ref="AP1027:AQ1027"/>
    <mergeCell ref="AR1027:AS1027"/>
    <mergeCell ref="A1028:E1028"/>
    <mergeCell ref="F1028:K1028"/>
    <mergeCell ref="L1028:N1028"/>
    <mergeCell ref="O1028:R1028"/>
    <mergeCell ref="S1028:V1028"/>
    <mergeCell ref="AM1026:AO1026"/>
    <mergeCell ref="AP1026:AQ1026"/>
    <mergeCell ref="AR1026:AS1026"/>
    <mergeCell ref="A1027:E1027"/>
    <mergeCell ref="F1027:K1027"/>
    <mergeCell ref="L1027:N1027"/>
    <mergeCell ref="O1027:R1027"/>
    <mergeCell ref="S1027:V1027"/>
    <mergeCell ref="W1027:Z1027"/>
    <mergeCell ref="AA1027:AE1027"/>
    <mergeCell ref="AR1031:AS1031"/>
    <mergeCell ref="A1032:E1032"/>
    <mergeCell ref="F1032:K1032"/>
    <mergeCell ref="L1032:N1032"/>
    <mergeCell ref="O1032:R1032"/>
    <mergeCell ref="S1032:V1032"/>
    <mergeCell ref="W1032:Z1032"/>
    <mergeCell ref="AA1032:AE1032"/>
    <mergeCell ref="AF1032:AI1032"/>
    <mergeCell ref="AJ1032:AL1032"/>
    <mergeCell ref="W1031:Z1031"/>
    <mergeCell ref="AA1031:AE1031"/>
    <mergeCell ref="AF1031:AI1031"/>
    <mergeCell ref="AJ1031:AL1031"/>
    <mergeCell ref="AM1031:AO1031"/>
    <mergeCell ref="AP1031:AQ1031"/>
    <mergeCell ref="AF1030:AI1030"/>
    <mergeCell ref="AJ1030:AL1030"/>
    <mergeCell ref="AM1030:AO1030"/>
    <mergeCell ref="AP1030:AQ1030"/>
    <mergeCell ref="AR1030:AS1030"/>
    <mergeCell ref="A1031:E1031"/>
    <mergeCell ref="F1031:K1031"/>
    <mergeCell ref="L1031:N1031"/>
    <mergeCell ref="O1031:R1031"/>
    <mergeCell ref="S1031:V1031"/>
    <mergeCell ref="AM1029:AO1029"/>
    <mergeCell ref="AP1029:AQ1029"/>
    <mergeCell ref="AR1029:AS1029"/>
    <mergeCell ref="A1030:E1030"/>
    <mergeCell ref="F1030:K1030"/>
    <mergeCell ref="L1030:N1030"/>
    <mergeCell ref="O1030:R1030"/>
    <mergeCell ref="S1030:V1030"/>
    <mergeCell ref="W1030:Z1030"/>
    <mergeCell ref="AA1030:AE1030"/>
    <mergeCell ref="AR1034:AS1034"/>
    <mergeCell ref="A1035:E1035"/>
    <mergeCell ref="F1035:K1035"/>
    <mergeCell ref="L1035:N1035"/>
    <mergeCell ref="O1035:R1035"/>
    <mergeCell ref="S1035:V1035"/>
    <mergeCell ref="W1035:Z1035"/>
    <mergeCell ref="AA1035:AE1035"/>
    <mergeCell ref="AF1035:AI1035"/>
    <mergeCell ref="AJ1035:AL1035"/>
    <mergeCell ref="W1034:Z1034"/>
    <mergeCell ref="AA1034:AE1034"/>
    <mergeCell ref="AF1034:AI1034"/>
    <mergeCell ref="AJ1034:AL1034"/>
    <mergeCell ref="AM1034:AO1034"/>
    <mergeCell ref="AP1034:AQ1034"/>
    <mergeCell ref="AF1033:AI1033"/>
    <mergeCell ref="AJ1033:AL1033"/>
    <mergeCell ref="AM1033:AO1033"/>
    <mergeCell ref="AP1033:AQ1033"/>
    <mergeCell ref="AR1033:AS1033"/>
    <mergeCell ref="A1034:E1034"/>
    <mergeCell ref="F1034:K1034"/>
    <mergeCell ref="L1034:N1034"/>
    <mergeCell ref="O1034:R1034"/>
    <mergeCell ref="S1034:V1034"/>
    <mergeCell ref="AM1032:AO1032"/>
    <mergeCell ref="AP1032:AQ1032"/>
    <mergeCell ref="AR1032:AS1032"/>
    <mergeCell ref="A1033:E1033"/>
    <mergeCell ref="F1033:K1033"/>
    <mergeCell ref="L1033:N1033"/>
    <mergeCell ref="O1033:R1033"/>
    <mergeCell ref="S1033:V1033"/>
    <mergeCell ref="W1033:Z1033"/>
    <mergeCell ref="AA1033:AE1033"/>
    <mergeCell ref="AR1037:AS1037"/>
    <mergeCell ref="A1038:E1038"/>
    <mergeCell ref="F1038:K1038"/>
    <mergeCell ref="L1038:N1038"/>
    <mergeCell ref="O1038:R1038"/>
    <mergeCell ref="S1038:V1038"/>
    <mergeCell ref="W1038:Z1038"/>
    <mergeCell ref="AA1038:AE1038"/>
    <mergeCell ref="AF1038:AI1038"/>
    <mergeCell ref="AJ1038:AL1038"/>
    <mergeCell ref="W1037:Z1037"/>
    <mergeCell ref="AA1037:AE1037"/>
    <mergeCell ref="AF1037:AI1037"/>
    <mergeCell ref="AJ1037:AL1037"/>
    <mergeCell ref="AM1037:AO1037"/>
    <mergeCell ref="AP1037:AQ1037"/>
    <mergeCell ref="AF1036:AI1036"/>
    <mergeCell ref="AJ1036:AL1036"/>
    <mergeCell ref="AM1036:AO1036"/>
    <mergeCell ref="AP1036:AQ1036"/>
    <mergeCell ref="AR1036:AS1036"/>
    <mergeCell ref="A1037:E1037"/>
    <mergeCell ref="F1037:K1037"/>
    <mergeCell ref="L1037:N1037"/>
    <mergeCell ref="O1037:R1037"/>
    <mergeCell ref="S1037:V1037"/>
    <mergeCell ref="AM1035:AO1035"/>
    <mergeCell ref="AP1035:AQ1035"/>
    <mergeCell ref="AR1035:AS1035"/>
    <mergeCell ref="A1036:E1036"/>
    <mergeCell ref="F1036:K1036"/>
    <mergeCell ref="L1036:N1036"/>
    <mergeCell ref="O1036:R1036"/>
    <mergeCell ref="S1036:V1036"/>
    <mergeCell ref="W1036:Z1036"/>
    <mergeCell ref="AA1036:AE1036"/>
    <mergeCell ref="AR1040:AS1040"/>
    <mergeCell ref="A1041:E1041"/>
    <mergeCell ref="F1041:K1041"/>
    <mergeCell ref="L1041:N1041"/>
    <mergeCell ref="O1041:R1041"/>
    <mergeCell ref="S1041:V1041"/>
    <mergeCell ref="W1041:Z1041"/>
    <mergeCell ref="AA1041:AE1041"/>
    <mergeCell ref="AF1041:AI1041"/>
    <mergeCell ref="AJ1041:AL1041"/>
    <mergeCell ref="W1040:Z1040"/>
    <mergeCell ref="AA1040:AE1040"/>
    <mergeCell ref="AF1040:AI1040"/>
    <mergeCell ref="AJ1040:AL1040"/>
    <mergeCell ref="AM1040:AO1040"/>
    <mergeCell ref="AP1040:AQ1040"/>
    <mergeCell ref="AF1039:AI1039"/>
    <mergeCell ref="AJ1039:AL1039"/>
    <mergeCell ref="AM1039:AO1039"/>
    <mergeCell ref="AP1039:AQ1039"/>
    <mergeCell ref="AR1039:AS1039"/>
    <mergeCell ref="A1040:E1040"/>
    <mergeCell ref="F1040:K1040"/>
    <mergeCell ref="L1040:N1040"/>
    <mergeCell ref="O1040:R1040"/>
    <mergeCell ref="S1040:V1040"/>
    <mergeCell ref="AM1038:AO1038"/>
    <mergeCell ref="AP1038:AQ1038"/>
    <mergeCell ref="AR1038:AS1038"/>
    <mergeCell ref="A1039:E1039"/>
    <mergeCell ref="F1039:K1039"/>
    <mergeCell ref="L1039:N1039"/>
    <mergeCell ref="O1039:R1039"/>
    <mergeCell ref="S1039:V1039"/>
    <mergeCell ref="W1039:Z1039"/>
    <mergeCell ref="AA1039:AE1039"/>
    <mergeCell ref="AR1043:AS1043"/>
    <mergeCell ref="A1044:E1044"/>
    <mergeCell ref="F1044:K1044"/>
    <mergeCell ref="L1044:N1044"/>
    <mergeCell ref="O1044:R1044"/>
    <mergeCell ref="S1044:V1044"/>
    <mergeCell ref="W1044:Z1044"/>
    <mergeCell ref="AA1044:AE1044"/>
    <mergeCell ref="AF1044:AI1044"/>
    <mergeCell ref="AJ1044:AL1044"/>
    <mergeCell ref="W1043:Z1043"/>
    <mergeCell ref="AA1043:AE1043"/>
    <mergeCell ref="AF1043:AI1043"/>
    <mergeCell ref="AJ1043:AL1043"/>
    <mergeCell ref="AM1043:AO1043"/>
    <mergeCell ref="AP1043:AQ1043"/>
    <mergeCell ref="AF1042:AI1042"/>
    <mergeCell ref="AJ1042:AL1042"/>
    <mergeCell ref="AM1042:AO1042"/>
    <mergeCell ref="AP1042:AQ1042"/>
    <mergeCell ref="AR1042:AS1042"/>
    <mergeCell ref="A1043:E1043"/>
    <mergeCell ref="F1043:K1043"/>
    <mergeCell ref="L1043:N1043"/>
    <mergeCell ref="O1043:R1043"/>
    <mergeCell ref="S1043:V1043"/>
    <mergeCell ref="AM1041:AO1041"/>
    <mergeCell ref="AP1041:AQ1041"/>
    <mergeCell ref="AR1041:AS1041"/>
    <mergeCell ref="A1042:E1042"/>
    <mergeCell ref="F1042:K1042"/>
    <mergeCell ref="L1042:N1042"/>
    <mergeCell ref="O1042:R1042"/>
    <mergeCell ref="S1042:V1042"/>
    <mergeCell ref="W1042:Z1042"/>
    <mergeCell ref="AA1042:AE1042"/>
    <mergeCell ref="AR1046:AS1046"/>
    <mergeCell ref="A1047:E1047"/>
    <mergeCell ref="F1047:K1047"/>
    <mergeCell ref="L1047:N1047"/>
    <mergeCell ref="O1047:R1047"/>
    <mergeCell ref="S1047:V1047"/>
    <mergeCell ref="W1047:Z1047"/>
    <mergeCell ref="AA1047:AE1047"/>
    <mergeCell ref="AF1047:AI1047"/>
    <mergeCell ref="AJ1047:AL1047"/>
    <mergeCell ref="W1046:Z1046"/>
    <mergeCell ref="AA1046:AE1046"/>
    <mergeCell ref="AF1046:AI1046"/>
    <mergeCell ref="AJ1046:AL1046"/>
    <mergeCell ref="AM1046:AO1046"/>
    <mergeCell ref="AP1046:AQ1046"/>
    <mergeCell ref="AF1045:AI1045"/>
    <mergeCell ref="AJ1045:AL1045"/>
    <mergeCell ref="AM1045:AO1045"/>
    <mergeCell ref="AP1045:AQ1045"/>
    <mergeCell ref="AR1045:AS1045"/>
    <mergeCell ref="A1046:E1046"/>
    <mergeCell ref="F1046:K1046"/>
    <mergeCell ref="L1046:N1046"/>
    <mergeCell ref="O1046:R1046"/>
    <mergeCell ref="S1046:V1046"/>
    <mergeCell ref="AM1044:AO1044"/>
    <mergeCell ref="AP1044:AQ1044"/>
    <mergeCell ref="AR1044:AS1044"/>
    <mergeCell ref="A1045:E1045"/>
    <mergeCell ref="F1045:K1045"/>
    <mergeCell ref="L1045:N1045"/>
    <mergeCell ref="O1045:R1045"/>
    <mergeCell ref="S1045:V1045"/>
    <mergeCell ref="W1045:Z1045"/>
    <mergeCell ref="AA1045:AE1045"/>
    <mergeCell ref="AR1049:AS1049"/>
    <mergeCell ref="A1050:E1050"/>
    <mergeCell ref="F1050:K1050"/>
    <mergeCell ref="L1050:N1050"/>
    <mergeCell ref="O1050:R1050"/>
    <mergeCell ref="S1050:V1050"/>
    <mergeCell ref="W1050:Z1050"/>
    <mergeCell ref="AA1050:AE1050"/>
    <mergeCell ref="AF1050:AI1050"/>
    <mergeCell ref="AJ1050:AL1050"/>
    <mergeCell ref="W1049:Z1049"/>
    <mergeCell ref="AA1049:AE1049"/>
    <mergeCell ref="AF1049:AI1049"/>
    <mergeCell ref="AJ1049:AL1049"/>
    <mergeCell ref="AM1049:AO1049"/>
    <mergeCell ref="AP1049:AQ1049"/>
    <mergeCell ref="AF1048:AI1048"/>
    <mergeCell ref="AJ1048:AL1048"/>
    <mergeCell ref="AM1048:AO1048"/>
    <mergeCell ref="AP1048:AQ1048"/>
    <mergeCell ref="AR1048:AS1048"/>
    <mergeCell ref="A1049:E1049"/>
    <mergeCell ref="F1049:K1049"/>
    <mergeCell ref="L1049:N1049"/>
    <mergeCell ref="O1049:R1049"/>
    <mergeCell ref="S1049:V1049"/>
    <mergeCell ref="AM1047:AO1047"/>
    <mergeCell ref="AP1047:AQ1047"/>
    <mergeCell ref="AR1047:AS1047"/>
    <mergeCell ref="A1048:E1048"/>
    <mergeCell ref="F1048:K1048"/>
    <mergeCell ref="L1048:N1048"/>
    <mergeCell ref="O1048:R1048"/>
    <mergeCell ref="S1048:V1048"/>
    <mergeCell ref="W1048:Z1048"/>
    <mergeCell ref="AA1048:AE1048"/>
    <mergeCell ref="AR1052:AS1052"/>
    <mergeCell ref="A1053:E1053"/>
    <mergeCell ref="F1053:K1053"/>
    <mergeCell ref="L1053:N1053"/>
    <mergeCell ref="O1053:R1053"/>
    <mergeCell ref="S1053:V1053"/>
    <mergeCell ref="W1053:Z1053"/>
    <mergeCell ref="AA1053:AE1053"/>
    <mergeCell ref="AF1053:AI1053"/>
    <mergeCell ref="AJ1053:AL1053"/>
    <mergeCell ref="W1052:Z1052"/>
    <mergeCell ref="AA1052:AE1052"/>
    <mergeCell ref="AF1052:AI1052"/>
    <mergeCell ref="AJ1052:AL1052"/>
    <mergeCell ref="AM1052:AO1052"/>
    <mergeCell ref="AP1052:AQ1052"/>
    <mergeCell ref="AF1051:AI1051"/>
    <mergeCell ref="AJ1051:AL1051"/>
    <mergeCell ref="AM1051:AO1051"/>
    <mergeCell ref="AP1051:AQ1051"/>
    <mergeCell ref="AR1051:AS1051"/>
    <mergeCell ref="A1052:E1052"/>
    <mergeCell ref="F1052:K1052"/>
    <mergeCell ref="L1052:N1052"/>
    <mergeCell ref="O1052:R1052"/>
    <mergeCell ref="S1052:V1052"/>
    <mergeCell ref="AM1050:AO1050"/>
    <mergeCell ref="AP1050:AQ1050"/>
    <mergeCell ref="AR1050:AS1050"/>
    <mergeCell ref="A1051:E1051"/>
    <mergeCell ref="F1051:K1051"/>
    <mergeCell ref="L1051:N1051"/>
    <mergeCell ref="O1051:R1051"/>
    <mergeCell ref="S1051:V1051"/>
    <mergeCell ref="W1051:Z1051"/>
    <mergeCell ref="AA1051:AE1051"/>
    <mergeCell ref="AR1055:AS1055"/>
    <mergeCell ref="A1056:E1056"/>
    <mergeCell ref="F1056:K1056"/>
    <mergeCell ref="L1056:N1056"/>
    <mergeCell ref="O1056:R1056"/>
    <mergeCell ref="S1056:V1056"/>
    <mergeCell ref="W1056:Z1056"/>
    <mergeCell ref="AA1056:AE1056"/>
    <mergeCell ref="AF1056:AI1056"/>
    <mergeCell ref="AJ1056:AL1056"/>
    <mergeCell ref="W1055:Z1055"/>
    <mergeCell ref="AA1055:AE1055"/>
    <mergeCell ref="AF1055:AI1055"/>
    <mergeCell ref="AJ1055:AL1055"/>
    <mergeCell ref="AM1055:AO1055"/>
    <mergeCell ref="AP1055:AQ1055"/>
    <mergeCell ref="AF1054:AI1054"/>
    <mergeCell ref="AJ1054:AL1054"/>
    <mergeCell ref="AM1054:AO1054"/>
    <mergeCell ref="AP1054:AQ1054"/>
    <mergeCell ref="AR1054:AS1054"/>
    <mergeCell ref="A1055:E1055"/>
    <mergeCell ref="F1055:K1055"/>
    <mergeCell ref="L1055:N1055"/>
    <mergeCell ref="O1055:R1055"/>
    <mergeCell ref="S1055:V1055"/>
    <mergeCell ref="AM1053:AO1053"/>
    <mergeCell ref="AP1053:AQ1053"/>
    <mergeCell ref="AR1053:AS1053"/>
    <mergeCell ref="A1054:E1054"/>
    <mergeCell ref="F1054:K1054"/>
    <mergeCell ref="L1054:N1054"/>
    <mergeCell ref="O1054:R1054"/>
    <mergeCell ref="S1054:V1054"/>
    <mergeCell ref="W1054:Z1054"/>
    <mergeCell ref="AA1054:AE1054"/>
    <mergeCell ref="AR1058:AS1058"/>
    <mergeCell ref="A1059:E1059"/>
    <mergeCell ref="F1059:K1059"/>
    <mergeCell ref="L1059:N1059"/>
    <mergeCell ref="O1059:R1059"/>
    <mergeCell ref="S1059:V1059"/>
    <mergeCell ref="W1059:Z1059"/>
    <mergeCell ref="AA1059:AE1059"/>
    <mergeCell ref="AF1059:AI1059"/>
    <mergeCell ref="AJ1059:AL1059"/>
    <mergeCell ref="W1058:Z1058"/>
    <mergeCell ref="AA1058:AE1058"/>
    <mergeCell ref="AF1058:AI1058"/>
    <mergeCell ref="AJ1058:AL1058"/>
    <mergeCell ref="AM1058:AO1058"/>
    <mergeCell ref="AP1058:AQ1058"/>
    <mergeCell ref="AF1057:AI1057"/>
    <mergeCell ref="AJ1057:AL1057"/>
    <mergeCell ref="AM1057:AO1057"/>
    <mergeCell ref="AP1057:AQ1057"/>
    <mergeCell ref="AR1057:AS1057"/>
    <mergeCell ref="A1058:E1058"/>
    <mergeCell ref="F1058:K1058"/>
    <mergeCell ref="L1058:N1058"/>
    <mergeCell ref="O1058:R1058"/>
    <mergeCell ref="S1058:V1058"/>
    <mergeCell ref="AM1056:AO1056"/>
    <mergeCell ref="AP1056:AQ1056"/>
    <mergeCell ref="AR1056:AS1056"/>
    <mergeCell ref="A1057:E1057"/>
    <mergeCell ref="F1057:K1057"/>
    <mergeCell ref="L1057:N1057"/>
    <mergeCell ref="O1057:R1057"/>
    <mergeCell ref="S1057:V1057"/>
    <mergeCell ref="W1057:Z1057"/>
    <mergeCell ref="AA1057:AE1057"/>
    <mergeCell ref="AR1061:AS1061"/>
    <mergeCell ref="A1062:E1062"/>
    <mergeCell ref="F1062:K1062"/>
    <mergeCell ref="L1062:N1062"/>
    <mergeCell ref="O1062:R1062"/>
    <mergeCell ref="S1062:V1062"/>
    <mergeCell ref="W1062:Z1062"/>
    <mergeCell ref="AA1062:AE1062"/>
    <mergeCell ref="AF1062:AI1062"/>
    <mergeCell ref="AJ1062:AL1062"/>
    <mergeCell ref="W1061:Z1061"/>
    <mergeCell ref="AA1061:AE1061"/>
    <mergeCell ref="AF1061:AI1061"/>
    <mergeCell ref="AJ1061:AL1061"/>
    <mergeCell ref="AM1061:AO1061"/>
    <mergeCell ref="AP1061:AQ1061"/>
    <mergeCell ref="AF1060:AI1060"/>
    <mergeCell ref="AJ1060:AL1060"/>
    <mergeCell ref="AM1060:AO1060"/>
    <mergeCell ref="AP1060:AQ1060"/>
    <mergeCell ref="AR1060:AS1060"/>
    <mergeCell ref="A1061:E1061"/>
    <mergeCell ref="F1061:K1061"/>
    <mergeCell ref="L1061:N1061"/>
    <mergeCell ref="O1061:R1061"/>
    <mergeCell ref="S1061:V1061"/>
    <mergeCell ref="AM1059:AO1059"/>
    <mergeCell ref="AP1059:AQ1059"/>
    <mergeCell ref="AR1059:AS1059"/>
    <mergeCell ref="A1060:E1060"/>
    <mergeCell ref="F1060:K1060"/>
    <mergeCell ref="L1060:N1060"/>
    <mergeCell ref="O1060:R1060"/>
    <mergeCell ref="S1060:V1060"/>
    <mergeCell ref="W1060:Z1060"/>
    <mergeCell ref="AA1060:AE1060"/>
    <mergeCell ref="AR1064:AS1064"/>
    <mergeCell ref="A1065:E1065"/>
    <mergeCell ref="F1065:K1065"/>
    <mergeCell ref="L1065:N1065"/>
    <mergeCell ref="O1065:R1065"/>
    <mergeCell ref="S1065:V1065"/>
    <mergeCell ref="W1065:Z1065"/>
    <mergeCell ref="AA1065:AE1065"/>
    <mergeCell ref="AF1065:AI1065"/>
    <mergeCell ref="AJ1065:AL1065"/>
    <mergeCell ref="W1064:Z1064"/>
    <mergeCell ref="AA1064:AE1064"/>
    <mergeCell ref="AF1064:AI1064"/>
    <mergeCell ref="AJ1064:AL1064"/>
    <mergeCell ref="AM1064:AO1064"/>
    <mergeCell ref="AP1064:AQ1064"/>
    <mergeCell ref="AF1063:AI1063"/>
    <mergeCell ref="AJ1063:AL1063"/>
    <mergeCell ref="AM1063:AO1063"/>
    <mergeCell ref="AP1063:AQ1063"/>
    <mergeCell ref="AR1063:AS1063"/>
    <mergeCell ref="A1064:E1064"/>
    <mergeCell ref="F1064:K1064"/>
    <mergeCell ref="L1064:N1064"/>
    <mergeCell ref="O1064:R1064"/>
    <mergeCell ref="S1064:V1064"/>
    <mergeCell ref="AM1062:AO1062"/>
    <mergeCell ref="AP1062:AQ1062"/>
    <mergeCell ref="AR1062:AS1062"/>
    <mergeCell ref="A1063:E1063"/>
    <mergeCell ref="F1063:K1063"/>
    <mergeCell ref="L1063:N1063"/>
    <mergeCell ref="O1063:R1063"/>
    <mergeCell ref="S1063:V1063"/>
    <mergeCell ref="W1063:Z1063"/>
    <mergeCell ref="AA1063:AE1063"/>
    <mergeCell ref="AR1067:AS1067"/>
    <mergeCell ref="A1068:E1068"/>
    <mergeCell ref="F1068:K1068"/>
    <mergeCell ref="L1068:N1068"/>
    <mergeCell ref="O1068:R1068"/>
    <mergeCell ref="S1068:V1068"/>
    <mergeCell ref="W1068:Z1068"/>
    <mergeCell ref="AA1068:AE1068"/>
    <mergeCell ref="AF1068:AI1068"/>
    <mergeCell ref="AJ1068:AL1068"/>
    <mergeCell ref="W1067:Z1067"/>
    <mergeCell ref="AA1067:AE1067"/>
    <mergeCell ref="AF1067:AI1067"/>
    <mergeCell ref="AJ1067:AL1067"/>
    <mergeCell ref="AM1067:AO1067"/>
    <mergeCell ref="AP1067:AQ1067"/>
    <mergeCell ref="AF1066:AI1066"/>
    <mergeCell ref="AJ1066:AL1066"/>
    <mergeCell ref="AM1066:AO1066"/>
    <mergeCell ref="AP1066:AQ1066"/>
    <mergeCell ref="AR1066:AS1066"/>
    <mergeCell ref="A1067:E1067"/>
    <mergeCell ref="F1067:K1067"/>
    <mergeCell ref="L1067:N1067"/>
    <mergeCell ref="O1067:R1067"/>
    <mergeCell ref="S1067:V1067"/>
    <mergeCell ref="AM1065:AO1065"/>
    <mergeCell ref="AP1065:AQ1065"/>
    <mergeCell ref="AR1065:AS1065"/>
    <mergeCell ref="A1066:E1066"/>
    <mergeCell ref="F1066:K1066"/>
    <mergeCell ref="L1066:N1066"/>
    <mergeCell ref="O1066:R1066"/>
    <mergeCell ref="S1066:V1066"/>
    <mergeCell ref="W1066:Z1066"/>
    <mergeCell ref="AA1066:AE1066"/>
    <mergeCell ref="AR1070:AS1070"/>
    <mergeCell ref="A1071:E1071"/>
    <mergeCell ref="F1071:K1071"/>
    <mergeCell ref="L1071:N1071"/>
    <mergeCell ref="O1071:R1071"/>
    <mergeCell ref="S1071:V1071"/>
    <mergeCell ref="W1071:Z1071"/>
    <mergeCell ref="AA1071:AE1071"/>
    <mergeCell ref="AF1071:AI1071"/>
    <mergeCell ref="AJ1071:AL1071"/>
    <mergeCell ref="W1070:Z1070"/>
    <mergeCell ref="AA1070:AE1070"/>
    <mergeCell ref="AF1070:AI1070"/>
    <mergeCell ref="AJ1070:AL1070"/>
    <mergeCell ref="AM1070:AO1070"/>
    <mergeCell ref="AP1070:AQ1070"/>
    <mergeCell ref="AF1069:AI1069"/>
    <mergeCell ref="AJ1069:AL1069"/>
    <mergeCell ref="AM1069:AO1069"/>
    <mergeCell ref="AP1069:AQ1069"/>
    <mergeCell ref="AR1069:AS1069"/>
    <mergeCell ref="A1070:E1070"/>
    <mergeCell ref="F1070:K1070"/>
    <mergeCell ref="L1070:N1070"/>
    <mergeCell ref="O1070:R1070"/>
    <mergeCell ref="S1070:V1070"/>
    <mergeCell ref="AM1068:AO1068"/>
    <mergeCell ref="AP1068:AQ1068"/>
    <mergeCell ref="AR1068:AS1068"/>
    <mergeCell ref="A1069:E1069"/>
    <mergeCell ref="F1069:K1069"/>
    <mergeCell ref="L1069:N1069"/>
    <mergeCell ref="O1069:R1069"/>
    <mergeCell ref="S1069:V1069"/>
    <mergeCell ref="W1069:Z1069"/>
    <mergeCell ref="AA1069:AE1069"/>
    <mergeCell ref="AR1073:AS1073"/>
    <mergeCell ref="A1074:E1074"/>
    <mergeCell ref="F1074:K1074"/>
    <mergeCell ref="L1074:N1074"/>
    <mergeCell ref="O1074:R1074"/>
    <mergeCell ref="S1074:V1074"/>
    <mergeCell ref="W1074:Z1074"/>
    <mergeCell ref="AA1074:AE1074"/>
    <mergeCell ref="AF1074:AI1074"/>
    <mergeCell ref="AJ1074:AL1074"/>
    <mergeCell ref="W1073:Z1073"/>
    <mergeCell ref="AA1073:AE1073"/>
    <mergeCell ref="AF1073:AI1073"/>
    <mergeCell ref="AJ1073:AL1073"/>
    <mergeCell ref="AM1073:AO1073"/>
    <mergeCell ref="AP1073:AQ1073"/>
    <mergeCell ref="AF1072:AI1072"/>
    <mergeCell ref="AJ1072:AL1072"/>
    <mergeCell ref="AM1072:AO1072"/>
    <mergeCell ref="AP1072:AQ1072"/>
    <mergeCell ref="AR1072:AS1072"/>
    <mergeCell ref="A1073:E1073"/>
    <mergeCell ref="F1073:K1073"/>
    <mergeCell ref="L1073:N1073"/>
    <mergeCell ref="O1073:R1073"/>
    <mergeCell ref="S1073:V1073"/>
    <mergeCell ref="AM1071:AO1071"/>
    <mergeCell ref="AP1071:AQ1071"/>
    <mergeCell ref="AR1071:AS1071"/>
    <mergeCell ref="A1072:E1072"/>
    <mergeCell ref="F1072:K1072"/>
    <mergeCell ref="L1072:N1072"/>
    <mergeCell ref="O1072:R1072"/>
    <mergeCell ref="S1072:V1072"/>
    <mergeCell ref="W1072:Z1072"/>
    <mergeCell ref="AA1072:AE1072"/>
    <mergeCell ref="AR1076:AS1076"/>
    <mergeCell ref="A1079:E1081"/>
    <mergeCell ref="F1079:K1081"/>
    <mergeCell ref="L1079:AL1079"/>
    <mergeCell ref="AM1079:AS1080"/>
    <mergeCell ref="L1080:N1081"/>
    <mergeCell ref="O1080:R1081"/>
    <mergeCell ref="S1080:V1081"/>
    <mergeCell ref="W1080:Z1081"/>
    <mergeCell ref="AA1080:AE1081"/>
    <mergeCell ref="W1076:Z1076"/>
    <mergeCell ref="AA1076:AE1076"/>
    <mergeCell ref="AF1076:AI1076"/>
    <mergeCell ref="AJ1076:AL1076"/>
    <mergeCell ref="AM1076:AO1076"/>
    <mergeCell ref="AP1076:AQ1076"/>
    <mergeCell ref="AF1075:AI1075"/>
    <mergeCell ref="AJ1075:AL1075"/>
    <mergeCell ref="AM1075:AO1075"/>
    <mergeCell ref="AP1075:AQ1075"/>
    <mergeCell ref="AR1075:AS1075"/>
    <mergeCell ref="A1076:E1076"/>
    <mergeCell ref="F1076:K1076"/>
    <mergeCell ref="L1076:N1076"/>
    <mergeCell ref="O1076:R1076"/>
    <mergeCell ref="S1076:V1076"/>
    <mergeCell ref="AM1074:AO1074"/>
    <mergeCell ref="AP1074:AQ1074"/>
    <mergeCell ref="AR1074:AS1074"/>
    <mergeCell ref="A1075:E1075"/>
    <mergeCell ref="F1075:K1075"/>
    <mergeCell ref="L1075:N1075"/>
    <mergeCell ref="O1075:R1075"/>
    <mergeCell ref="S1075:V1075"/>
    <mergeCell ref="W1075:Z1075"/>
    <mergeCell ref="AA1075:AE1075"/>
    <mergeCell ref="AM1083:AO1083"/>
    <mergeCell ref="AP1083:AQ1083"/>
    <mergeCell ref="AR1083:AS1083"/>
    <mergeCell ref="A1084:E1084"/>
    <mergeCell ref="F1084:K1084"/>
    <mergeCell ref="L1084:N1084"/>
    <mergeCell ref="O1084:R1084"/>
    <mergeCell ref="S1084:V1084"/>
    <mergeCell ref="W1084:Z1084"/>
    <mergeCell ref="AA1084:AE1084"/>
    <mergeCell ref="AR1082:AS1082"/>
    <mergeCell ref="A1083:E1083"/>
    <mergeCell ref="F1083:K1083"/>
    <mergeCell ref="L1083:N1083"/>
    <mergeCell ref="O1083:R1083"/>
    <mergeCell ref="S1083:V1083"/>
    <mergeCell ref="W1083:Z1083"/>
    <mergeCell ref="AA1083:AE1083"/>
    <mergeCell ref="AF1083:AI1083"/>
    <mergeCell ref="AJ1083:AL1083"/>
    <mergeCell ref="W1082:Z1082"/>
    <mergeCell ref="AA1082:AE1082"/>
    <mergeCell ref="AF1082:AI1082"/>
    <mergeCell ref="AJ1082:AL1082"/>
    <mergeCell ref="AM1082:AO1082"/>
    <mergeCell ref="AP1082:AQ1082"/>
    <mergeCell ref="AF1080:AI1081"/>
    <mergeCell ref="AJ1080:AL1081"/>
    <mergeCell ref="AM1081:AO1081"/>
    <mergeCell ref="AP1081:AQ1081"/>
    <mergeCell ref="AR1081:AS1081"/>
    <mergeCell ref="A1082:E1082"/>
    <mergeCell ref="F1082:K1082"/>
    <mergeCell ref="L1082:N1082"/>
    <mergeCell ref="O1082:R1082"/>
    <mergeCell ref="S1082:V1082"/>
    <mergeCell ref="AM1086:AO1086"/>
    <mergeCell ref="AP1086:AQ1086"/>
    <mergeCell ref="AR1086:AS1086"/>
    <mergeCell ref="A1087:E1087"/>
    <mergeCell ref="F1087:K1087"/>
    <mergeCell ref="L1087:N1087"/>
    <mergeCell ref="O1087:R1087"/>
    <mergeCell ref="S1087:V1087"/>
    <mergeCell ref="W1087:Z1087"/>
    <mergeCell ref="AA1087:AE1087"/>
    <mergeCell ref="AR1085:AS1085"/>
    <mergeCell ref="A1086:E1086"/>
    <mergeCell ref="F1086:K1086"/>
    <mergeCell ref="L1086:N1086"/>
    <mergeCell ref="O1086:R1086"/>
    <mergeCell ref="S1086:V1086"/>
    <mergeCell ref="W1086:Z1086"/>
    <mergeCell ref="AA1086:AE1086"/>
    <mergeCell ref="AF1086:AI1086"/>
    <mergeCell ref="AJ1086:AL1086"/>
    <mergeCell ref="W1085:Z1085"/>
    <mergeCell ref="AA1085:AE1085"/>
    <mergeCell ref="AF1085:AI1085"/>
    <mergeCell ref="AJ1085:AL1085"/>
    <mergeCell ref="AM1085:AO1085"/>
    <mergeCell ref="AP1085:AQ1085"/>
    <mergeCell ref="AF1084:AI1084"/>
    <mergeCell ref="AJ1084:AL1084"/>
    <mergeCell ref="AM1084:AO1084"/>
    <mergeCell ref="AP1084:AQ1084"/>
    <mergeCell ref="AR1084:AS1084"/>
    <mergeCell ref="A1085:E1085"/>
    <mergeCell ref="F1085:K1085"/>
    <mergeCell ref="L1085:N1085"/>
    <mergeCell ref="O1085:R1085"/>
    <mergeCell ref="S1085:V1085"/>
    <mergeCell ref="AM1089:AO1089"/>
    <mergeCell ref="AP1089:AQ1089"/>
    <mergeCell ref="AR1089:AS1089"/>
    <mergeCell ref="A1090:E1090"/>
    <mergeCell ref="F1090:K1090"/>
    <mergeCell ref="L1090:N1090"/>
    <mergeCell ref="O1090:R1090"/>
    <mergeCell ref="S1090:V1090"/>
    <mergeCell ref="W1090:Z1090"/>
    <mergeCell ref="AA1090:AE1090"/>
    <mergeCell ref="AR1088:AS1088"/>
    <mergeCell ref="A1089:E1089"/>
    <mergeCell ref="F1089:K1089"/>
    <mergeCell ref="L1089:N1089"/>
    <mergeCell ref="O1089:R1089"/>
    <mergeCell ref="S1089:V1089"/>
    <mergeCell ref="W1089:Z1089"/>
    <mergeCell ref="AA1089:AE1089"/>
    <mergeCell ref="AF1089:AI1089"/>
    <mergeCell ref="AJ1089:AL1089"/>
    <mergeCell ref="W1088:Z1088"/>
    <mergeCell ref="AA1088:AE1088"/>
    <mergeCell ref="AF1088:AI1088"/>
    <mergeCell ref="AJ1088:AL1088"/>
    <mergeCell ref="AM1088:AO1088"/>
    <mergeCell ref="AP1088:AQ1088"/>
    <mergeCell ref="AF1087:AI1087"/>
    <mergeCell ref="AJ1087:AL1087"/>
    <mergeCell ref="AM1087:AO1087"/>
    <mergeCell ref="AP1087:AQ1087"/>
    <mergeCell ref="AR1087:AS1087"/>
    <mergeCell ref="A1088:E1088"/>
    <mergeCell ref="F1088:K1088"/>
    <mergeCell ref="L1088:N1088"/>
    <mergeCell ref="O1088:R1088"/>
    <mergeCell ref="S1088:V1088"/>
    <mergeCell ref="AM1092:AO1092"/>
    <mergeCell ref="AP1092:AQ1092"/>
    <mergeCell ref="AR1092:AS1092"/>
    <mergeCell ref="A1093:E1093"/>
    <mergeCell ref="F1093:K1093"/>
    <mergeCell ref="L1093:N1093"/>
    <mergeCell ref="O1093:R1093"/>
    <mergeCell ref="S1093:V1093"/>
    <mergeCell ref="W1093:Z1093"/>
    <mergeCell ref="AA1093:AE1093"/>
    <mergeCell ref="AR1091:AS1091"/>
    <mergeCell ref="A1092:E1092"/>
    <mergeCell ref="F1092:K1092"/>
    <mergeCell ref="L1092:N1092"/>
    <mergeCell ref="O1092:R1092"/>
    <mergeCell ref="S1092:V1092"/>
    <mergeCell ref="W1092:Z1092"/>
    <mergeCell ref="AA1092:AE1092"/>
    <mergeCell ref="AF1092:AI1092"/>
    <mergeCell ref="AJ1092:AL1092"/>
    <mergeCell ref="W1091:Z1091"/>
    <mergeCell ref="AA1091:AE1091"/>
    <mergeCell ref="AF1091:AI1091"/>
    <mergeCell ref="AJ1091:AL1091"/>
    <mergeCell ref="AM1091:AO1091"/>
    <mergeCell ref="AP1091:AQ1091"/>
    <mergeCell ref="AF1090:AI1090"/>
    <mergeCell ref="AJ1090:AL1090"/>
    <mergeCell ref="AM1090:AO1090"/>
    <mergeCell ref="AP1090:AQ1090"/>
    <mergeCell ref="AR1090:AS1090"/>
    <mergeCell ref="A1091:E1091"/>
    <mergeCell ref="F1091:K1091"/>
    <mergeCell ref="L1091:N1091"/>
    <mergeCell ref="O1091:R1091"/>
    <mergeCell ref="S1091:V1091"/>
    <mergeCell ref="AM1095:AO1095"/>
    <mergeCell ref="AP1095:AQ1095"/>
    <mergeCell ref="AR1095:AS1095"/>
    <mergeCell ref="A1096:E1096"/>
    <mergeCell ref="F1096:K1096"/>
    <mergeCell ref="L1096:N1096"/>
    <mergeCell ref="O1096:R1096"/>
    <mergeCell ref="S1096:V1096"/>
    <mergeCell ref="W1096:Z1096"/>
    <mergeCell ref="AA1096:AE1096"/>
    <mergeCell ref="AR1094:AS1094"/>
    <mergeCell ref="A1095:E1095"/>
    <mergeCell ref="F1095:K1095"/>
    <mergeCell ref="L1095:N1095"/>
    <mergeCell ref="O1095:R1095"/>
    <mergeCell ref="S1095:V1095"/>
    <mergeCell ref="W1095:Z1095"/>
    <mergeCell ref="AA1095:AE1095"/>
    <mergeCell ref="AF1095:AI1095"/>
    <mergeCell ref="AJ1095:AL1095"/>
    <mergeCell ref="W1094:Z1094"/>
    <mergeCell ref="AA1094:AE1094"/>
    <mergeCell ref="AF1094:AI1094"/>
    <mergeCell ref="AJ1094:AL1094"/>
    <mergeCell ref="AM1094:AO1094"/>
    <mergeCell ref="AP1094:AQ1094"/>
    <mergeCell ref="AF1093:AI1093"/>
    <mergeCell ref="AJ1093:AL1093"/>
    <mergeCell ref="AM1093:AO1093"/>
    <mergeCell ref="AP1093:AQ1093"/>
    <mergeCell ref="AR1093:AS1093"/>
    <mergeCell ref="A1094:E1094"/>
    <mergeCell ref="F1094:K1094"/>
    <mergeCell ref="L1094:N1094"/>
    <mergeCell ref="O1094:R1094"/>
    <mergeCell ref="S1094:V1094"/>
    <mergeCell ref="AM1098:AO1098"/>
    <mergeCell ref="AP1098:AQ1098"/>
    <mergeCell ref="AR1098:AS1098"/>
    <mergeCell ref="A1099:E1099"/>
    <mergeCell ref="F1099:K1099"/>
    <mergeCell ref="L1099:N1099"/>
    <mergeCell ref="O1099:R1099"/>
    <mergeCell ref="S1099:V1099"/>
    <mergeCell ref="W1099:Z1099"/>
    <mergeCell ref="AA1099:AE1099"/>
    <mergeCell ref="AR1097:AS1097"/>
    <mergeCell ref="A1098:E1098"/>
    <mergeCell ref="F1098:K1098"/>
    <mergeCell ref="L1098:N1098"/>
    <mergeCell ref="O1098:R1098"/>
    <mergeCell ref="S1098:V1098"/>
    <mergeCell ref="W1098:Z1098"/>
    <mergeCell ref="AA1098:AE1098"/>
    <mergeCell ref="AF1098:AI1098"/>
    <mergeCell ref="AJ1098:AL1098"/>
    <mergeCell ref="W1097:Z1097"/>
    <mergeCell ref="AA1097:AE1097"/>
    <mergeCell ref="AF1097:AI1097"/>
    <mergeCell ref="AJ1097:AL1097"/>
    <mergeCell ref="AM1097:AO1097"/>
    <mergeCell ref="AP1097:AQ1097"/>
    <mergeCell ref="AF1096:AI1096"/>
    <mergeCell ref="AJ1096:AL1096"/>
    <mergeCell ref="AM1096:AO1096"/>
    <mergeCell ref="AP1096:AQ1096"/>
    <mergeCell ref="AR1096:AS1096"/>
    <mergeCell ref="A1097:E1097"/>
    <mergeCell ref="F1097:K1097"/>
    <mergeCell ref="L1097:N1097"/>
    <mergeCell ref="O1097:R1097"/>
    <mergeCell ref="S1097:V1097"/>
    <mergeCell ref="AM1101:AO1101"/>
    <mergeCell ref="AP1101:AQ1101"/>
    <mergeCell ref="AR1101:AS1101"/>
    <mergeCell ref="A1102:E1102"/>
    <mergeCell ref="F1102:K1102"/>
    <mergeCell ref="L1102:N1102"/>
    <mergeCell ref="O1102:R1102"/>
    <mergeCell ref="S1102:V1102"/>
    <mergeCell ref="W1102:Z1102"/>
    <mergeCell ref="AA1102:AE1102"/>
    <mergeCell ref="AR1100:AS1100"/>
    <mergeCell ref="A1101:E1101"/>
    <mergeCell ref="F1101:K1101"/>
    <mergeCell ref="L1101:N1101"/>
    <mergeCell ref="O1101:R1101"/>
    <mergeCell ref="S1101:V1101"/>
    <mergeCell ref="W1101:Z1101"/>
    <mergeCell ref="AA1101:AE1101"/>
    <mergeCell ref="AF1101:AI1101"/>
    <mergeCell ref="AJ1101:AL1101"/>
    <mergeCell ref="W1100:Z1100"/>
    <mergeCell ref="AA1100:AE1100"/>
    <mergeCell ref="AF1100:AI1100"/>
    <mergeCell ref="AJ1100:AL1100"/>
    <mergeCell ref="AM1100:AO1100"/>
    <mergeCell ref="AP1100:AQ1100"/>
    <mergeCell ref="AF1099:AI1099"/>
    <mergeCell ref="AJ1099:AL1099"/>
    <mergeCell ref="AM1099:AO1099"/>
    <mergeCell ref="AP1099:AQ1099"/>
    <mergeCell ref="AR1099:AS1099"/>
    <mergeCell ref="A1100:E1100"/>
    <mergeCell ref="F1100:K1100"/>
    <mergeCell ref="L1100:N1100"/>
    <mergeCell ref="O1100:R1100"/>
    <mergeCell ref="S1100:V1100"/>
    <mergeCell ref="AM1104:AO1104"/>
    <mergeCell ref="AP1104:AQ1104"/>
    <mergeCell ref="AR1104:AS1104"/>
    <mergeCell ref="A1105:E1105"/>
    <mergeCell ref="F1105:K1105"/>
    <mergeCell ref="L1105:N1105"/>
    <mergeCell ref="O1105:R1105"/>
    <mergeCell ref="S1105:V1105"/>
    <mergeCell ref="W1105:Z1105"/>
    <mergeCell ref="AA1105:AE1105"/>
    <mergeCell ref="AR1103:AS1103"/>
    <mergeCell ref="A1104:E1104"/>
    <mergeCell ref="F1104:K1104"/>
    <mergeCell ref="L1104:N1104"/>
    <mergeCell ref="O1104:R1104"/>
    <mergeCell ref="S1104:V1104"/>
    <mergeCell ref="W1104:Z1104"/>
    <mergeCell ref="AA1104:AE1104"/>
    <mergeCell ref="AF1104:AI1104"/>
    <mergeCell ref="AJ1104:AL1104"/>
    <mergeCell ref="W1103:Z1103"/>
    <mergeCell ref="AA1103:AE1103"/>
    <mergeCell ref="AF1103:AI1103"/>
    <mergeCell ref="AJ1103:AL1103"/>
    <mergeCell ref="AM1103:AO1103"/>
    <mergeCell ref="AP1103:AQ1103"/>
    <mergeCell ref="AF1102:AI1102"/>
    <mergeCell ref="AJ1102:AL1102"/>
    <mergeCell ref="AM1102:AO1102"/>
    <mergeCell ref="AP1102:AQ1102"/>
    <mergeCell ref="AR1102:AS1102"/>
    <mergeCell ref="A1103:E1103"/>
    <mergeCell ref="F1103:K1103"/>
    <mergeCell ref="L1103:N1103"/>
    <mergeCell ref="O1103:R1103"/>
    <mergeCell ref="S1103:V1103"/>
    <mergeCell ref="AM1107:AO1107"/>
    <mergeCell ref="AP1107:AQ1107"/>
    <mergeCell ref="AR1107:AS1107"/>
    <mergeCell ref="A1108:E1108"/>
    <mergeCell ref="F1108:K1108"/>
    <mergeCell ref="L1108:N1108"/>
    <mergeCell ref="O1108:R1108"/>
    <mergeCell ref="S1108:V1108"/>
    <mergeCell ref="W1108:Z1108"/>
    <mergeCell ref="AA1108:AE1108"/>
    <mergeCell ref="AR1106:AS1106"/>
    <mergeCell ref="A1107:E1107"/>
    <mergeCell ref="F1107:K1107"/>
    <mergeCell ref="L1107:N1107"/>
    <mergeCell ref="O1107:R1107"/>
    <mergeCell ref="S1107:V1107"/>
    <mergeCell ref="W1107:Z1107"/>
    <mergeCell ref="AA1107:AE1107"/>
    <mergeCell ref="AF1107:AI1107"/>
    <mergeCell ref="AJ1107:AL1107"/>
    <mergeCell ref="W1106:Z1106"/>
    <mergeCell ref="AA1106:AE1106"/>
    <mergeCell ref="AF1106:AI1106"/>
    <mergeCell ref="AJ1106:AL1106"/>
    <mergeCell ref="AM1106:AO1106"/>
    <mergeCell ref="AP1106:AQ1106"/>
    <mergeCell ref="AF1105:AI1105"/>
    <mergeCell ref="AJ1105:AL1105"/>
    <mergeCell ref="AM1105:AO1105"/>
    <mergeCell ref="AP1105:AQ1105"/>
    <mergeCell ref="AR1105:AS1105"/>
    <mergeCell ref="A1106:E1106"/>
    <mergeCell ref="F1106:K1106"/>
    <mergeCell ref="L1106:N1106"/>
    <mergeCell ref="O1106:R1106"/>
    <mergeCell ref="S1106:V1106"/>
    <mergeCell ref="AM1110:AO1110"/>
    <mergeCell ref="AP1110:AQ1110"/>
    <mergeCell ref="AR1110:AS1110"/>
    <mergeCell ref="A1111:E1111"/>
    <mergeCell ref="F1111:K1111"/>
    <mergeCell ref="L1111:N1111"/>
    <mergeCell ref="O1111:R1111"/>
    <mergeCell ref="S1111:V1111"/>
    <mergeCell ref="W1111:Z1111"/>
    <mergeCell ref="AA1111:AE1111"/>
    <mergeCell ref="AR1109:AS1109"/>
    <mergeCell ref="A1110:E1110"/>
    <mergeCell ref="F1110:K1110"/>
    <mergeCell ref="L1110:N1110"/>
    <mergeCell ref="O1110:R1110"/>
    <mergeCell ref="S1110:V1110"/>
    <mergeCell ref="W1110:Z1110"/>
    <mergeCell ref="AA1110:AE1110"/>
    <mergeCell ref="AF1110:AI1110"/>
    <mergeCell ref="AJ1110:AL1110"/>
    <mergeCell ref="W1109:Z1109"/>
    <mergeCell ref="AA1109:AE1109"/>
    <mergeCell ref="AF1109:AI1109"/>
    <mergeCell ref="AJ1109:AL1109"/>
    <mergeCell ref="AM1109:AO1109"/>
    <mergeCell ref="AP1109:AQ1109"/>
    <mergeCell ref="AF1108:AI1108"/>
    <mergeCell ref="AJ1108:AL1108"/>
    <mergeCell ref="AM1108:AO1108"/>
    <mergeCell ref="AP1108:AQ1108"/>
    <mergeCell ref="AR1108:AS1108"/>
    <mergeCell ref="A1109:E1109"/>
    <mergeCell ref="F1109:K1109"/>
    <mergeCell ref="L1109:N1109"/>
    <mergeCell ref="O1109:R1109"/>
    <mergeCell ref="S1109:V1109"/>
    <mergeCell ref="AM1113:AO1113"/>
    <mergeCell ref="AP1113:AQ1113"/>
    <mergeCell ref="AR1113:AS1113"/>
    <mergeCell ref="A1114:E1114"/>
    <mergeCell ref="F1114:K1114"/>
    <mergeCell ref="L1114:N1114"/>
    <mergeCell ref="O1114:R1114"/>
    <mergeCell ref="S1114:V1114"/>
    <mergeCell ref="W1114:Z1114"/>
    <mergeCell ref="AA1114:AE1114"/>
    <mergeCell ref="AR1112:AS1112"/>
    <mergeCell ref="A1113:E1113"/>
    <mergeCell ref="F1113:K1113"/>
    <mergeCell ref="L1113:N1113"/>
    <mergeCell ref="O1113:R1113"/>
    <mergeCell ref="S1113:V1113"/>
    <mergeCell ref="W1113:Z1113"/>
    <mergeCell ref="AA1113:AE1113"/>
    <mergeCell ref="AF1113:AI1113"/>
    <mergeCell ref="AJ1113:AL1113"/>
    <mergeCell ref="W1112:Z1112"/>
    <mergeCell ref="AA1112:AE1112"/>
    <mergeCell ref="AF1112:AI1112"/>
    <mergeCell ref="AJ1112:AL1112"/>
    <mergeCell ref="AM1112:AO1112"/>
    <mergeCell ref="AP1112:AQ1112"/>
    <mergeCell ref="AF1111:AI1111"/>
    <mergeCell ref="AJ1111:AL1111"/>
    <mergeCell ref="AM1111:AO1111"/>
    <mergeCell ref="AP1111:AQ1111"/>
    <mergeCell ref="AR1111:AS1111"/>
    <mergeCell ref="A1112:E1112"/>
    <mergeCell ref="F1112:K1112"/>
    <mergeCell ref="L1112:N1112"/>
    <mergeCell ref="O1112:R1112"/>
    <mergeCell ref="S1112:V1112"/>
    <mergeCell ref="AM1116:AO1116"/>
    <mergeCell ref="AP1116:AQ1116"/>
    <mergeCell ref="AR1116:AS1116"/>
    <mergeCell ref="A1117:E1117"/>
    <mergeCell ref="F1117:K1117"/>
    <mergeCell ref="L1117:N1117"/>
    <mergeCell ref="O1117:R1117"/>
    <mergeCell ref="S1117:V1117"/>
    <mergeCell ref="W1117:Z1117"/>
    <mergeCell ref="AA1117:AE1117"/>
    <mergeCell ref="AR1115:AS1115"/>
    <mergeCell ref="A1116:E1116"/>
    <mergeCell ref="F1116:K1116"/>
    <mergeCell ref="L1116:N1116"/>
    <mergeCell ref="O1116:R1116"/>
    <mergeCell ref="S1116:V1116"/>
    <mergeCell ref="W1116:Z1116"/>
    <mergeCell ref="AA1116:AE1116"/>
    <mergeCell ref="AF1116:AI1116"/>
    <mergeCell ref="AJ1116:AL1116"/>
    <mergeCell ref="W1115:Z1115"/>
    <mergeCell ref="AA1115:AE1115"/>
    <mergeCell ref="AF1115:AI1115"/>
    <mergeCell ref="AJ1115:AL1115"/>
    <mergeCell ref="AM1115:AO1115"/>
    <mergeCell ref="AP1115:AQ1115"/>
    <mergeCell ref="AF1114:AI1114"/>
    <mergeCell ref="AJ1114:AL1114"/>
    <mergeCell ref="AM1114:AO1114"/>
    <mergeCell ref="AP1114:AQ1114"/>
    <mergeCell ref="AR1114:AS1114"/>
    <mergeCell ref="A1115:E1115"/>
    <mergeCell ref="F1115:K1115"/>
    <mergeCell ref="L1115:N1115"/>
    <mergeCell ref="O1115:R1115"/>
    <mergeCell ref="S1115:V1115"/>
    <mergeCell ref="AM1119:AO1119"/>
    <mergeCell ref="AP1119:AQ1119"/>
    <mergeCell ref="AR1119:AS1119"/>
    <mergeCell ref="A1120:E1120"/>
    <mergeCell ref="F1120:K1120"/>
    <mergeCell ref="L1120:N1120"/>
    <mergeCell ref="O1120:R1120"/>
    <mergeCell ref="S1120:V1120"/>
    <mergeCell ref="W1120:Z1120"/>
    <mergeCell ref="AA1120:AE1120"/>
    <mergeCell ref="AR1118:AS1118"/>
    <mergeCell ref="A1119:E1119"/>
    <mergeCell ref="F1119:K1119"/>
    <mergeCell ref="L1119:N1119"/>
    <mergeCell ref="O1119:R1119"/>
    <mergeCell ref="S1119:V1119"/>
    <mergeCell ref="W1119:Z1119"/>
    <mergeCell ref="AA1119:AE1119"/>
    <mergeCell ref="AF1119:AI1119"/>
    <mergeCell ref="AJ1119:AL1119"/>
    <mergeCell ref="W1118:Z1118"/>
    <mergeCell ref="AA1118:AE1118"/>
    <mergeCell ref="AF1118:AI1118"/>
    <mergeCell ref="AJ1118:AL1118"/>
    <mergeCell ref="AM1118:AO1118"/>
    <mergeCell ref="AP1118:AQ1118"/>
    <mergeCell ref="AF1117:AI1117"/>
    <mergeCell ref="AJ1117:AL1117"/>
    <mergeCell ref="AM1117:AO1117"/>
    <mergeCell ref="AP1117:AQ1117"/>
    <mergeCell ref="AR1117:AS1117"/>
    <mergeCell ref="A1118:E1118"/>
    <mergeCell ref="F1118:K1118"/>
    <mergeCell ref="L1118:N1118"/>
    <mergeCell ref="O1118:R1118"/>
    <mergeCell ref="S1118:V1118"/>
    <mergeCell ref="AM1122:AO1122"/>
    <mergeCell ref="AP1122:AQ1122"/>
    <mergeCell ref="AR1122:AS1122"/>
    <mergeCell ref="A1123:E1123"/>
    <mergeCell ref="F1123:K1123"/>
    <mergeCell ref="L1123:N1123"/>
    <mergeCell ref="O1123:R1123"/>
    <mergeCell ref="S1123:V1123"/>
    <mergeCell ref="W1123:Z1123"/>
    <mergeCell ref="AA1123:AE1123"/>
    <mergeCell ref="AR1121:AS1121"/>
    <mergeCell ref="A1122:E1122"/>
    <mergeCell ref="F1122:K1122"/>
    <mergeCell ref="L1122:N1122"/>
    <mergeCell ref="O1122:R1122"/>
    <mergeCell ref="S1122:V1122"/>
    <mergeCell ref="W1122:Z1122"/>
    <mergeCell ref="AA1122:AE1122"/>
    <mergeCell ref="AF1122:AI1122"/>
    <mergeCell ref="AJ1122:AL1122"/>
    <mergeCell ref="W1121:Z1121"/>
    <mergeCell ref="AA1121:AE1121"/>
    <mergeCell ref="AF1121:AI1121"/>
    <mergeCell ref="AJ1121:AL1121"/>
    <mergeCell ref="AM1121:AO1121"/>
    <mergeCell ref="AP1121:AQ1121"/>
    <mergeCell ref="AF1120:AI1120"/>
    <mergeCell ref="AJ1120:AL1120"/>
    <mergeCell ref="AM1120:AO1120"/>
    <mergeCell ref="AP1120:AQ1120"/>
    <mergeCell ref="AR1120:AS1120"/>
    <mergeCell ref="A1121:E1121"/>
    <mergeCell ref="F1121:K1121"/>
    <mergeCell ref="L1121:N1121"/>
    <mergeCell ref="O1121:R1121"/>
    <mergeCell ref="S1121:V1121"/>
    <mergeCell ref="AM1125:AO1125"/>
    <mergeCell ref="AP1125:AQ1125"/>
    <mergeCell ref="AR1125:AS1125"/>
    <mergeCell ref="A1126:E1126"/>
    <mergeCell ref="F1126:K1126"/>
    <mergeCell ref="L1126:N1126"/>
    <mergeCell ref="O1126:R1126"/>
    <mergeCell ref="S1126:V1126"/>
    <mergeCell ref="W1126:Z1126"/>
    <mergeCell ref="AA1126:AE1126"/>
    <mergeCell ref="AR1124:AS1124"/>
    <mergeCell ref="A1125:E1125"/>
    <mergeCell ref="F1125:K1125"/>
    <mergeCell ref="L1125:N1125"/>
    <mergeCell ref="O1125:R1125"/>
    <mergeCell ref="S1125:V1125"/>
    <mergeCell ref="W1125:Z1125"/>
    <mergeCell ref="AA1125:AE1125"/>
    <mergeCell ref="AF1125:AI1125"/>
    <mergeCell ref="AJ1125:AL1125"/>
    <mergeCell ref="W1124:Z1124"/>
    <mergeCell ref="AA1124:AE1124"/>
    <mergeCell ref="AF1124:AI1124"/>
    <mergeCell ref="AJ1124:AL1124"/>
    <mergeCell ref="AM1124:AO1124"/>
    <mergeCell ref="AP1124:AQ1124"/>
    <mergeCell ref="AF1123:AI1123"/>
    <mergeCell ref="AJ1123:AL1123"/>
    <mergeCell ref="AM1123:AO1123"/>
    <mergeCell ref="AP1123:AQ1123"/>
    <mergeCell ref="AR1123:AS1123"/>
    <mergeCell ref="A1124:E1124"/>
    <mergeCell ref="F1124:K1124"/>
    <mergeCell ref="L1124:N1124"/>
    <mergeCell ref="O1124:R1124"/>
    <mergeCell ref="S1124:V1124"/>
    <mergeCell ref="AM1128:AO1128"/>
    <mergeCell ref="AP1128:AQ1128"/>
    <mergeCell ref="AR1128:AS1128"/>
    <mergeCell ref="A1129:E1129"/>
    <mergeCell ref="F1129:K1129"/>
    <mergeCell ref="L1129:N1129"/>
    <mergeCell ref="O1129:R1129"/>
    <mergeCell ref="S1129:V1129"/>
    <mergeCell ref="W1129:Z1129"/>
    <mergeCell ref="AA1129:AE1129"/>
    <mergeCell ref="AR1127:AS1127"/>
    <mergeCell ref="A1128:E1128"/>
    <mergeCell ref="F1128:K1128"/>
    <mergeCell ref="L1128:N1128"/>
    <mergeCell ref="O1128:R1128"/>
    <mergeCell ref="S1128:V1128"/>
    <mergeCell ref="W1128:Z1128"/>
    <mergeCell ref="AA1128:AE1128"/>
    <mergeCell ref="AF1128:AI1128"/>
    <mergeCell ref="AJ1128:AL1128"/>
    <mergeCell ref="W1127:Z1127"/>
    <mergeCell ref="AA1127:AE1127"/>
    <mergeCell ref="AF1127:AI1127"/>
    <mergeCell ref="AJ1127:AL1127"/>
    <mergeCell ref="AM1127:AO1127"/>
    <mergeCell ref="AP1127:AQ1127"/>
    <mergeCell ref="AF1126:AI1126"/>
    <mergeCell ref="AJ1126:AL1126"/>
    <mergeCell ref="AM1126:AO1126"/>
    <mergeCell ref="AP1126:AQ1126"/>
    <mergeCell ref="AR1126:AS1126"/>
    <mergeCell ref="A1127:E1127"/>
    <mergeCell ref="F1127:K1127"/>
    <mergeCell ref="L1127:N1127"/>
    <mergeCell ref="O1127:R1127"/>
    <mergeCell ref="S1127:V1127"/>
    <mergeCell ref="AM1131:AO1131"/>
    <mergeCell ref="AP1131:AQ1131"/>
    <mergeCell ref="AR1131:AS1131"/>
    <mergeCell ref="A1132:E1132"/>
    <mergeCell ref="F1132:K1132"/>
    <mergeCell ref="L1132:N1132"/>
    <mergeCell ref="O1132:R1132"/>
    <mergeCell ref="S1132:V1132"/>
    <mergeCell ref="W1132:Z1132"/>
    <mergeCell ref="AA1132:AE1132"/>
    <mergeCell ref="AR1130:AS1130"/>
    <mergeCell ref="A1131:E1131"/>
    <mergeCell ref="F1131:K1131"/>
    <mergeCell ref="L1131:N1131"/>
    <mergeCell ref="O1131:R1131"/>
    <mergeCell ref="S1131:V1131"/>
    <mergeCell ref="W1131:Z1131"/>
    <mergeCell ref="AA1131:AE1131"/>
    <mergeCell ref="AF1131:AI1131"/>
    <mergeCell ref="AJ1131:AL1131"/>
    <mergeCell ref="W1130:Z1130"/>
    <mergeCell ref="AA1130:AE1130"/>
    <mergeCell ref="AF1130:AI1130"/>
    <mergeCell ref="AJ1130:AL1130"/>
    <mergeCell ref="AM1130:AO1130"/>
    <mergeCell ref="AP1130:AQ1130"/>
    <mergeCell ref="AF1129:AI1129"/>
    <mergeCell ref="AJ1129:AL1129"/>
    <mergeCell ref="AM1129:AO1129"/>
    <mergeCell ref="AP1129:AQ1129"/>
    <mergeCell ref="AR1129:AS1129"/>
    <mergeCell ref="A1130:E1130"/>
    <mergeCell ref="F1130:K1130"/>
    <mergeCell ref="L1130:N1130"/>
    <mergeCell ref="O1130:R1130"/>
    <mergeCell ref="S1130:V1130"/>
    <mergeCell ref="AM1134:AO1134"/>
    <mergeCell ref="AP1134:AQ1134"/>
    <mergeCell ref="AR1134:AS1134"/>
    <mergeCell ref="A1135:E1135"/>
    <mergeCell ref="F1135:K1135"/>
    <mergeCell ref="L1135:N1135"/>
    <mergeCell ref="O1135:R1135"/>
    <mergeCell ref="S1135:V1135"/>
    <mergeCell ref="W1135:Z1135"/>
    <mergeCell ref="AA1135:AE1135"/>
    <mergeCell ref="AR1133:AS1133"/>
    <mergeCell ref="A1134:E1134"/>
    <mergeCell ref="F1134:K1134"/>
    <mergeCell ref="L1134:N1134"/>
    <mergeCell ref="O1134:R1134"/>
    <mergeCell ref="S1134:V1134"/>
    <mergeCell ref="W1134:Z1134"/>
    <mergeCell ref="AA1134:AE1134"/>
    <mergeCell ref="AF1134:AI1134"/>
    <mergeCell ref="AJ1134:AL1134"/>
    <mergeCell ref="W1133:Z1133"/>
    <mergeCell ref="AA1133:AE1133"/>
    <mergeCell ref="AF1133:AI1133"/>
    <mergeCell ref="AJ1133:AL1133"/>
    <mergeCell ref="AM1133:AO1133"/>
    <mergeCell ref="AP1133:AQ1133"/>
    <mergeCell ref="AF1132:AI1132"/>
    <mergeCell ref="AJ1132:AL1132"/>
    <mergeCell ref="AM1132:AO1132"/>
    <mergeCell ref="AP1132:AQ1132"/>
    <mergeCell ref="AR1132:AS1132"/>
    <mergeCell ref="A1133:E1133"/>
    <mergeCell ref="F1133:K1133"/>
    <mergeCell ref="L1133:N1133"/>
    <mergeCell ref="O1133:R1133"/>
    <mergeCell ref="S1133:V1133"/>
    <mergeCell ref="AM1137:AO1137"/>
    <mergeCell ref="AP1137:AQ1137"/>
    <mergeCell ref="AR1137:AS1137"/>
    <mergeCell ref="A1138:E1138"/>
    <mergeCell ref="F1138:K1138"/>
    <mergeCell ref="L1138:N1138"/>
    <mergeCell ref="O1138:R1138"/>
    <mergeCell ref="S1138:V1138"/>
    <mergeCell ref="W1138:Z1138"/>
    <mergeCell ref="AA1138:AE1138"/>
    <mergeCell ref="AR1136:AS1136"/>
    <mergeCell ref="A1137:E1137"/>
    <mergeCell ref="F1137:K1137"/>
    <mergeCell ref="L1137:N1137"/>
    <mergeCell ref="O1137:R1137"/>
    <mergeCell ref="S1137:V1137"/>
    <mergeCell ref="W1137:Z1137"/>
    <mergeCell ref="AA1137:AE1137"/>
    <mergeCell ref="AF1137:AI1137"/>
    <mergeCell ref="AJ1137:AL1137"/>
    <mergeCell ref="W1136:Z1136"/>
    <mergeCell ref="AA1136:AE1136"/>
    <mergeCell ref="AF1136:AI1136"/>
    <mergeCell ref="AJ1136:AL1136"/>
    <mergeCell ref="AM1136:AO1136"/>
    <mergeCell ref="AP1136:AQ1136"/>
    <mergeCell ref="AF1135:AI1135"/>
    <mergeCell ref="AJ1135:AL1135"/>
    <mergeCell ref="AM1135:AO1135"/>
    <mergeCell ref="AP1135:AQ1135"/>
    <mergeCell ref="AR1135:AS1135"/>
    <mergeCell ref="A1136:E1136"/>
    <mergeCell ref="F1136:K1136"/>
    <mergeCell ref="L1136:N1136"/>
    <mergeCell ref="O1136:R1136"/>
    <mergeCell ref="S1136:V1136"/>
    <mergeCell ref="AM1140:AO1140"/>
    <mergeCell ref="AP1140:AQ1140"/>
    <mergeCell ref="AR1140:AS1140"/>
    <mergeCell ref="A1141:E1141"/>
    <mergeCell ref="F1141:K1141"/>
    <mergeCell ref="L1141:N1141"/>
    <mergeCell ref="O1141:R1141"/>
    <mergeCell ref="S1141:V1141"/>
    <mergeCell ref="W1141:Z1141"/>
    <mergeCell ref="AA1141:AE1141"/>
    <mergeCell ref="AR1139:AS1139"/>
    <mergeCell ref="A1140:E1140"/>
    <mergeCell ref="F1140:K1140"/>
    <mergeCell ref="L1140:N1140"/>
    <mergeCell ref="O1140:R1140"/>
    <mergeCell ref="S1140:V1140"/>
    <mergeCell ref="W1140:Z1140"/>
    <mergeCell ref="AA1140:AE1140"/>
    <mergeCell ref="AF1140:AI1140"/>
    <mergeCell ref="AJ1140:AL1140"/>
    <mergeCell ref="W1139:Z1139"/>
    <mergeCell ref="AA1139:AE1139"/>
    <mergeCell ref="AF1139:AI1139"/>
    <mergeCell ref="AJ1139:AL1139"/>
    <mergeCell ref="AM1139:AO1139"/>
    <mergeCell ref="AP1139:AQ1139"/>
    <mergeCell ref="AF1138:AI1138"/>
    <mergeCell ref="AJ1138:AL1138"/>
    <mergeCell ref="AM1138:AO1138"/>
    <mergeCell ref="AP1138:AQ1138"/>
    <mergeCell ref="AR1138:AS1138"/>
    <mergeCell ref="A1139:E1139"/>
    <mergeCell ref="F1139:K1139"/>
    <mergeCell ref="L1139:N1139"/>
    <mergeCell ref="O1139:R1139"/>
    <mergeCell ref="S1139:V1139"/>
    <mergeCell ref="AM1143:AO1143"/>
    <mergeCell ref="AP1143:AQ1143"/>
    <mergeCell ref="AR1143:AS1143"/>
    <mergeCell ref="A1146:E1148"/>
    <mergeCell ref="F1146:K1148"/>
    <mergeCell ref="L1146:AL1146"/>
    <mergeCell ref="AM1146:AS1147"/>
    <mergeCell ref="L1147:N1148"/>
    <mergeCell ref="O1147:R1148"/>
    <mergeCell ref="S1147:V1148"/>
    <mergeCell ref="AR1142:AS1142"/>
    <mergeCell ref="A1143:E1143"/>
    <mergeCell ref="F1143:K1143"/>
    <mergeCell ref="L1143:N1143"/>
    <mergeCell ref="O1143:R1143"/>
    <mergeCell ref="S1143:V1143"/>
    <mergeCell ref="W1143:Z1143"/>
    <mergeCell ref="AA1143:AE1143"/>
    <mergeCell ref="AF1143:AI1143"/>
    <mergeCell ref="AJ1143:AL1143"/>
    <mergeCell ref="W1142:Z1142"/>
    <mergeCell ref="AA1142:AE1142"/>
    <mergeCell ref="AF1142:AI1142"/>
    <mergeCell ref="AJ1142:AL1142"/>
    <mergeCell ref="AM1142:AO1142"/>
    <mergeCell ref="AP1142:AQ1142"/>
    <mergeCell ref="AF1141:AI1141"/>
    <mergeCell ref="AJ1141:AL1141"/>
    <mergeCell ref="AM1141:AO1141"/>
    <mergeCell ref="AP1141:AQ1141"/>
    <mergeCell ref="AR1141:AS1141"/>
    <mergeCell ref="A1142:E1142"/>
    <mergeCell ref="F1142:K1142"/>
    <mergeCell ref="L1142:N1142"/>
    <mergeCell ref="O1142:R1142"/>
    <mergeCell ref="S1142:V1142"/>
    <mergeCell ref="AF1150:AI1150"/>
    <mergeCell ref="AJ1150:AL1150"/>
    <mergeCell ref="AM1150:AO1150"/>
    <mergeCell ref="AP1150:AQ1150"/>
    <mergeCell ref="AR1150:AS1150"/>
    <mergeCell ref="A1151:E1151"/>
    <mergeCell ref="F1151:K1151"/>
    <mergeCell ref="L1151:N1151"/>
    <mergeCell ref="O1151:R1151"/>
    <mergeCell ref="S1151:V1151"/>
    <mergeCell ref="AM1149:AO1149"/>
    <mergeCell ref="AP1149:AQ1149"/>
    <mergeCell ref="AR1149:AS1149"/>
    <mergeCell ref="A1150:E1150"/>
    <mergeCell ref="F1150:K1150"/>
    <mergeCell ref="L1150:N1150"/>
    <mergeCell ref="O1150:R1150"/>
    <mergeCell ref="S1150:V1150"/>
    <mergeCell ref="W1150:Z1150"/>
    <mergeCell ref="AA1150:AE1150"/>
    <mergeCell ref="AR1148:AS1148"/>
    <mergeCell ref="A1149:E1149"/>
    <mergeCell ref="F1149:K1149"/>
    <mergeCell ref="L1149:N1149"/>
    <mergeCell ref="O1149:R1149"/>
    <mergeCell ref="S1149:V1149"/>
    <mergeCell ref="W1149:Z1149"/>
    <mergeCell ref="AA1149:AE1149"/>
    <mergeCell ref="AF1149:AI1149"/>
    <mergeCell ref="AJ1149:AL1149"/>
    <mergeCell ref="W1147:Z1148"/>
    <mergeCell ref="AA1147:AE1148"/>
    <mergeCell ref="AF1147:AI1148"/>
    <mergeCell ref="AJ1147:AL1148"/>
    <mergeCell ref="AM1148:AO1148"/>
    <mergeCell ref="AP1148:AQ1148"/>
    <mergeCell ref="AF1153:AI1153"/>
    <mergeCell ref="AJ1153:AL1153"/>
    <mergeCell ref="AM1153:AO1153"/>
    <mergeCell ref="AP1153:AQ1153"/>
    <mergeCell ref="AR1153:AS1153"/>
    <mergeCell ref="A1154:E1154"/>
    <mergeCell ref="F1154:K1154"/>
    <mergeCell ref="L1154:N1154"/>
    <mergeCell ref="O1154:R1154"/>
    <mergeCell ref="S1154:V1154"/>
    <mergeCell ref="AM1152:AO1152"/>
    <mergeCell ref="AP1152:AQ1152"/>
    <mergeCell ref="AR1152:AS1152"/>
    <mergeCell ref="A1153:E1153"/>
    <mergeCell ref="F1153:K1153"/>
    <mergeCell ref="L1153:N1153"/>
    <mergeCell ref="O1153:R1153"/>
    <mergeCell ref="S1153:V1153"/>
    <mergeCell ref="W1153:Z1153"/>
    <mergeCell ref="AA1153:AE1153"/>
    <mergeCell ref="AR1151:AS1151"/>
    <mergeCell ref="A1152:E1152"/>
    <mergeCell ref="F1152:K1152"/>
    <mergeCell ref="L1152:N1152"/>
    <mergeCell ref="O1152:R1152"/>
    <mergeCell ref="S1152:V1152"/>
    <mergeCell ref="W1152:Z1152"/>
    <mergeCell ref="AA1152:AE1152"/>
    <mergeCell ref="AF1152:AI1152"/>
    <mergeCell ref="AJ1152:AL1152"/>
    <mergeCell ref="W1151:Z1151"/>
    <mergeCell ref="AA1151:AE1151"/>
    <mergeCell ref="AF1151:AI1151"/>
    <mergeCell ref="AJ1151:AL1151"/>
    <mergeCell ref="AM1151:AO1151"/>
    <mergeCell ref="AP1151:AQ1151"/>
    <mergeCell ref="AF1156:AI1156"/>
    <mergeCell ref="AJ1156:AL1156"/>
    <mergeCell ref="AM1156:AO1156"/>
    <mergeCell ref="AP1156:AQ1156"/>
    <mergeCell ref="AR1156:AS1156"/>
    <mergeCell ref="A1157:E1157"/>
    <mergeCell ref="F1157:K1157"/>
    <mergeCell ref="L1157:N1157"/>
    <mergeCell ref="O1157:R1157"/>
    <mergeCell ref="S1157:V1157"/>
    <mergeCell ref="AM1155:AO1155"/>
    <mergeCell ref="AP1155:AQ1155"/>
    <mergeCell ref="AR1155:AS1155"/>
    <mergeCell ref="A1156:E1156"/>
    <mergeCell ref="F1156:K1156"/>
    <mergeCell ref="L1156:N1156"/>
    <mergeCell ref="O1156:R1156"/>
    <mergeCell ref="S1156:V1156"/>
    <mergeCell ref="W1156:Z1156"/>
    <mergeCell ref="AA1156:AE1156"/>
    <mergeCell ref="AR1154:AS1154"/>
    <mergeCell ref="A1155:E1155"/>
    <mergeCell ref="F1155:K1155"/>
    <mergeCell ref="L1155:N1155"/>
    <mergeCell ref="O1155:R1155"/>
    <mergeCell ref="S1155:V1155"/>
    <mergeCell ref="W1155:Z1155"/>
    <mergeCell ref="AA1155:AE1155"/>
    <mergeCell ref="AF1155:AI1155"/>
    <mergeCell ref="AJ1155:AL1155"/>
    <mergeCell ref="W1154:Z1154"/>
    <mergeCell ref="AA1154:AE1154"/>
    <mergeCell ref="AF1154:AI1154"/>
    <mergeCell ref="AJ1154:AL1154"/>
    <mergeCell ref="AM1154:AO1154"/>
    <mergeCell ref="AP1154:AQ1154"/>
    <mergeCell ref="AF1159:AI1159"/>
    <mergeCell ref="AJ1159:AL1159"/>
    <mergeCell ref="AM1159:AO1159"/>
    <mergeCell ref="AP1159:AQ1159"/>
    <mergeCell ref="AR1159:AS1159"/>
    <mergeCell ref="A1160:E1160"/>
    <mergeCell ref="F1160:K1160"/>
    <mergeCell ref="L1160:N1160"/>
    <mergeCell ref="O1160:R1160"/>
    <mergeCell ref="S1160:V1160"/>
    <mergeCell ref="AM1158:AO1158"/>
    <mergeCell ref="AP1158:AQ1158"/>
    <mergeCell ref="AR1158:AS1158"/>
    <mergeCell ref="A1159:E1159"/>
    <mergeCell ref="F1159:K1159"/>
    <mergeCell ref="L1159:N1159"/>
    <mergeCell ref="O1159:R1159"/>
    <mergeCell ref="S1159:V1159"/>
    <mergeCell ref="W1159:Z1159"/>
    <mergeCell ref="AA1159:AE1159"/>
    <mergeCell ref="AR1157:AS1157"/>
    <mergeCell ref="A1158:E1158"/>
    <mergeCell ref="F1158:K1158"/>
    <mergeCell ref="L1158:N1158"/>
    <mergeCell ref="O1158:R1158"/>
    <mergeCell ref="S1158:V1158"/>
    <mergeCell ref="W1158:Z1158"/>
    <mergeCell ref="AA1158:AE1158"/>
    <mergeCell ref="AF1158:AI1158"/>
    <mergeCell ref="AJ1158:AL1158"/>
    <mergeCell ref="W1157:Z1157"/>
    <mergeCell ref="AA1157:AE1157"/>
    <mergeCell ref="AF1157:AI1157"/>
    <mergeCell ref="AJ1157:AL1157"/>
    <mergeCell ref="AM1157:AO1157"/>
    <mergeCell ref="AP1157:AQ1157"/>
    <mergeCell ref="AF1162:AI1162"/>
    <mergeCell ref="AJ1162:AL1162"/>
    <mergeCell ref="AM1162:AO1162"/>
    <mergeCell ref="AP1162:AQ1162"/>
    <mergeCell ref="AR1162:AS1162"/>
    <mergeCell ref="A1163:E1163"/>
    <mergeCell ref="F1163:K1163"/>
    <mergeCell ref="L1163:N1163"/>
    <mergeCell ref="O1163:R1163"/>
    <mergeCell ref="S1163:V1163"/>
    <mergeCell ref="AM1161:AO1161"/>
    <mergeCell ref="AP1161:AQ1161"/>
    <mergeCell ref="AR1161:AS1161"/>
    <mergeCell ref="A1162:E1162"/>
    <mergeCell ref="F1162:K1162"/>
    <mergeCell ref="L1162:N1162"/>
    <mergeCell ref="O1162:R1162"/>
    <mergeCell ref="S1162:V1162"/>
    <mergeCell ref="W1162:Z1162"/>
    <mergeCell ref="AA1162:AE1162"/>
    <mergeCell ref="AR1160:AS1160"/>
    <mergeCell ref="A1161:E1161"/>
    <mergeCell ref="F1161:K1161"/>
    <mergeCell ref="L1161:N1161"/>
    <mergeCell ref="O1161:R1161"/>
    <mergeCell ref="S1161:V1161"/>
    <mergeCell ref="W1161:Z1161"/>
    <mergeCell ref="AA1161:AE1161"/>
    <mergeCell ref="AF1161:AI1161"/>
    <mergeCell ref="AJ1161:AL1161"/>
    <mergeCell ref="W1160:Z1160"/>
    <mergeCell ref="AA1160:AE1160"/>
    <mergeCell ref="AF1160:AI1160"/>
    <mergeCell ref="AJ1160:AL1160"/>
    <mergeCell ref="AM1160:AO1160"/>
    <mergeCell ref="AP1160:AQ1160"/>
    <mergeCell ref="AF1165:AI1165"/>
    <mergeCell ref="AJ1165:AL1165"/>
    <mergeCell ref="AM1165:AO1165"/>
    <mergeCell ref="AP1165:AQ1165"/>
    <mergeCell ref="AR1165:AS1165"/>
    <mergeCell ref="A1166:E1166"/>
    <mergeCell ref="F1166:K1166"/>
    <mergeCell ref="L1166:N1166"/>
    <mergeCell ref="O1166:R1166"/>
    <mergeCell ref="S1166:V1166"/>
    <mergeCell ref="AM1164:AO1164"/>
    <mergeCell ref="AP1164:AQ1164"/>
    <mergeCell ref="AR1164:AS1164"/>
    <mergeCell ref="A1165:E1165"/>
    <mergeCell ref="F1165:K1165"/>
    <mergeCell ref="L1165:N1165"/>
    <mergeCell ref="O1165:R1165"/>
    <mergeCell ref="S1165:V1165"/>
    <mergeCell ref="W1165:Z1165"/>
    <mergeCell ref="AA1165:AE1165"/>
    <mergeCell ref="AR1163:AS1163"/>
    <mergeCell ref="A1164:E1164"/>
    <mergeCell ref="F1164:K1164"/>
    <mergeCell ref="L1164:N1164"/>
    <mergeCell ref="O1164:R1164"/>
    <mergeCell ref="S1164:V1164"/>
    <mergeCell ref="W1164:Z1164"/>
    <mergeCell ref="AA1164:AE1164"/>
    <mergeCell ref="AF1164:AI1164"/>
    <mergeCell ref="AJ1164:AL1164"/>
    <mergeCell ref="W1163:Z1163"/>
    <mergeCell ref="AA1163:AE1163"/>
    <mergeCell ref="AF1163:AI1163"/>
    <mergeCell ref="AJ1163:AL1163"/>
    <mergeCell ref="AM1163:AO1163"/>
    <mergeCell ref="AP1163:AQ1163"/>
    <mergeCell ref="AF1168:AI1168"/>
    <mergeCell ref="AJ1168:AL1168"/>
    <mergeCell ref="AM1168:AO1168"/>
    <mergeCell ref="AP1168:AQ1168"/>
    <mergeCell ref="AR1168:AS1168"/>
    <mergeCell ref="A1169:E1169"/>
    <mergeCell ref="F1169:K1169"/>
    <mergeCell ref="L1169:N1169"/>
    <mergeCell ref="O1169:R1169"/>
    <mergeCell ref="S1169:V1169"/>
    <mergeCell ref="AM1167:AO1167"/>
    <mergeCell ref="AP1167:AQ1167"/>
    <mergeCell ref="AR1167:AS1167"/>
    <mergeCell ref="A1168:E1168"/>
    <mergeCell ref="F1168:K1168"/>
    <mergeCell ref="L1168:N1168"/>
    <mergeCell ref="O1168:R1168"/>
    <mergeCell ref="S1168:V1168"/>
    <mergeCell ref="W1168:Z1168"/>
    <mergeCell ref="AA1168:AE1168"/>
    <mergeCell ref="AR1166:AS1166"/>
    <mergeCell ref="A1167:E1167"/>
    <mergeCell ref="F1167:K1167"/>
    <mergeCell ref="L1167:N1167"/>
    <mergeCell ref="O1167:R1167"/>
    <mergeCell ref="S1167:V1167"/>
    <mergeCell ref="W1167:Z1167"/>
    <mergeCell ref="AA1167:AE1167"/>
    <mergeCell ref="AF1167:AI1167"/>
    <mergeCell ref="AJ1167:AL1167"/>
    <mergeCell ref="W1166:Z1166"/>
    <mergeCell ref="AA1166:AE1166"/>
    <mergeCell ref="AF1166:AI1166"/>
    <mergeCell ref="AJ1166:AL1166"/>
    <mergeCell ref="AM1166:AO1166"/>
    <mergeCell ref="AP1166:AQ1166"/>
    <mergeCell ref="AF1171:AI1171"/>
    <mergeCell ref="AJ1171:AL1171"/>
    <mergeCell ref="AM1171:AO1171"/>
    <mergeCell ref="AP1171:AQ1171"/>
    <mergeCell ref="AR1171:AS1171"/>
    <mergeCell ref="A1172:E1172"/>
    <mergeCell ref="F1172:K1172"/>
    <mergeCell ref="L1172:N1172"/>
    <mergeCell ref="O1172:R1172"/>
    <mergeCell ref="S1172:V1172"/>
    <mergeCell ref="AM1170:AO1170"/>
    <mergeCell ref="AP1170:AQ1170"/>
    <mergeCell ref="AR1170:AS1170"/>
    <mergeCell ref="A1171:E1171"/>
    <mergeCell ref="F1171:K1171"/>
    <mergeCell ref="L1171:N1171"/>
    <mergeCell ref="O1171:R1171"/>
    <mergeCell ref="S1171:V1171"/>
    <mergeCell ref="W1171:Z1171"/>
    <mergeCell ref="AA1171:AE1171"/>
    <mergeCell ref="AR1169:AS1169"/>
    <mergeCell ref="A1170:E1170"/>
    <mergeCell ref="F1170:K1170"/>
    <mergeCell ref="L1170:N1170"/>
    <mergeCell ref="O1170:R1170"/>
    <mergeCell ref="S1170:V1170"/>
    <mergeCell ref="W1170:Z1170"/>
    <mergeCell ref="AA1170:AE1170"/>
    <mergeCell ref="AF1170:AI1170"/>
    <mergeCell ref="AJ1170:AL1170"/>
    <mergeCell ref="W1169:Z1169"/>
    <mergeCell ref="AA1169:AE1169"/>
    <mergeCell ref="AF1169:AI1169"/>
    <mergeCell ref="AJ1169:AL1169"/>
    <mergeCell ref="AM1169:AO1169"/>
    <mergeCell ref="AP1169:AQ1169"/>
    <mergeCell ref="AF1174:AI1174"/>
    <mergeCell ref="AJ1174:AL1174"/>
    <mergeCell ref="AM1174:AO1174"/>
    <mergeCell ref="AP1174:AQ1174"/>
    <mergeCell ref="AR1174:AS1174"/>
    <mergeCell ref="A1175:E1175"/>
    <mergeCell ref="F1175:K1175"/>
    <mergeCell ref="L1175:N1175"/>
    <mergeCell ref="O1175:R1175"/>
    <mergeCell ref="S1175:V1175"/>
    <mergeCell ref="AM1173:AO1173"/>
    <mergeCell ref="AP1173:AQ1173"/>
    <mergeCell ref="AR1173:AS1173"/>
    <mergeCell ref="A1174:E1174"/>
    <mergeCell ref="F1174:K1174"/>
    <mergeCell ref="L1174:N1174"/>
    <mergeCell ref="O1174:R1174"/>
    <mergeCell ref="S1174:V1174"/>
    <mergeCell ref="W1174:Z1174"/>
    <mergeCell ref="AA1174:AE1174"/>
    <mergeCell ref="AR1172:AS1172"/>
    <mergeCell ref="A1173:E1173"/>
    <mergeCell ref="F1173:K1173"/>
    <mergeCell ref="L1173:N1173"/>
    <mergeCell ref="O1173:R1173"/>
    <mergeCell ref="S1173:V1173"/>
    <mergeCell ref="W1173:Z1173"/>
    <mergeCell ref="AA1173:AE1173"/>
    <mergeCell ref="AF1173:AI1173"/>
    <mergeCell ref="AJ1173:AL1173"/>
    <mergeCell ref="W1172:Z1172"/>
    <mergeCell ref="AA1172:AE1172"/>
    <mergeCell ref="AF1172:AI1172"/>
    <mergeCell ref="AJ1172:AL1172"/>
    <mergeCell ref="AM1172:AO1172"/>
    <mergeCell ref="AP1172:AQ1172"/>
    <mergeCell ref="AF1177:AI1177"/>
    <mergeCell ref="AJ1177:AL1177"/>
    <mergeCell ref="AM1177:AO1177"/>
    <mergeCell ref="AP1177:AQ1177"/>
    <mergeCell ref="AR1177:AS1177"/>
    <mergeCell ref="A1178:E1178"/>
    <mergeCell ref="F1178:K1178"/>
    <mergeCell ref="L1178:N1178"/>
    <mergeCell ref="O1178:R1178"/>
    <mergeCell ref="S1178:V1178"/>
    <mergeCell ref="AM1176:AO1176"/>
    <mergeCell ref="AP1176:AQ1176"/>
    <mergeCell ref="AR1176:AS1176"/>
    <mergeCell ref="A1177:E1177"/>
    <mergeCell ref="F1177:K1177"/>
    <mergeCell ref="L1177:N1177"/>
    <mergeCell ref="O1177:R1177"/>
    <mergeCell ref="S1177:V1177"/>
    <mergeCell ref="W1177:Z1177"/>
    <mergeCell ref="AA1177:AE1177"/>
    <mergeCell ref="AR1175:AS1175"/>
    <mergeCell ref="A1176:E1176"/>
    <mergeCell ref="F1176:K1176"/>
    <mergeCell ref="L1176:N1176"/>
    <mergeCell ref="O1176:R1176"/>
    <mergeCell ref="S1176:V1176"/>
    <mergeCell ref="W1176:Z1176"/>
    <mergeCell ref="AA1176:AE1176"/>
    <mergeCell ref="AF1176:AI1176"/>
    <mergeCell ref="AJ1176:AL1176"/>
    <mergeCell ref="W1175:Z1175"/>
    <mergeCell ref="AA1175:AE1175"/>
    <mergeCell ref="AF1175:AI1175"/>
    <mergeCell ref="AJ1175:AL1175"/>
    <mergeCell ref="AM1175:AO1175"/>
    <mergeCell ref="AP1175:AQ1175"/>
    <mergeCell ref="AF1180:AI1180"/>
    <mergeCell ref="AJ1180:AL1180"/>
    <mergeCell ref="AM1180:AO1180"/>
    <mergeCell ref="AP1180:AQ1180"/>
    <mergeCell ref="AR1180:AS1180"/>
    <mergeCell ref="A1181:E1181"/>
    <mergeCell ref="F1181:K1181"/>
    <mergeCell ref="L1181:N1181"/>
    <mergeCell ref="O1181:R1181"/>
    <mergeCell ref="S1181:V1181"/>
    <mergeCell ref="AM1179:AO1179"/>
    <mergeCell ref="AP1179:AQ1179"/>
    <mergeCell ref="AR1179:AS1179"/>
    <mergeCell ref="A1180:E1180"/>
    <mergeCell ref="F1180:K1180"/>
    <mergeCell ref="L1180:N1180"/>
    <mergeCell ref="O1180:R1180"/>
    <mergeCell ref="S1180:V1180"/>
    <mergeCell ref="W1180:Z1180"/>
    <mergeCell ref="AA1180:AE1180"/>
    <mergeCell ref="AR1178:AS1178"/>
    <mergeCell ref="A1179:E1179"/>
    <mergeCell ref="F1179:K1179"/>
    <mergeCell ref="L1179:N1179"/>
    <mergeCell ref="O1179:R1179"/>
    <mergeCell ref="S1179:V1179"/>
    <mergeCell ref="W1179:Z1179"/>
    <mergeCell ref="AA1179:AE1179"/>
    <mergeCell ref="AF1179:AI1179"/>
    <mergeCell ref="AJ1179:AL1179"/>
    <mergeCell ref="W1178:Z1178"/>
    <mergeCell ref="AA1178:AE1178"/>
    <mergeCell ref="AF1178:AI1178"/>
    <mergeCell ref="AJ1178:AL1178"/>
    <mergeCell ref="AM1178:AO1178"/>
    <mergeCell ref="AP1178:AQ1178"/>
    <mergeCell ref="AF1183:AI1183"/>
    <mergeCell ref="AJ1183:AL1183"/>
    <mergeCell ref="AM1183:AO1183"/>
    <mergeCell ref="AP1183:AQ1183"/>
    <mergeCell ref="AR1183:AS1183"/>
    <mergeCell ref="A1184:E1184"/>
    <mergeCell ref="F1184:K1184"/>
    <mergeCell ref="L1184:N1184"/>
    <mergeCell ref="O1184:R1184"/>
    <mergeCell ref="S1184:V1184"/>
    <mergeCell ref="AM1182:AO1182"/>
    <mergeCell ref="AP1182:AQ1182"/>
    <mergeCell ref="AR1182:AS1182"/>
    <mergeCell ref="A1183:E1183"/>
    <mergeCell ref="F1183:K1183"/>
    <mergeCell ref="L1183:N1183"/>
    <mergeCell ref="O1183:R1183"/>
    <mergeCell ref="S1183:V1183"/>
    <mergeCell ref="W1183:Z1183"/>
    <mergeCell ref="AA1183:AE1183"/>
    <mergeCell ref="AR1181:AS1181"/>
    <mergeCell ref="A1182:E1182"/>
    <mergeCell ref="F1182:K1182"/>
    <mergeCell ref="L1182:N1182"/>
    <mergeCell ref="O1182:R1182"/>
    <mergeCell ref="S1182:V1182"/>
    <mergeCell ref="W1182:Z1182"/>
    <mergeCell ref="AA1182:AE1182"/>
    <mergeCell ref="AF1182:AI1182"/>
    <mergeCell ref="AJ1182:AL1182"/>
    <mergeCell ref="W1181:Z1181"/>
    <mergeCell ref="AA1181:AE1181"/>
    <mergeCell ref="AF1181:AI1181"/>
    <mergeCell ref="AJ1181:AL1181"/>
    <mergeCell ref="AM1181:AO1181"/>
    <mergeCell ref="AP1181:AQ1181"/>
    <mergeCell ref="AF1186:AI1186"/>
    <mergeCell ref="AJ1186:AL1186"/>
    <mergeCell ref="AM1186:AO1186"/>
    <mergeCell ref="AP1186:AQ1186"/>
    <mergeCell ref="AR1186:AS1186"/>
    <mergeCell ref="A1187:E1187"/>
    <mergeCell ref="F1187:K1187"/>
    <mergeCell ref="L1187:N1187"/>
    <mergeCell ref="O1187:R1187"/>
    <mergeCell ref="S1187:V1187"/>
    <mergeCell ref="AM1185:AO1185"/>
    <mergeCell ref="AP1185:AQ1185"/>
    <mergeCell ref="AR1185:AS1185"/>
    <mergeCell ref="A1186:E1186"/>
    <mergeCell ref="F1186:K1186"/>
    <mergeCell ref="L1186:N1186"/>
    <mergeCell ref="O1186:R1186"/>
    <mergeCell ref="S1186:V1186"/>
    <mergeCell ref="W1186:Z1186"/>
    <mergeCell ref="AA1186:AE1186"/>
    <mergeCell ref="AR1184:AS1184"/>
    <mergeCell ref="A1185:E1185"/>
    <mergeCell ref="F1185:K1185"/>
    <mergeCell ref="L1185:N1185"/>
    <mergeCell ref="O1185:R1185"/>
    <mergeCell ref="S1185:V1185"/>
    <mergeCell ref="W1185:Z1185"/>
    <mergeCell ref="AA1185:AE1185"/>
    <mergeCell ref="AF1185:AI1185"/>
    <mergeCell ref="AJ1185:AL1185"/>
    <mergeCell ref="W1184:Z1184"/>
    <mergeCell ref="AA1184:AE1184"/>
    <mergeCell ref="AF1184:AI1184"/>
    <mergeCell ref="AJ1184:AL1184"/>
    <mergeCell ref="AM1184:AO1184"/>
    <mergeCell ref="AP1184:AQ1184"/>
    <mergeCell ref="AF1189:AI1189"/>
    <mergeCell ref="AJ1189:AL1189"/>
    <mergeCell ref="AM1189:AO1189"/>
    <mergeCell ref="AP1189:AQ1189"/>
    <mergeCell ref="AR1189:AS1189"/>
    <mergeCell ref="A1190:E1190"/>
    <mergeCell ref="F1190:K1190"/>
    <mergeCell ref="L1190:N1190"/>
    <mergeCell ref="O1190:R1190"/>
    <mergeCell ref="S1190:V1190"/>
    <mergeCell ref="AM1188:AO1188"/>
    <mergeCell ref="AP1188:AQ1188"/>
    <mergeCell ref="AR1188:AS1188"/>
    <mergeCell ref="A1189:E1189"/>
    <mergeCell ref="F1189:K1189"/>
    <mergeCell ref="L1189:N1189"/>
    <mergeCell ref="O1189:R1189"/>
    <mergeCell ref="S1189:V1189"/>
    <mergeCell ref="W1189:Z1189"/>
    <mergeCell ref="AA1189:AE1189"/>
    <mergeCell ref="AR1187:AS1187"/>
    <mergeCell ref="A1188:E1188"/>
    <mergeCell ref="F1188:K1188"/>
    <mergeCell ref="L1188:N1188"/>
    <mergeCell ref="O1188:R1188"/>
    <mergeCell ref="S1188:V1188"/>
    <mergeCell ref="W1188:Z1188"/>
    <mergeCell ref="AA1188:AE1188"/>
    <mergeCell ref="AF1188:AI1188"/>
    <mergeCell ref="AJ1188:AL1188"/>
    <mergeCell ref="W1187:Z1187"/>
    <mergeCell ref="AA1187:AE1187"/>
    <mergeCell ref="AF1187:AI1187"/>
    <mergeCell ref="AJ1187:AL1187"/>
    <mergeCell ref="AM1187:AO1187"/>
    <mergeCell ref="AP1187:AQ1187"/>
    <mergeCell ref="AF1192:AI1192"/>
    <mergeCell ref="AJ1192:AL1192"/>
    <mergeCell ref="AM1192:AO1192"/>
    <mergeCell ref="AP1192:AQ1192"/>
    <mergeCell ref="AR1192:AS1192"/>
    <mergeCell ref="A1193:E1193"/>
    <mergeCell ref="F1193:K1193"/>
    <mergeCell ref="L1193:N1193"/>
    <mergeCell ref="O1193:R1193"/>
    <mergeCell ref="S1193:V1193"/>
    <mergeCell ref="AM1191:AO1191"/>
    <mergeCell ref="AP1191:AQ1191"/>
    <mergeCell ref="AR1191:AS1191"/>
    <mergeCell ref="A1192:E1192"/>
    <mergeCell ref="F1192:K1192"/>
    <mergeCell ref="L1192:N1192"/>
    <mergeCell ref="O1192:R1192"/>
    <mergeCell ref="S1192:V1192"/>
    <mergeCell ref="W1192:Z1192"/>
    <mergeCell ref="AA1192:AE1192"/>
    <mergeCell ref="AR1190:AS1190"/>
    <mergeCell ref="A1191:E1191"/>
    <mergeCell ref="F1191:K1191"/>
    <mergeCell ref="L1191:N1191"/>
    <mergeCell ref="O1191:R1191"/>
    <mergeCell ref="S1191:V1191"/>
    <mergeCell ref="W1191:Z1191"/>
    <mergeCell ref="AA1191:AE1191"/>
    <mergeCell ref="AF1191:AI1191"/>
    <mergeCell ref="AJ1191:AL1191"/>
    <mergeCell ref="W1190:Z1190"/>
    <mergeCell ref="AA1190:AE1190"/>
    <mergeCell ref="AF1190:AI1190"/>
    <mergeCell ref="AJ1190:AL1190"/>
    <mergeCell ref="AM1190:AO1190"/>
    <mergeCell ref="AP1190:AQ1190"/>
    <mergeCell ref="AF1195:AI1195"/>
    <mergeCell ref="AJ1195:AL1195"/>
    <mergeCell ref="AM1195:AO1195"/>
    <mergeCell ref="AP1195:AQ1195"/>
    <mergeCell ref="AR1195:AS1195"/>
    <mergeCell ref="A1196:E1196"/>
    <mergeCell ref="F1196:K1196"/>
    <mergeCell ref="L1196:N1196"/>
    <mergeCell ref="O1196:R1196"/>
    <mergeCell ref="S1196:V1196"/>
    <mergeCell ref="AM1194:AO1194"/>
    <mergeCell ref="AP1194:AQ1194"/>
    <mergeCell ref="AR1194:AS1194"/>
    <mergeCell ref="A1195:E1195"/>
    <mergeCell ref="F1195:K1195"/>
    <mergeCell ref="L1195:N1195"/>
    <mergeCell ref="O1195:R1195"/>
    <mergeCell ref="S1195:V1195"/>
    <mergeCell ref="W1195:Z1195"/>
    <mergeCell ref="AA1195:AE1195"/>
    <mergeCell ref="AR1193:AS1193"/>
    <mergeCell ref="A1194:E1194"/>
    <mergeCell ref="F1194:K1194"/>
    <mergeCell ref="L1194:N1194"/>
    <mergeCell ref="O1194:R1194"/>
    <mergeCell ref="S1194:V1194"/>
    <mergeCell ref="W1194:Z1194"/>
    <mergeCell ref="AA1194:AE1194"/>
    <mergeCell ref="AF1194:AI1194"/>
    <mergeCell ref="AJ1194:AL1194"/>
    <mergeCell ref="W1193:Z1193"/>
    <mergeCell ref="AA1193:AE1193"/>
    <mergeCell ref="AF1193:AI1193"/>
    <mergeCell ref="AJ1193:AL1193"/>
    <mergeCell ref="AM1193:AO1193"/>
    <mergeCell ref="AP1193:AQ1193"/>
    <mergeCell ref="AF1198:AI1198"/>
    <mergeCell ref="AJ1198:AL1198"/>
    <mergeCell ref="AM1198:AO1198"/>
    <mergeCell ref="AP1198:AQ1198"/>
    <mergeCell ref="AR1198:AS1198"/>
    <mergeCell ref="A1199:E1199"/>
    <mergeCell ref="F1199:K1199"/>
    <mergeCell ref="L1199:N1199"/>
    <mergeCell ref="O1199:R1199"/>
    <mergeCell ref="S1199:V1199"/>
    <mergeCell ref="AM1197:AO1197"/>
    <mergeCell ref="AP1197:AQ1197"/>
    <mergeCell ref="AR1197:AS1197"/>
    <mergeCell ref="A1198:E1198"/>
    <mergeCell ref="F1198:K1198"/>
    <mergeCell ref="L1198:N1198"/>
    <mergeCell ref="O1198:R1198"/>
    <mergeCell ref="S1198:V1198"/>
    <mergeCell ref="W1198:Z1198"/>
    <mergeCell ref="AA1198:AE1198"/>
    <mergeCell ref="AR1196:AS1196"/>
    <mergeCell ref="A1197:E1197"/>
    <mergeCell ref="F1197:K1197"/>
    <mergeCell ref="L1197:N1197"/>
    <mergeCell ref="O1197:R1197"/>
    <mergeCell ref="S1197:V1197"/>
    <mergeCell ref="W1197:Z1197"/>
    <mergeCell ref="AA1197:AE1197"/>
    <mergeCell ref="AF1197:AI1197"/>
    <mergeCell ref="AJ1197:AL1197"/>
    <mergeCell ref="W1196:Z1196"/>
    <mergeCell ref="AA1196:AE1196"/>
    <mergeCell ref="AF1196:AI1196"/>
    <mergeCell ref="AJ1196:AL1196"/>
    <mergeCell ref="AM1196:AO1196"/>
    <mergeCell ref="AP1196:AQ1196"/>
    <mergeCell ref="AF1201:AI1201"/>
    <mergeCell ref="AJ1201:AL1201"/>
    <mergeCell ref="AM1201:AO1201"/>
    <mergeCell ref="AP1201:AQ1201"/>
    <mergeCell ref="AR1201:AS1201"/>
    <mergeCell ref="A1202:E1202"/>
    <mergeCell ref="F1202:K1202"/>
    <mergeCell ref="L1202:N1202"/>
    <mergeCell ref="O1202:R1202"/>
    <mergeCell ref="S1202:V1202"/>
    <mergeCell ref="AM1200:AO1200"/>
    <mergeCell ref="AP1200:AQ1200"/>
    <mergeCell ref="AR1200:AS1200"/>
    <mergeCell ref="A1201:E1201"/>
    <mergeCell ref="F1201:K1201"/>
    <mergeCell ref="L1201:N1201"/>
    <mergeCell ref="O1201:R1201"/>
    <mergeCell ref="S1201:V1201"/>
    <mergeCell ref="W1201:Z1201"/>
    <mergeCell ref="AA1201:AE1201"/>
    <mergeCell ref="AR1199:AS1199"/>
    <mergeCell ref="A1200:E1200"/>
    <mergeCell ref="F1200:K1200"/>
    <mergeCell ref="L1200:N1200"/>
    <mergeCell ref="O1200:R1200"/>
    <mergeCell ref="S1200:V1200"/>
    <mergeCell ref="W1200:Z1200"/>
    <mergeCell ref="AA1200:AE1200"/>
    <mergeCell ref="AF1200:AI1200"/>
    <mergeCell ref="AJ1200:AL1200"/>
    <mergeCell ref="W1199:Z1199"/>
    <mergeCell ref="AA1199:AE1199"/>
    <mergeCell ref="AF1199:AI1199"/>
    <mergeCell ref="AJ1199:AL1199"/>
    <mergeCell ref="AM1199:AO1199"/>
    <mergeCell ref="AP1199:AQ1199"/>
    <mergeCell ref="AF1204:AI1204"/>
    <mergeCell ref="AJ1204:AL1204"/>
    <mergeCell ref="AM1204:AO1204"/>
    <mergeCell ref="AP1204:AQ1204"/>
    <mergeCell ref="AR1204:AS1204"/>
    <mergeCell ref="A1205:E1205"/>
    <mergeCell ref="F1205:K1205"/>
    <mergeCell ref="L1205:N1205"/>
    <mergeCell ref="O1205:R1205"/>
    <mergeCell ref="S1205:V1205"/>
    <mergeCell ref="AM1203:AO1203"/>
    <mergeCell ref="AP1203:AQ1203"/>
    <mergeCell ref="AR1203:AS1203"/>
    <mergeCell ref="A1204:E1204"/>
    <mergeCell ref="F1204:K1204"/>
    <mergeCell ref="L1204:N1204"/>
    <mergeCell ref="O1204:R1204"/>
    <mergeCell ref="S1204:V1204"/>
    <mergeCell ref="W1204:Z1204"/>
    <mergeCell ref="AA1204:AE1204"/>
    <mergeCell ref="AR1202:AS1202"/>
    <mergeCell ref="A1203:E1203"/>
    <mergeCell ref="F1203:K1203"/>
    <mergeCell ref="L1203:N1203"/>
    <mergeCell ref="O1203:R1203"/>
    <mergeCell ref="S1203:V1203"/>
    <mergeCell ref="W1203:Z1203"/>
    <mergeCell ref="AA1203:AE1203"/>
    <mergeCell ref="AF1203:AI1203"/>
    <mergeCell ref="AJ1203:AL1203"/>
    <mergeCell ref="W1202:Z1202"/>
    <mergeCell ref="AA1202:AE1202"/>
    <mergeCell ref="AF1202:AI1202"/>
    <mergeCell ref="AJ1202:AL1202"/>
    <mergeCell ref="AM1202:AO1202"/>
    <mergeCell ref="AP1202:AQ1202"/>
    <mergeCell ref="AF1207:AI1207"/>
    <mergeCell ref="AJ1207:AL1207"/>
    <mergeCell ref="AM1207:AO1207"/>
    <mergeCell ref="AP1207:AQ1207"/>
    <mergeCell ref="AR1207:AS1207"/>
    <mergeCell ref="A1208:E1208"/>
    <mergeCell ref="F1208:K1208"/>
    <mergeCell ref="L1208:N1208"/>
    <mergeCell ref="O1208:R1208"/>
    <mergeCell ref="S1208:V1208"/>
    <mergeCell ref="AM1206:AO1206"/>
    <mergeCell ref="AP1206:AQ1206"/>
    <mergeCell ref="AR1206:AS1206"/>
    <mergeCell ref="A1207:E1207"/>
    <mergeCell ref="F1207:K1207"/>
    <mergeCell ref="L1207:N1207"/>
    <mergeCell ref="O1207:R1207"/>
    <mergeCell ref="S1207:V1207"/>
    <mergeCell ref="W1207:Z1207"/>
    <mergeCell ref="AA1207:AE1207"/>
    <mergeCell ref="AR1205:AS1205"/>
    <mergeCell ref="A1206:E1206"/>
    <mergeCell ref="F1206:K1206"/>
    <mergeCell ref="L1206:N1206"/>
    <mergeCell ref="O1206:R1206"/>
    <mergeCell ref="S1206:V1206"/>
    <mergeCell ref="W1206:Z1206"/>
    <mergeCell ref="AA1206:AE1206"/>
    <mergeCell ref="AF1206:AI1206"/>
    <mergeCell ref="AJ1206:AL1206"/>
    <mergeCell ref="W1205:Z1205"/>
    <mergeCell ref="AA1205:AE1205"/>
    <mergeCell ref="AF1205:AI1205"/>
    <mergeCell ref="AJ1205:AL1205"/>
    <mergeCell ref="AM1205:AO1205"/>
    <mergeCell ref="AP1205:AQ1205"/>
    <mergeCell ref="AF1210:AI1210"/>
    <mergeCell ref="AJ1210:AL1210"/>
    <mergeCell ref="AM1210:AO1210"/>
    <mergeCell ref="AP1210:AQ1210"/>
    <mergeCell ref="AR1210:AS1210"/>
    <mergeCell ref="A1213:E1215"/>
    <mergeCell ref="F1213:K1215"/>
    <mergeCell ref="L1213:AL1213"/>
    <mergeCell ref="AM1213:AS1214"/>
    <mergeCell ref="L1214:N1215"/>
    <mergeCell ref="AM1209:AO1209"/>
    <mergeCell ref="AP1209:AQ1209"/>
    <mergeCell ref="AR1209:AS1209"/>
    <mergeCell ref="A1210:E1210"/>
    <mergeCell ref="F1210:K1210"/>
    <mergeCell ref="L1210:N1210"/>
    <mergeCell ref="O1210:R1210"/>
    <mergeCell ref="S1210:V1210"/>
    <mergeCell ref="W1210:Z1210"/>
    <mergeCell ref="AA1210:AE1210"/>
    <mergeCell ref="AR1208:AS1208"/>
    <mergeCell ref="A1209:E1209"/>
    <mergeCell ref="F1209:K1209"/>
    <mergeCell ref="L1209:N1209"/>
    <mergeCell ref="O1209:R1209"/>
    <mergeCell ref="S1209:V1209"/>
    <mergeCell ref="W1209:Z1209"/>
    <mergeCell ref="AA1209:AE1209"/>
    <mergeCell ref="AF1209:AI1209"/>
    <mergeCell ref="AJ1209:AL1209"/>
    <mergeCell ref="W1208:Z1208"/>
    <mergeCell ref="AA1208:AE1208"/>
    <mergeCell ref="AF1208:AI1208"/>
    <mergeCell ref="AJ1208:AL1208"/>
    <mergeCell ref="AM1208:AO1208"/>
    <mergeCell ref="AP1208:AQ1208"/>
    <mergeCell ref="AR1217:AS1217"/>
    <mergeCell ref="A1218:E1218"/>
    <mergeCell ref="F1218:K1218"/>
    <mergeCell ref="L1218:N1218"/>
    <mergeCell ref="O1218:R1218"/>
    <mergeCell ref="S1218:V1218"/>
    <mergeCell ref="W1218:Z1218"/>
    <mergeCell ref="AA1218:AE1218"/>
    <mergeCell ref="AF1218:AI1218"/>
    <mergeCell ref="AJ1218:AL1218"/>
    <mergeCell ref="W1217:Z1217"/>
    <mergeCell ref="AA1217:AE1217"/>
    <mergeCell ref="AF1217:AI1217"/>
    <mergeCell ref="AJ1217:AL1217"/>
    <mergeCell ref="AM1217:AO1217"/>
    <mergeCell ref="AP1217:AQ1217"/>
    <mergeCell ref="AF1216:AI1216"/>
    <mergeCell ref="AJ1216:AL1216"/>
    <mergeCell ref="AM1216:AO1216"/>
    <mergeCell ref="AP1216:AQ1216"/>
    <mergeCell ref="AR1216:AS1216"/>
    <mergeCell ref="A1217:E1217"/>
    <mergeCell ref="F1217:K1217"/>
    <mergeCell ref="L1217:N1217"/>
    <mergeCell ref="O1217:R1217"/>
    <mergeCell ref="S1217:V1217"/>
    <mergeCell ref="AM1215:AO1215"/>
    <mergeCell ref="AP1215:AQ1215"/>
    <mergeCell ref="AR1215:AS1215"/>
    <mergeCell ref="A1216:E1216"/>
    <mergeCell ref="F1216:K1216"/>
    <mergeCell ref="L1216:N1216"/>
    <mergeCell ref="O1216:R1216"/>
    <mergeCell ref="S1216:V1216"/>
    <mergeCell ref="W1216:Z1216"/>
    <mergeCell ref="AA1216:AE1216"/>
    <mergeCell ref="O1214:R1215"/>
    <mergeCell ref="S1214:V1215"/>
    <mergeCell ref="W1214:Z1215"/>
    <mergeCell ref="AA1214:AE1215"/>
    <mergeCell ref="AF1214:AI1215"/>
    <mergeCell ref="AJ1214:AL1215"/>
    <mergeCell ref="AR1220:AS1220"/>
    <mergeCell ref="A1221:E1221"/>
    <mergeCell ref="F1221:K1221"/>
    <mergeCell ref="L1221:N1221"/>
    <mergeCell ref="O1221:R1221"/>
    <mergeCell ref="S1221:V1221"/>
    <mergeCell ref="W1221:Z1221"/>
    <mergeCell ref="AA1221:AE1221"/>
    <mergeCell ref="AF1221:AI1221"/>
    <mergeCell ref="AJ1221:AL1221"/>
    <mergeCell ref="W1220:Z1220"/>
    <mergeCell ref="AA1220:AE1220"/>
    <mergeCell ref="AF1220:AI1220"/>
    <mergeCell ref="AJ1220:AL1220"/>
    <mergeCell ref="AM1220:AO1220"/>
    <mergeCell ref="AP1220:AQ1220"/>
    <mergeCell ref="AF1219:AI1219"/>
    <mergeCell ref="AJ1219:AL1219"/>
    <mergeCell ref="AM1219:AO1219"/>
    <mergeCell ref="AP1219:AQ1219"/>
    <mergeCell ref="AR1219:AS1219"/>
    <mergeCell ref="A1220:E1220"/>
    <mergeCell ref="F1220:K1220"/>
    <mergeCell ref="L1220:N1220"/>
    <mergeCell ref="O1220:R1220"/>
    <mergeCell ref="S1220:V1220"/>
    <mergeCell ref="AM1218:AO1218"/>
    <mergeCell ref="AP1218:AQ1218"/>
    <mergeCell ref="AR1218:AS1218"/>
    <mergeCell ref="A1219:E1219"/>
    <mergeCell ref="F1219:K1219"/>
    <mergeCell ref="L1219:N1219"/>
    <mergeCell ref="O1219:R1219"/>
    <mergeCell ref="S1219:V1219"/>
    <mergeCell ref="W1219:Z1219"/>
    <mergeCell ref="AA1219:AE1219"/>
    <mergeCell ref="AR1223:AS1223"/>
    <mergeCell ref="A1224:E1224"/>
    <mergeCell ref="F1224:K1224"/>
    <mergeCell ref="L1224:N1224"/>
    <mergeCell ref="O1224:R1224"/>
    <mergeCell ref="S1224:V1224"/>
    <mergeCell ref="W1224:Z1224"/>
    <mergeCell ref="AA1224:AE1224"/>
    <mergeCell ref="AF1224:AI1224"/>
    <mergeCell ref="AJ1224:AL1224"/>
    <mergeCell ref="W1223:Z1223"/>
    <mergeCell ref="AA1223:AE1223"/>
    <mergeCell ref="AF1223:AI1223"/>
    <mergeCell ref="AJ1223:AL1223"/>
    <mergeCell ref="AM1223:AO1223"/>
    <mergeCell ref="AP1223:AQ1223"/>
    <mergeCell ref="AF1222:AI1222"/>
    <mergeCell ref="AJ1222:AL1222"/>
    <mergeCell ref="AM1222:AO1222"/>
    <mergeCell ref="AP1222:AQ1222"/>
    <mergeCell ref="AR1222:AS1222"/>
    <mergeCell ref="A1223:E1223"/>
    <mergeCell ref="F1223:K1223"/>
    <mergeCell ref="L1223:N1223"/>
    <mergeCell ref="O1223:R1223"/>
    <mergeCell ref="S1223:V1223"/>
    <mergeCell ref="AM1221:AO1221"/>
    <mergeCell ref="AP1221:AQ1221"/>
    <mergeCell ref="AR1221:AS1221"/>
    <mergeCell ref="A1222:E1222"/>
    <mergeCell ref="F1222:K1222"/>
    <mergeCell ref="L1222:N1222"/>
    <mergeCell ref="O1222:R1222"/>
    <mergeCell ref="S1222:V1222"/>
    <mergeCell ref="W1222:Z1222"/>
    <mergeCell ref="AA1222:AE1222"/>
    <mergeCell ref="AR1226:AS1226"/>
    <mergeCell ref="A1227:E1227"/>
    <mergeCell ref="F1227:K1227"/>
    <mergeCell ref="L1227:N1227"/>
    <mergeCell ref="O1227:R1227"/>
    <mergeCell ref="S1227:V1227"/>
    <mergeCell ref="W1227:Z1227"/>
    <mergeCell ref="AA1227:AE1227"/>
    <mergeCell ref="AF1227:AI1227"/>
    <mergeCell ref="AJ1227:AL1227"/>
    <mergeCell ref="W1226:Z1226"/>
    <mergeCell ref="AA1226:AE1226"/>
    <mergeCell ref="AF1226:AI1226"/>
    <mergeCell ref="AJ1226:AL1226"/>
    <mergeCell ref="AM1226:AO1226"/>
    <mergeCell ref="AP1226:AQ1226"/>
    <mergeCell ref="AF1225:AI1225"/>
    <mergeCell ref="AJ1225:AL1225"/>
    <mergeCell ref="AM1225:AO1225"/>
    <mergeCell ref="AP1225:AQ1225"/>
    <mergeCell ref="AR1225:AS1225"/>
    <mergeCell ref="A1226:E1226"/>
    <mergeCell ref="F1226:K1226"/>
    <mergeCell ref="L1226:N1226"/>
    <mergeCell ref="O1226:R1226"/>
    <mergeCell ref="S1226:V1226"/>
    <mergeCell ref="AM1224:AO1224"/>
    <mergeCell ref="AP1224:AQ1224"/>
    <mergeCell ref="AR1224:AS1224"/>
    <mergeCell ref="A1225:E1225"/>
    <mergeCell ref="F1225:K1225"/>
    <mergeCell ref="L1225:N1225"/>
    <mergeCell ref="O1225:R1225"/>
    <mergeCell ref="S1225:V1225"/>
    <mergeCell ref="W1225:Z1225"/>
    <mergeCell ref="AA1225:AE1225"/>
    <mergeCell ref="AR1229:AS1229"/>
    <mergeCell ref="A1230:E1230"/>
    <mergeCell ref="F1230:K1230"/>
    <mergeCell ref="L1230:N1230"/>
    <mergeCell ref="O1230:R1230"/>
    <mergeCell ref="S1230:V1230"/>
    <mergeCell ref="W1230:Z1230"/>
    <mergeCell ref="AA1230:AE1230"/>
    <mergeCell ref="AF1230:AI1230"/>
    <mergeCell ref="AJ1230:AL1230"/>
    <mergeCell ref="W1229:Z1229"/>
    <mergeCell ref="AA1229:AE1229"/>
    <mergeCell ref="AF1229:AI1229"/>
    <mergeCell ref="AJ1229:AL1229"/>
    <mergeCell ref="AM1229:AO1229"/>
    <mergeCell ref="AP1229:AQ1229"/>
    <mergeCell ref="AF1228:AI1228"/>
    <mergeCell ref="AJ1228:AL1228"/>
    <mergeCell ref="AM1228:AO1228"/>
    <mergeCell ref="AP1228:AQ1228"/>
    <mergeCell ref="AR1228:AS1228"/>
    <mergeCell ref="A1229:E1229"/>
    <mergeCell ref="F1229:K1229"/>
    <mergeCell ref="L1229:N1229"/>
    <mergeCell ref="O1229:R1229"/>
    <mergeCell ref="S1229:V1229"/>
    <mergeCell ref="AM1227:AO1227"/>
    <mergeCell ref="AP1227:AQ1227"/>
    <mergeCell ref="AR1227:AS1227"/>
    <mergeCell ref="A1228:E1228"/>
    <mergeCell ref="F1228:K1228"/>
    <mergeCell ref="L1228:N1228"/>
    <mergeCell ref="O1228:R1228"/>
    <mergeCell ref="S1228:V1228"/>
    <mergeCell ref="W1228:Z1228"/>
    <mergeCell ref="AA1228:AE1228"/>
    <mergeCell ref="AR1232:AS1232"/>
    <mergeCell ref="A1233:E1233"/>
    <mergeCell ref="F1233:K1233"/>
    <mergeCell ref="L1233:N1233"/>
    <mergeCell ref="O1233:R1233"/>
    <mergeCell ref="S1233:V1233"/>
    <mergeCell ref="W1233:Z1233"/>
    <mergeCell ref="AA1233:AE1233"/>
    <mergeCell ref="AF1233:AI1233"/>
    <mergeCell ref="AJ1233:AL1233"/>
    <mergeCell ref="W1232:Z1232"/>
    <mergeCell ref="AA1232:AE1232"/>
    <mergeCell ref="AF1232:AI1232"/>
    <mergeCell ref="AJ1232:AL1232"/>
    <mergeCell ref="AM1232:AO1232"/>
    <mergeCell ref="AP1232:AQ1232"/>
    <mergeCell ref="AF1231:AI1231"/>
    <mergeCell ref="AJ1231:AL1231"/>
    <mergeCell ref="AM1231:AO1231"/>
    <mergeCell ref="AP1231:AQ1231"/>
    <mergeCell ref="AR1231:AS1231"/>
    <mergeCell ref="A1232:E1232"/>
    <mergeCell ref="F1232:K1232"/>
    <mergeCell ref="L1232:N1232"/>
    <mergeCell ref="O1232:R1232"/>
    <mergeCell ref="S1232:V1232"/>
    <mergeCell ref="AM1230:AO1230"/>
    <mergeCell ref="AP1230:AQ1230"/>
    <mergeCell ref="AR1230:AS1230"/>
    <mergeCell ref="A1231:E1231"/>
    <mergeCell ref="F1231:K1231"/>
    <mergeCell ref="L1231:N1231"/>
    <mergeCell ref="O1231:R1231"/>
    <mergeCell ref="S1231:V1231"/>
    <mergeCell ref="W1231:Z1231"/>
    <mergeCell ref="AA1231:AE1231"/>
    <mergeCell ref="AR1235:AS1235"/>
    <mergeCell ref="A1236:E1236"/>
    <mergeCell ref="F1236:K1236"/>
    <mergeCell ref="L1236:N1236"/>
    <mergeCell ref="O1236:R1236"/>
    <mergeCell ref="S1236:V1236"/>
    <mergeCell ref="W1236:Z1236"/>
    <mergeCell ref="AA1236:AE1236"/>
    <mergeCell ref="AF1236:AI1236"/>
    <mergeCell ref="AJ1236:AL1236"/>
    <mergeCell ref="W1235:Z1235"/>
    <mergeCell ref="AA1235:AE1235"/>
    <mergeCell ref="AF1235:AI1235"/>
    <mergeCell ref="AJ1235:AL1235"/>
    <mergeCell ref="AM1235:AO1235"/>
    <mergeCell ref="AP1235:AQ1235"/>
    <mergeCell ref="AF1234:AI1234"/>
    <mergeCell ref="AJ1234:AL1234"/>
    <mergeCell ref="AM1234:AO1234"/>
    <mergeCell ref="AP1234:AQ1234"/>
    <mergeCell ref="AR1234:AS1234"/>
    <mergeCell ref="A1235:E1235"/>
    <mergeCell ref="F1235:K1235"/>
    <mergeCell ref="L1235:N1235"/>
    <mergeCell ref="O1235:R1235"/>
    <mergeCell ref="S1235:V1235"/>
    <mergeCell ref="AM1233:AO1233"/>
    <mergeCell ref="AP1233:AQ1233"/>
    <mergeCell ref="AR1233:AS1233"/>
    <mergeCell ref="A1234:E1234"/>
    <mergeCell ref="F1234:K1234"/>
    <mergeCell ref="L1234:N1234"/>
    <mergeCell ref="O1234:R1234"/>
    <mergeCell ref="S1234:V1234"/>
    <mergeCell ref="W1234:Z1234"/>
    <mergeCell ref="AA1234:AE1234"/>
    <mergeCell ref="AR1238:AS1238"/>
    <mergeCell ref="A1239:E1239"/>
    <mergeCell ref="F1239:K1239"/>
    <mergeCell ref="L1239:N1239"/>
    <mergeCell ref="O1239:R1239"/>
    <mergeCell ref="S1239:V1239"/>
    <mergeCell ref="W1239:Z1239"/>
    <mergeCell ref="AA1239:AE1239"/>
    <mergeCell ref="AF1239:AI1239"/>
    <mergeCell ref="AJ1239:AL1239"/>
    <mergeCell ref="W1238:Z1238"/>
    <mergeCell ref="AA1238:AE1238"/>
    <mergeCell ref="AF1238:AI1238"/>
    <mergeCell ref="AJ1238:AL1238"/>
    <mergeCell ref="AM1238:AO1238"/>
    <mergeCell ref="AP1238:AQ1238"/>
    <mergeCell ref="AF1237:AI1237"/>
    <mergeCell ref="AJ1237:AL1237"/>
    <mergeCell ref="AM1237:AO1237"/>
    <mergeCell ref="AP1237:AQ1237"/>
    <mergeCell ref="AR1237:AS1237"/>
    <mergeCell ref="A1238:E1238"/>
    <mergeCell ref="F1238:K1238"/>
    <mergeCell ref="L1238:N1238"/>
    <mergeCell ref="O1238:R1238"/>
    <mergeCell ref="S1238:V1238"/>
    <mergeCell ref="AM1236:AO1236"/>
    <mergeCell ref="AP1236:AQ1236"/>
    <mergeCell ref="AR1236:AS1236"/>
    <mergeCell ref="A1237:E1237"/>
    <mergeCell ref="F1237:K1237"/>
    <mergeCell ref="L1237:N1237"/>
    <mergeCell ref="O1237:R1237"/>
    <mergeCell ref="S1237:V1237"/>
    <mergeCell ref="W1237:Z1237"/>
    <mergeCell ref="AA1237:AE1237"/>
    <mergeCell ref="AR1241:AS1241"/>
    <mergeCell ref="A1242:E1242"/>
    <mergeCell ref="F1242:K1242"/>
    <mergeCell ref="L1242:N1242"/>
    <mergeCell ref="O1242:R1242"/>
    <mergeCell ref="S1242:V1242"/>
    <mergeCell ref="W1242:Z1242"/>
    <mergeCell ref="AA1242:AE1242"/>
    <mergeCell ref="AF1242:AI1242"/>
    <mergeCell ref="AJ1242:AL1242"/>
    <mergeCell ref="W1241:Z1241"/>
    <mergeCell ref="AA1241:AE1241"/>
    <mergeCell ref="AF1241:AI1241"/>
    <mergeCell ref="AJ1241:AL1241"/>
    <mergeCell ref="AM1241:AO1241"/>
    <mergeCell ref="AP1241:AQ1241"/>
    <mergeCell ref="AF1240:AI1240"/>
    <mergeCell ref="AJ1240:AL1240"/>
    <mergeCell ref="AM1240:AO1240"/>
    <mergeCell ref="AP1240:AQ1240"/>
    <mergeCell ref="AR1240:AS1240"/>
    <mergeCell ref="A1241:E1241"/>
    <mergeCell ref="F1241:K1241"/>
    <mergeCell ref="L1241:N1241"/>
    <mergeCell ref="O1241:R1241"/>
    <mergeCell ref="S1241:V1241"/>
    <mergeCell ref="AM1239:AO1239"/>
    <mergeCell ref="AP1239:AQ1239"/>
    <mergeCell ref="AR1239:AS1239"/>
    <mergeCell ref="A1240:E1240"/>
    <mergeCell ref="F1240:K1240"/>
    <mergeCell ref="L1240:N1240"/>
    <mergeCell ref="O1240:R1240"/>
    <mergeCell ref="S1240:V1240"/>
    <mergeCell ref="W1240:Z1240"/>
    <mergeCell ref="AA1240:AE1240"/>
    <mergeCell ref="AR1244:AS1244"/>
    <mergeCell ref="A1245:E1245"/>
    <mergeCell ref="F1245:K1245"/>
    <mergeCell ref="L1245:N1245"/>
    <mergeCell ref="O1245:R1245"/>
    <mergeCell ref="S1245:V1245"/>
    <mergeCell ref="W1245:Z1245"/>
    <mergeCell ref="AA1245:AE1245"/>
    <mergeCell ref="AF1245:AI1245"/>
    <mergeCell ref="AJ1245:AL1245"/>
    <mergeCell ref="W1244:Z1244"/>
    <mergeCell ref="AA1244:AE1244"/>
    <mergeCell ref="AF1244:AI1244"/>
    <mergeCell ref="AJ1244:AL1244"/>
    <mergeCell ref="AM1244:AO1244"/>
    <mergeCell ref="AP1244:AQ1244"/>
    <mergeCell ref="AF1243:AI1243"/>
    <mergeCell ref="AJ1243:AL1243"/>
    <mergeCell ref="AM1243:AO1243"/>
    <mergeCell ref="AP1243:AQ1243"/>
    <mergeCell ref="AR1243:AS1243"/>
    <mergeCell ref="A1244:E1244"/>
    <mergeCell ref="F1244:K1244"/>
    <mergeCell ref="L1244:N1244"/>
    <mergeCell ref="O1244:R1244"/>
    <mergeCell ref="S1244:V1244"/>
    <mergeCell ref="AM1242:AO1242"/>
    <mergeCell ref="AP1242:AQ1242"/>
    <mergeCell ref="AR1242:AS1242"/>
    <mergeCell ref="A1243:E1243"/>
    <mergeCell ref="F1243:K1243"/>
    <mergeCell ref="L1243:N1243"/>
    <mergeCell ref="O1243:R1243"/>
    <mergeCell ref="S1243:V1243"/>
    <mergeCell ref="W1243:Z1243"/>
    <mergeCell ref="AA1243:AE1243"/>
    <mergeCell ref="AR1247:AS1247"/>
    <mergeCell ref="A1248:E1248"/>
    <mergeCell ref="F1248:K1248"/>
    <mergeCell ref="L1248:N1248"/>
    <mergeCell ref="O1248:R1248"/>
    <mergeCell ref="S1248:V1248"/>
    <mergeCell ref="W1248:Z1248"/>
    <mergeCell ref="AA1248:AE1248"/>
    <mergeCell ref="AF1248:AI1248"/>
    <mergeCell ref="AJ1248:AL1248"/>
    <mergeCell ref="W1247:Z1247"/>
    <mergeCell ref="AA1247:AE1247"/>
    <mergeCell ref="AF1247:AI1247"/>
    <mergeCell ref="AJ1247:AL1247"/>
    <mergeCell ref="AM1247:AO1247"/>
    <mergeCell ref="AP1247:AQ1247"/>
    <mergeCell ref="AF1246:AI1246"/>
    <mergeCell ref="AJ1246:AL1246"/>
    <mergeCell ref="AM1246:AO1246"/>
    <mergeCell ref="AP1246:AQ1246"/>
    <mergeCell ref="AR1246:AS1246"/>
    <mergeCell ref="A1247:E1247"/>
    <mergeCell ref="F1247:K1247"/>
    <mergeCell ref="L1247:N1247"/>
    <mergeCell ref="O1247:R1247"/>
    <mergeCell ref="S1247:V1247"/>
    <mergeCell ref="AM1245:AO1245"/>
    <mergeCell ref="AP1245:AQ1245"/>
    <mergeCell ref="AR1245:AS1245"/>
    <mergeCell ref="A1246:E1246"/>
    <mergeCell ref="F1246:K1246"/>
    <mergeCell ref="L1246:N1246"/>
    <mergeCell ref="O1246:R1246"/>
    <mergeCell ref="S1246:V1246"/>
    <mergeCell ref="W1246:Z1246"/>
    <mergeCell ref="AA1246:AE1246"/>
    <mergeCell ref="AR1250:AS1250"/>
    <mergeCell ref="A1251:E1251"/>
    <mergeCell ref="F1251:K1251"/>
    <mergeCell ref="L1251:N1251"/>
    <mergeCell ref="O1251:R1251"/>
    <mergeCell ref="S1251:V1251"/>
    <mergeCell ref="W1251:Z1251"/>
    <mergeCell ref="AA1251:AE1251"/>
    <mergeCell ref="AF1251:AI1251"/>
    <mergeCell ref="AJ1251:AL1251"/>
    <mergeCell ref="W1250:Z1250"/>
    <mergeCell ref="AA1250:AE1250"/>
    <mergeCell ref="AF1250:AI1250"/>
    <mergeCell ref="AJ1250:AL1250"/>
    <mergeCell ref="AM1250:AO1250"/>
    <mergeCell ref="AP1250:AQ1250"/>
    <mergeCell ref="AF1249:AI1249"/>
    <mergeCell ref="AJ1249:AL1249"/>
    <mergeCell ref="AM1249:AO1249"/>
    <mergeCell ref="AP1249:AQ1249"/>
    <mergeCell ref="AR1249:AS1249"/>
    <mergeCell ref="A1250:E1250"/>
    <mergeCell ref="F1250:K1250"/>
    <mergeCell ref="L1250:N1250"/>
    <mergeCell ref="O1250:R1250"/>
    <mergeCell ref="S1250:V1250"/>
    <mergeCell ref="AM1248:AO1248"/>
    <mergeCell ref="AP1248:AQ1248"/>
    <mergeCell ref="AR1248:AS1248"/>
    <mergeCell ref="A1249:E1249"/>
    <mergeCell ref="F1249:K1249"/>
    <mergeCell ref="L1249:N1249"/>
    <mergeCell ref="O1249:R1249"/>
    <mergeCell ref="S1249:V1249"/>
    <mergeCell ref="W1249:Z1249"/>
    <mergeCell ref="AA1249:AE1249"/>
    <mergeCell ref="AR1253:AS1253"/>
    <mergeCell ref="A1254:E1254"/>
    <mergeCell ref="F1254:K1254"/>
    <mergeCell ref="L1254:N1254"/>
    <mergeCell ref="O1254:R1254"/>
    <mergeCell ref="S1254:V1254"/>
    <mergeCell ref="W1254:Z1254"/>
    <mergeCell ref="AA1254:AE1254"/>
    <mergeCell ref="AF1254:AI1254"/>
    <mergeCell ref="AJ1254:AL1254"/>
    <mergeCell ref="W1253:Z1253"/>
    <mergeCell ref="AA1253:AE1253"/>
    <mergeCell ref="AF1253:AI1253"/>
    <mergeCell ref="AJ1253:AL1253"/>
    <mergeCell ref="AM1253:AO1253"/>
    <mergeCell ref="AP1253:AQ1253"/>
    <mergeCell ref="AF1252:AI1252"/>
    <mergeCell ref="AJ1252:AL1252"/>
    <mergeCell ref="AM1252:AO1252"/>
    <mergeCell ref="AP1252:AQ1252"/>
    <mergeCell ref="AR1252:AS1252"/>
    <mergeCell ref="A1253:E1253"/>
    <mergeCell ref="F1253:K1253"/>
    <mergeCell ref="L1253:N1253"/>
    <mergeCell ref="O1253:R1253"/>
    <mergeCell ref="S1253:V1253"/>
    <mergeCell ref="AM1251:AO1251"/>
    <mergeCell ref="AP1251:AQ1251"/>
    <mergeCell ref="AR1251:AS1251"/>
    <mergeCell ref="A1252:E1252"/>
    <mergeCell ref="F1252:K1252"/>
    <mergeCell ref="L1252:N1252"/>
    <mergeCell ref="O1252:R1252"/>
    <mergeCell ref="S1252:V1252"/>
    <mergeCell ref="W1252:Z1252"/>
    <mergeCell ref="AA1252:AE1252"/>
    <mergeCell ref="AR1256:AS1256"/>
    <mergeCell ref="A1257:E1257"/>
    <mergeCell ref="F1257:K1257"/>
    <mergeCell ref="L1257:N1257"/>
    <mergeCell ref="O1257:R1257"/>
    <mergeCell ref="S1257:V1257"/>
    <mergeCell ref="W1257:Z1257"/>
    <mergeCell ref="AA1257:AE1257"/>
    <mergeCell ref="AF1257:AI1257"/>
    <mergeCell ref="AJ1257:AL1257"/>
    <mergeCell ref="W1256:Z1256"/>
    <mergeCell ref="AA1256:AE1256"/>
    <mergeCell ref="AF1256:AI1256"/>
    <mergeCell ref="AJ1256:AL1256"/>
    <mergeCell ref="AM1256:AO1256"/>
    <mergeCell ref="AP1256:AQ1256"/>
    <mergeCell ref="AF1255:AI1255"/>
    <mergeCell ref="AJ1255:AL1255"/>
    <mergeCell ref="AM1255:AO1255"/>
    <mergeCell ref="AP1255:AQ1255"/>
    <mergeCell ref="AR1255:AS1255"/>
    <mergeCell ref="A1256:E1256"/>
    <mergeCell ref="F1256:K1256"/>
    <mergeCell ref="L1256:N1256"/>
    <mergeCell ref="O1256:R1256"/>
    <mergeCell ref="S1256:V1256"/>
    <mergeCell ref="AM1254:AO1254"/>
    <mergeCell ref="AP1254:AQ1254"/>
    <mergeCell ref="AR1254:AS1254"/>
    <mergeCell ref="A1255:E1255"/>
    <mergeCell ref="F1255:K1255"/>
    <mergeCell ref="L1255:N1255"/>
    <mergeCell ref="O1255:R1255"/>
    <mergeCell ref="S1255:V1255"/>
    <mergeCell ref="W1255:Z1255"/>
    <mergeCell ref="AA1255:AE1255"/>
    <mergeCell ref="AR1259:AS1259"/>
    <mergeCell ref="A1260:E1260"/>
    <mergeCell ref="F1260:K1260"/>
    <mergeCell ref="L1260:N1260"/>
    <mergeCell ref="O1260:R1260"/>
    <mergeCell ref="S1260:V1260"/>
    <mergeCell ref="W1260:Z1260"/>
    <mergeCell ref="AA1260:AE1260"/>
    <mergeCell ref="AF1260:AI1260"/>
    <mergeCell ref="AJ1260:AL1260"/>
    <mergeCell ref="W1259:Z1259"/>
    <mergeCell ref="AA1259:AE1259"/>
    <mergeCell ref="AF1259:AI1259"/>
    <mergeCell ref="AJ1259:AL1259"/>
    <mergeCell ref="AM1259:AO1259"/>
    <mergeCell ref="AP1259:AQ1259"/>
    <mergeCell ref="AF1258:AI1258"/>
    <mergeCell ref="AJ1258:AL1258"/>
    <mergeCell ref="AM1258:AO1258"/>
    <mergeCell ref="AP1258:AQ1258"/>
    <mergeCell ref="AR1258:AS1258"/>
    <mergeCell ref="A1259:E1259"/>
    <mergeCell ref="F1259:K1259"/>
    <mergeCell ref="L1259:N1259"/>
    <mergeCell ref="O1259:R1259"/>
    <mergeCell ref="S1259:V1259"/>
    <mergeCell ref="AM1257:AO1257"/>
    <mergeCell ref="AP1257:AQ1257"/>
    <mergeCell ref="AR1257:AS1257"/>
    <mergeCell ref="A1258:E1258"/>
    <mergeCell ref="F1258:K1258"/>
    <mergeCell ref="L1258:N1258"/>
    <mergeCell ref="O1258:R1258"/>
    <mergeCell ref="S1258:V1258"/>
    <mergeCell ref="W1258:Z1258"/>
    <mergeCell ref="AA1258:AE1258"/>
    <mergeCell ref="AR1262:AS1262"/>
    <mergeCell ref="A1263:E1263"/>
    <mergeCell ref="F1263:K1263"/>
    <mergeCell ref="L1263:N1263"/>
    <mergeCell ref="O1263:R1263"/>
    <mergeCell ref="S1263:V1263"/>
    <mergeCell ref="W1263:Z1263"/>
    <mergeCell ref="AA1263:AE1263"/>
    <mergeCell ref="AF1263:AI1263"/>
    <mergeCell ref="AJ1263:AL1263"/>
    <mergeCell ref="W1262:Z1262"/>
    <mergeCell ref="AA1262:AE1262"/>
    <mergeCell ref="AF1262:AI1262"/>
    <mergeCell ref="AJ1262:AL1262"/>
    <mergeCell ref="AM1262:AO1262"/>
    <mergeCell ref="AP1262:AQ1262"/>
    <mergeCell ref="AF1261:AI1261"/>
    <mergeCell ref="AJ1261:AL1261"/>
    <mergeCell ref="AM1261:AO1261"/>
    <mergeCell ref="AP1261:AQ1261"/>
    <mergeCell ref="AR1261:AS1261"/>
    <mergeCell ref="A1262:E1262"/>
    <mergeCell ref="F1262:K1262"/>
    <mergeCell ref="L1262:N1262"/>
    <mergeCell ref="O1262:R1262"/>
    <mergeCell ref="S1262:V1262"/>
    <mergeCell ref="AM1260:AO1260"/>
    <mergeCell ref="AP1260:AQ1260"/>
    <mergeCell ref="AR1260:AS1260"/>
    <mergeCell ref="A1261:E1261"/>
    <mergeCell ref="F1261:K1261"/>
    <mergeCell ref="L1261:N1261"/>
    <mergeCell ref="O1261:R1261"/>
    <mergeCell ref="S1261:V1261"/>
    <mergeCell ref="W1261:Z1261"/>
    <mergeCell ref="AA1261:AE1261"/>
    <mergeCell ref="AR1265:AS1265"/>
    <mergeCell ref="A1266:E1266"/>
    <mergeCell ref="F1266:K1266"/>
    <mergeCell ref="L1266:N1266"/>
    <mergeCell ref="O1266:R1266"/>
    <mergeCell ref="S1266:V1266"/>
    <mergeCell ref="W1266:Z1266"/>
    <mergeCell ref="AA1266:AE1266"/>
    <mergeCell ref="AF1266:AI1266"/>
    <mergeCell ref="AJ1266:AL1266"/>
    <mergeCell ref="W1265:Z1265"/>
    <mergeCell ref="AA1265:AE1265"/>
    <mergeCell ref="AF1265:AI1265"/>
    <mergeCell ref="AJ1265:AL1265"/>
    <mergeCell ref="AM1265:AO1265"/>
    <mergeCell ref="AP1265:AQ1265"/>
    <mergeCell ref="AF1264:AI1264"/>
    <mergeCell ref="AJ1264:AL1264"/>
    <mergeCell ref="AM1264:AO1264"/>
    <mergeCell ref="AP1264:AQ1264"/>
    <mergeCell ref="AR1264:AS1264"/>
    <mergeCell ref="A1265:E1265"/>
    <mergeCell ref="F1265:K1265"/>
    <mergeCell ref="L1265:N1265"/>
    <mergeCell ref="O1265:R1265"/>
    <mergeCell ref="S1265:V1265"/>
    <mergeCell ref="AM1263:AO1263"/>
    <mergeCell ref="AP1263:AQ1263"/>
    <mergeCell ref="AR1263:AS1263"/>
    <mergeCell ref="A1264:E1264"/>
    <mergeCell ref="F1264:K1264"/>
    <mergeCell ref="L1264:N1264"/>
    <mergeCell ref="O1264:R1264"/>
    <mergeCell ref="S1264:V1264"/>
    <mergeCell ref="W1264:Z1264"/>
    <mergeCell ref="AA1264:AE1264"/>
    <mergeCell ref="AR1268:AS1268"/>
    <mergeCell ref="A1269:E1269"/>
    <mergeCell ref="F1269:K1269"/>
    <mergeCell ref="L1269:N1269"/>
    <mergeCell ref="O1269:R1269"/>
    <mergeCell ref="S1269:V1269"/>
    <mergeCell ref="W1269:Z1269"/>
    <mergeCell ref="AA1269:AE1269"/>
    <mergeCell ref="AF1269:AI1269"/>
    <mergeCell ref="AJ1269:AL1269"/>
    <mergeCell ref="W1268:Z1268"/>
    <mergeCell ref="AA1268:AE1268"/>
    <mergeCell ref="AF1268:AI1268"/>
    <mergeCell ref="AJ1268:AL1268"/>
    <mergeCell ref="AM1268:AO1268"/>
    <mergeCell ref="AP1268:AQ1268"/>
    <mergeCell ref="AF1267:AI1267"/>
    <mergeCell ref="AJ1267:AL1267"/>
    <mergeCell ref="AM1267:AO1267"/>
    <mergeCell ref="AP1267:AQ1267"/>
    <mergeCell ref="AR1267:AS1267"/>
    <mergeCell ref="A1268:E1268"/>
    <mergeCell ref="F1268:K1268"/>
    <mergeCell ref="L1268:N1268"/>
    <mergeCell ref="O1268:R1268"/>
    <mergeCell ref="S1268:V1268"/>
    <mergeCell ref="AM1266:AO1266"/>
    <mergeCell ref="AP1266:AQ1266"/>
    <mergeCell ref="AR1266:AS1266"/>
    <mergeCell ref="A1267:E1267"/>
    <mergeCell ref="F1267:K1267"/>
    <mergeCell ref="L1267:N1267"/>
    <mergeCell ref="O1267:R1267"/>
    <mergeCell ref="S1267:V1267"/>
    <mergeCell ref="W1267:Z1267"/>
    <mergeCell ref="AA1267:AE1267"/>
    <mergeCell ref="AR1271:AS1271"/>
    <mergeCell ref="A1272:E1272"/>
    <mergeCell ref="F1272:K1272"/>
    <mergeCell ref="L1272:N1272"/>
    <mergeCell ref="O1272:R1272"/>
    <mergeCell ref="S1272:V1272"/>
    <mergeCell ref="W1272:Z1272"/>
    <mergeCell ref="AA1272:AE1272"/>
    <mergeCell ref="AF1272:AI1272"/>
    <mergeCell ref="AJ1272:AL1272"/>
    <mergeCell ref="W1271:Z1271"/>
    <mergeCell ref="AA1271:AE1271"/>
    <mergeCell ref="AF1271:AI1271"/>
    <mergeCell ref="AJ1271:AL1271"/>
    <mergeCell ref="AM1271:AO1271"/>
    <mergeCell ref="AP1271:AQ1271"/>
    <mergeCell ref="AF1270:AI1270"/>
    <mergeCell ref="AJ1270:AL1270"/>
    <mergeCell ref="AM1270:AO1270"/>
    <mergeCell ref="AP1270:AQ1270"/>
    <mergeCell ref="AR1270:AS1270"/>
    <mergeCell ref="A1271:E1271"/>
    <mergeCell ref="F1271:K1271"/>
    <mergeCell ref="L1271:N1271"/>
    <mergeCell ref="O1271:R1271"/>
    <mergeCell ref="S1271:V1271"/>
    <mergeCell ref="AM1269:AO1269"/>
    <mergeCell ref="AP1269:AQ1269"/>
    <mergeCell ref="AR1269:AS1269"/>
    <mergeCell ref="A1270:E1270"/>
    <mergeCell ref="F1270:K1270"/>
    <mergeCell ref="L1270:N1270"/>
    <mergeCell ref="O1270:R1270"/>
    <mergeCell ref="S1270:V1270"/>
    <mergeCell ref="W1270:Z1270"/>
    <mergeCell ref="AA1270:AE1270"/>
    <mergeCell ref="AX95:AZ95"/>
    <mergeCell ref="AR1277:AS1277"/>
    <mergeCell ref="W1277:Z1277"/>
    <mergeCell ref="AA1277:AE1277"/>
    <mergeCell ref="AF1277:AI1277"/>
    <mergeCell ref="AJ1277:AL1277"/>
    <mergeCell ref="AM1277:AO1277"/>
    <mergeCell ref="AP1277:AQ1277"/>
    <mergeCell ref="AF1276:AI1276"/>
    <mergeCell ref="AJ1276:AL1276"/>
    <mergeCell ref="AM1276:AO1276"/>
    <mergeCell ref="AP1276:AQ1276"/>
    <mergeCell ref="AR1276:AS1276"/>
    <mergeCell ref="A1277:E1277"/>
    <mergeCell ref="F1277:K1277"/>
    <mergeCell ref="L1277:N1277"/>
    <mergeCell ref="O1277:R1277"/>
    <mergeCell ref="S1277:V1277"/>
    <mergeCell ref="AM1275:AO1275"/>
    <mergeCell ref="AP1275:AQ1275"/>
    <mergeCell ref="AR1275:AS1275"/>
    <mergeCell ref="A1276:E1276"/>
    <mergeCell ref="F1276:K1276"/>
    <mergeCell ref="L1276:N1276"/>
    <mergeCell ref="O1276:R1276"/>
    <mergeCell ref="S1276:V1276"/>
    <mergeCell ref="W1276:Z1276"/>
    <mergeCell ref="AA1276:AE1276"/>
    <mergeCell ref="AR1274:AS1274"/>
    <mergeCell ref="A1275:E1275"/>
    <mergeCell ref="F1275:K1275"/>
    <mergeCell ref="L1275:N1275"/>
    <mergeCell ref="O1275:R1275"/>
    <mergeCell ref="S1275:V1275"/>
    <mergeCell ref="W1275:Z1275"/>
    <mergeCell ref="AA1275:AE1275"/>
    <mergeCell ref="AF1275:AI1275"/>
    <mergeCell ref="AJ1275:AL1275"/>
    <mergeCell ref="W1274:Z1274"/>
    <mergeCell ref="AA1274:AE1274"/>
    <mergeCell ref="AF1274:AI1274"/>
    <mergeCell ref="AJ1274:AL1274"/>
    <mergeCell ref="AM1274:AO1274"/>
    <mergeCell ref="AP1274:AQ1274"/>
    <mergeCell ref="AF1273:AI1273"/>
    <mergeCell ref="AJ1273:AL1273"/>
    <mergeCell ref="AM1273:AO1273"/>
    <mergeCell ref="AP1273:AQ1273"/>
    <mergeCell ref="AR1273:AS1273"/>
    <mergeCell ref="A1274:E1274"/>
    <mergeCell ref="F1274:K1274"/>
    <mergeCell ref="L1274:N1274"/>
    <mergeCell ref="O1274:R1274"/>
    <mergeCell ref="S1274:V1274"/>
    <mergeCell ref="AM1272:AO1272"/>
    <mergeCell ref="AP1272:AQ1272"/>
    <mergeCell ref="AR1272:AS1272"/>
    <mergeCell ref="A1273:E1273"/>
    <mergeCell ref="F1273:K1273"/>
    <mergeCell ref="L1273:N1273"/>
    <mergeCell ref="O1273:R1273"/>
    <mergeCell ref="S1273:V1273"/>
    <mergeCell ref="W1273:Z1273"/>
    <mergeCell ref="AA1273:AE1273"/>
  </mergeCells>
  <hyperlinks>
    <hyperlink ref="AX95" r:id="rId1"/>
  </hyperlinks>
  <pageMargins left="0.7" right="0.7" top="0.75" bottom="0.75" header="0.3" footer="0.3"/>
  <pageSetup paperSize="9" orientation="portrait" horizontalDpi="4294967292" verticalDpi="4294967292"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8"/>
  <sheetViews>
    <sheetView workbookViewId="0">
      <selection activeCell="J7" sqref="J7"/>
    </sheetView>
  </sheetViews>
  <sheetFormatPr baseColWidth="10" defaultRowHeight="15"/>
  <cols>
    <col min="3" max="5" width="18.42578125" customWidth="1"/>
    <col min="6" max="6" width="6.7109375" customWidth="1"/>
    <col min="7" max="7" width="18.42578125" customWidth="1"/>
    <col min="8" max="8" width="6" customWidth="1"/>
    <col min="9" max="9" width="22.5703125" customWidth="1"/>
    <col min="10" max="10" width="20.5703125" customWidth="1"/>
    <col min="11" max="11" width="21.42578125" customWidth="1"/>
  </cols>
  <sheetData>
    <row r="2" spans="2:11">
      <c r="C2" s="283" t="s">
        <v>314</v>
      </c>
      <c r="D2" s="243"/>
      <c r="E2" s="243"/>
      <c r="F2" s="243"/>
      <c r="G2" s="243"/>
      <c r="H2" s="243"/>
      <c r="I2" s="283" t="s">
        <v>309</v>
      </c>
      <c r="J2" s="243"/>
      <c r="K2" s="243"/>
    </row>
    <row r="3" spans="2:11">
      <c r="B3" s="68"/>
      <c r="C3" s="1190" t="s">
        <v>316</v>
      </c>
      <c r="D3" s="1191"/>
      <c r="E3" s="1190" t="s">
        <v>311</v>
      </c>
      <c r="F3" s="1190"/>
      <c r="G3" s="1190"/>
      <c r="H3" s="1191"/>
      <c r="I3" s="1193" t="s">
        <v>318</v>
      </c>
      <c r="J3" s="1190"/>
      <c r="K3" s="1190"/>
    </row>
    <row r="4" spans="2:11">
      <c r="B4" s="68"/>
      <c r="C4" s="268" t="s">
        <v>307</v>
      </c>
      <c r="D4" s="269" t="s">
        <v>310</v>
      </c>
      <c r="E4" s="967" t="s">
        <v>307</v>
      </c>
      <c r="F4" s="967"/>
      <c r="G4" s="967" t="s">
        <v>310</v>
      </c>
      <c r="H4" s="968"/>
      <c r="I4" s="115" t="s">
        <v>317</v>
      </c>
      <c r="J4" s="967" t="s">
        <v>313</v>
      </c>
      <c r="K4" s="1192"/>
    </row>
    <row r="5" spans="2:11">
      <c r="B5" s="20"/>
      <c r="C5" s="284" t="s">
        <v>308</v>
      </c>
      <c r="D5" s="285" t="s">
        <v>312</v>
      </c>
      <c r="E5" s="284" t="s">
        <v>308</v>
      </c>
      <c r="F5" s="284" t="s">
        <v>3</v>
      </c>
      <c r="G5" s="284" t="s">
        <v>312</v>
      </c>
      <c r="H5" s="285" t="s">
        <v>3</v>
      </c>
      <c r="I5" s="288" t="s">
        <v>308</v>
      </c>
      <c r="J5" s="284" t="s">
        <v>308</v>
      </c>
      <c r="K5" s="285" t="s">
        <v>3</v>
      </c>
    </row>
    <row r="6" spans="2:11">
      <c r="B6" s="270">
        <v>2005</v>
      </c>
      <c r="C6" s="125">
        <v>24983</v>
      </c>
      <c r="D6" s="264">
        <v>31060901</v>
      </c>
      <c r="E6" s="125">
        <v>18014</v>
      </c>
      <c r="F6" s="119">
        <f>E6/C6</f>
        <v>0.72105031421366528</v>
      </c>
      <c r="G6" s="125">
        <v>22655916</v>
      </c>
      <c r="H6" s="286">
        <f>G6/D6</f>
        <v>0.72940305240984482</v>
      </c>
      <c r="I6" s="287">
        <v>29198</v>
      </c>
      <c r="J6" s="218">
        <v>3901</v>
      </c>
      <c r="K6" s="286">
        <f>J6/I6</f>
        <v>0.13360504144119459</v>
      </c>
    </row>
    <row r="7" spans="2:11">
      <c r="B7" s="270">
        <v>2006</v>
      </c>
      <c r="C7" s="125">
        <v>25498</v>
      </c>
      <c r="D7" s="264">
        <v>31741638</v>
      </c>
      <c r="E7" s="125">
        <v>17845</v>
      </c>
      <c r="F7" s="119">
        <f t="shared" ref="F7:F8" si="0">E7/C7</f>
        <v>0.69985881245587889</v>
      </c>
      <c r="G7" s="125">
        <v>22330040</v>
      </c>
      <c r="H7" s="286">
        <f t="shared" ref="H7:H8" si="1">G7/D7</f>
        <v>0.70349362562826778</v>
      </c>
      <c r="I7" s="287">
        <v>29601</v>
      </c>
      <c r="J7" s="218">
        <v>3764</v>
      </c>
      <c r="K7" s="286">
        <f t="shared" ref="K7:K8" si="2">J7/I7</f>
        <v>0.12715786628830106</v>
      </c>
    </row>
    <row r="8" spans="2:11">
      <c r="B8" s="270">
        <v>2007</v>
      </c>
      <c r="C8" s="125">
        <v>21657</v>
      </c>
      <c r="D8" s="264">
        <v>27160570</v>
      </c>
      <c r="E8" s="125">
        <v>15106</v>
      </c>
      <c r="F8" s="119">
        <f t="shared" si="0"/>
        <v>0.69751119730341227</v>
      </c>
      <c r="G8" s="125">
        <v>19251672</v>
      </c>
      <c r="H8" s="286">
        <f t="shared" si="1"/>
        <v>0.70880957211133644</v>
      </c>
      <c r="I8" s="287">
        <v>25339</v>
      </c>
      <c r="J8" s="218">
        <v>3359</v>
      </c>
      <c r="K8" s="286">
        <f t="shared" si="2"/>
        <v>0.13256245313548284</v>
      </c>
    </row>
  </sheetData>
  <mergeCells count="6">
    <mergeCell ref="C3:D3"/>
    <mergeCell ref="E4:F4"/>
    <mergeCell ref="G4:H4"/>
    <mergeCell ref="E3:H3"/>
    <mergeCell ref="J4:K4"/>
    <mergeCell ref="I3:K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1"/>
  <sheetViews>
    <sheetView workbookViewId="0">
      <selection activeCell="G34" sqref="G34"/>
    </sheetView>
  </sheetViews>
  <sheetFormatPr baseColWidth="10" defaultRowHeight="15"/>
  <cols>
    <col min="1" max="1" width="24.42578125" customWidth="1"/>
    <col min="2" max="2" width="13.7109375" customWidth="1"/>
    <col min="3" max="3" width="14.85546875" customWidth="1"/>
    <col min="4" max="6" width="12" customWidth="1"/>
    <col min="7" max="7" width="14.28515625" customWidth="1"/>
    <col min="8" max="8" width="20.5703125" bestFit="1" customWidth="1"/>
    <col min="9" max="9" width="15.5703125" customWidth="1"/>
    <col min="10" max="10" width="16.85546875" bestFit="1" customWidth="1"/>
    <col min="11" max="11" width="15.5703125" bestFit="1" customWidth="1"/>
  </cols>
  <sheetData>
    <row r="3" spans="1:2">
      <c r="A3" s="228" t="s">
        <v>248</v>
      </c>
      <c r="B3" t="s">
        <v>253</v>
      </c>
    </row>
    <row r="4" spans="1:2">
      <c r="A4" s="104" t="s">
        <v>222</v>
      </c>
      <c r="B4" s="227">
        <v>6.4409119134865742</v>
      </c>
    </row>
    <row r="5" spans="1:2">
      <c r="A5" s="229" t="s">
        <v>225</v>
      </c>
      <c r="B5" s="227">
        <v>1.7479260346137884</v>
      </c>
    </row>
    <row r="6" spans="1:2">
      <c r="A6" s="230" t="s">
        <v>11</v>
      </c>
      <c r="B6" s="227">
        <v>0.57523603461378803</v>
      </c>
    </row>
    <row r="7" spans="1:2">
      <c r="A7" s="230" t="s">
        <v>13</v>
      </c>
      <c r="B7" s="227">
        <v>0.49784000000000006</v>
      </c>
    </row>
    <row r="8" spans="1:2">
      <c r="A8" s="230" t="s">
        <v>12</v>
      </c>
      <c r="B8" s="227">
        <v>0.47785000000000005</v>
      </c>
    </row>
    <row r="9" spans="1:2">
      <c r="A9" s="230" t="s">
        <v>168</v>
      </c>
      <c r="B9" s="227">
        <v>0.19699999999999998</v>
      </c>
    </row>
    <row r="10" spans="1:2">
      <c r="A10" s="229" t="s">
        <v>226</v>
      </c>
      <c r="B10" s="227">
        <v>2.290052486656684</v>
      </c>
    </row>
    <row r="11" spans="1:2">
      <c r="A11" s="230" t="s">
        <v>11</v>
      </c>
      <c r="B11" s="227">
        <v>0.73907814785144565</v>
      </c>
    </row>
    <row r="12" spans="1:2">
      <c r="A12" s="230" t="s">
        <v>13</v>
      </c>
      <c r="B12" s="227">
        <v>0.60452433880523837</v>
      </c>
    </row>
    <row r="13" spans="1:2">
      <c r="A13" s="230" t="s">
        <v>12</v>
      </c>
      <c r="B13" s="227">
        <v>0.58865000000000012</v>
      </c>
    </row>
    <row r="14" spans="1:2">
      <c r="A14" s="230" t="s">
        <v>233</v>
      </c>
      <c r="B14" s="227">
        <v>0.35780000000000001</v>
      </c>
    </row>
    <row r="15" spans="1:2">
      <c r="A15" s="229" t="s">
        <v>227</v>
      </c>
      <c r="B15" s="227">
        <v>2.4029333922161009</v>
      </c>
    </row>
    <row r="16" spans="1:2">
      <c r="A16" s="230" t="s">
        <v>11</v>
      </c>
      <c r="B16" s="227">
        <v>0.98091000212075419</v>
      </c>
    </row>
    <row r="17" spans="1:2">
      <c r="A17" s="230" t="s">
        <v>13</v>
      </c>
      <c r="B17" s="227">
        <v>0.80052339009534645</v>
      </c>
    </row>
    <row r="18" spans="1:2">
      <c r="A18" s="230" t="s">
        <v>233</v>
      </c>
      <c r="B18" s="227">
        <v>0.62150000000000005</v>
      </c>
    </row>
    <row r="19" spans="1:2">
      <c r="A19" s="104" t="s">
        <v>249</v>
      </c>
      <c r="B19" s="227">
        <v>6.4409119134865742</v>
      </c>
    </row>
    <row r="29" spans="1:2">
      <c r="B29" t="s">
        <v>225</v>
      </c>
    </row>
    <row r="30" spans="1:2">
      <c r="B30" t="s">
        <v>254</v>
      </c>
    </row>
    <row r="31" spans="1:2">
      <c r="B31" t="s">
        <v>227</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6"/>
  <sheetViews>
    <sheetView workbookViewId="0">
      <selection activeCell="E39" sqref="E39"/>
    </sheetView>
  </sheetViews>
  <sheetFormatPr baseColWidth="10" defaultRowHeight="15"/>
  <cols>
    <col min="1" max="1" width="24.42578125" customWidth="1"/>
    <col min="2" max="2" width="13.7109375" customWidth="1"/>
    <col min="3" max="3" width="14.85546875" customWidth="1"/>
    <col min="4" max="6" width="12" customWidth="1"/>
    <col min="7" max="7" width="14.28515625" customWidth="1"/>
    <col min="8" max="8" width="20.5703125" bestFit="1" customWidth="1"/>
    <col min="9" max="9" width="15.5703125" customWidth="1"/>
    <col min="10" max="10" width="16.85546875" bestFit="1" customWidth="1"/>
    <col min="11" max="11" width="15.5703125" bestFit="1" customWidth="1"/>
  </cols>
  <sheetData>
    <row r="3" spans="1:2">
      <c r="A3" s="228" t="s">
        <v>248</v>
      </c>
      <c r="B3" t="s">
        <v>252</v>
      </c>
    </row>
    <row r="4" spans="1:2">
      <c r="A4" s="104" t="s">
        <v>221</v>
      </c>
      <c r="B4" s="227">
        <v>1480</v>
      </c>
    </row>
    <row r="5" spans="1:2">
      <c r="A5" s="229" t="s">
        <v>240</v>
      </c>
      <c r="B5" s="227">
        <v>920</v>
      </c>
    </row>
    <row r="6" spans="1:2">
      <c r="A6" s="230" t="s">
        <v>232</v>
      </c>
      <c r="B6" s="227">
        <v>184</v>
      </c>
    </row>
    <row r="7" spans="1:2">
      <c r="A7" s="230" t="s">
        <v>12</v>
      </c>
      <c r="B7" s="227">
        <v>184</v>
      </c>
    </row>
    <row r="8" spans="1:2">
      <c r="A8" s="230" t="s">
        <v>14</v>
      </c>
      <c r="B8" s="227">
        <v>184</v>
      </c>
    </row>
    <row r="9" spans="1:2">
      <c r="A9" s="230" t="s">
        <v>15</v>
      </c>
      <c r="B9" s="227">
        <v>184</v>
      </c>
    </row>
    <row r="10" spans="1:2">
      <c r="A10" s="230" t="s">
        <v>168</v>
      </c>
      <c r="B10" s="227">
        <v>184</v>
      </c>
    </row>
    <row r="11" spans="1:2">
      <c r="A11" s="229" t="s">
        <v>241</v>
      </c>
      <c r="B11" s="227">
        <v>320</v>
      </c>
    </row>
    <row r="12" spans="1:2">
      <c r="A12" s="230" t="s">
        <v>232</v>
      </c>
      <c r="B12" s="227">
        <v>80</v>
      </c>
    </row>
    <row r="13" spans="1:2">
      <c r="A13" s="230" t="s">
        <v>12</v>
      </c>
      <c r="B13" s="227">
        <v>80</v>
      </c>
    </row>
    <row r="14" spans="1:2">
      <c r="A14" s="230" t="s">
        <v>14</v>
      </c>
      <c r="B14" s="227">
        <v>80</v>
      </c>
    </row>
    <row r="15" spans="1:2">
      <c r="A15" s="230" t="s">
        <v>168</v>
      </c>
      <c r="B15" s="227">
        <v>80</v>
      </c>
    </row>
    <row r="16" spans="1:2">
      <c r="A16" s="229" t="s">
        <v>223</v>
      </c>
      <c r="B16" s="227">
        <v>200</v>
      </c>
    </row>
    <row r="17" spans="1:2">
      <c r="A17" s="230" t="s">
        <v>232</v>
      </c>
      <c r="B17" s="227">
        <v>50</v>
      </c>
    </row>
    <row r="18" spans="1:2">
      <c r="A18" s="230" t="s">
        <v>12</v>
      </c>
      <c r="B18" s="227">
        <v>50</v>
      </c>
    </row>
    <row r="19" spans="1:2">
      <c r="A19" s="230" t="s">
        <v>14</v>
      </c>
      <c r="B19" s="227">
        <v>50</v>
      </c>
    </row>
    <row r="20" spans="1:2">
      <c r="A20" s="230" t="s">
        <v>168</v>
      </c>
      <c r="B20" s="227">
        <v>50</v>
      </c>
    </row>
    <row r="21" spans="1:2">
      <c r="A21" s="229" t="s">
        <v>224</v>
      </c>
      <c r="B21" s="227">
        <v>40</v>
      </c>
    </row>
    <row r="22" spans="1:2">
      <c r="A22" s="230" t="s">
        <v>232</v>
      </c>
      <c r="B22" s="227">
        <v>10</v>
      </c>
    </row>
    <row r="23" spans="1:2">
      <c r="A23" s="230" t="s">
        <v>12</v>
      </c>
      <c r="B23" s="227">
        <v>10</v>
      </c>
    </row>
    <row r="24" spans="1:2">
      <c r="A24" s="230" t="s">
        <v>14</v>
      </c>
      <c r="B24" s="227">
        <v>10</v>
      </c>
    </row>
    <row r="25" spans="1:2">
      <c r="A25" s="230" t="s">
        <v>168</v>
      </c>
      <c r="B25" s="227">
        <v>10</v>
      </c>
    </row>
    <row r="26" spans="1:2">
      <c r="A26" s="104" t="s">
        <v>249</v>
      </c>
      <c r="B26" s="227">
        <v>1480</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G33" sqref="G33"/>
    </sheetView>
  </sheetViews>
  <sheetFormatPr baseColWidth="10" defaultRowHeight="15"/>
  <cols>
    <col min="1" max="1" width="24.42578125" customWidth="1"/>
    <col min="2" max="2" width="13.7109375" customWidth="1"/>
    <col min="3" max="3" width="14.85546875" customWidth="1"/>
    <col min="4" max="6" width="12" customWidth="1"/>
    <col min="7" max="7" width="14.28515625" customWidth="1"/>
    <col min="8" max="8" width="20.5703125" bestFit="1" customWidth="1"/>
    <col min="9" max="9" width="15.5703125" customWidth="1"/>
    <col min="10" max="10" width="16.85546875" bestFit="1" customWidth="1"/>
    <col min="11" max="11" width="15.5703125" bestFit="1" customWidth="1"/>
  </cols>
  <sheetData>
    <row r="3" spans="1:3">
      <c r="A3" s="228" t="s">
        <v>248</v>
      </c>
      <c r="B3" t="s">
        <v>251</v>
      </c>
      <c r="C3" t="s">
        <v>250</v>
      </c>
    </row>
    <row r="4" spans="1:3">
      <c r="A4" s="104" t="s">
        <v>221</v>
      </c>
      <c r="B4" s="227">
        <v>25.970549760000001</v>
      </c>
      <c r="C4" s="227">
        <v>7.2140416000000007</v>
      </c>
    </row>
    <row r="5" spans="1:3">
      <c r="A5" s="229" t="s">
        <v>241</v>
      </c>
      <c r="B5" s="227">
        <v>18.653679360000005</v>
      </c>
      <c r="C5" s="227">
        <v>5.1815776000000007</v>
      </c>
    </row>
    <row r="6" spans="1:3">
      <c r="A6" s="230" t="s">
        <v>232</v>
      </c>
      <c r="B6" s="227">
        <v>1.1080196969016094</v>
      </c>
      <c r="C6" s="227">
        <v>0.30778324913933591</v>
      </c>
    </row>
    <row r="7" spans="1:3">
      <c r="A7" s="230" t="s">
        <v>12</v>
      </c>
      <c r="B7" s="227">
        <v>14.192691769996985</v>
      </c>
      <c r="C7" s="227">
        <v>3.9424143805547183</v>
      </c>
    </row>
    <row r="8" spans="1:3">
      <c r="A8" s="230" t="s">
        <v>14</v>
      </c>
      <c r="B8" s="227">
        <v>2.332536894828773</v>
      </c>
      <c r="C8" s="227">
        <v>0.64792691523021473</v>
      </c>
    </row>
    <row r="9" spans="1:3">
      <c r="A9" s="230" t="s">
        <v>168</v>
      </c>
      <c r="B9" s="227">
        <v>1.0204309982726365</v>
      </c>
      <c r="C9" s="227">
        <v>0.28345305507573237</v>
      </c>
    </row>
    <row r="10" spans="1:3">
      <c r="A10" s="229" t="s">
        <v>223</v>
      </c>
      <c r="B10" s="227">
        <v>7.1578080000000002</v>
      </c>
      <c r="C10" s="227">
        <v>1.9882799999999998</v>
      </c>
    </row>
    <row r="11" spans="1:3">
      <c r="A11" s="230" t="s">
        <v>232</v>
      </c>
      <c r="B11" s="227">
        <v>0.42517039655172423</v>
      </c>
      <c r="C11" s="227">
        <v>0.1181028879310345</v>
      </c>
    </row>
    <row r="12" spans="1:3">
      <c r="A12" s="230" t="s">
        <v>12</v>
      </c>
      <c r="B12" s="227">
        <v>5.4460334999999995</v>
      </c>
      <c r="C12" s="227">
        <v>1.5127870833333332</v>
      </c>
    </row>
    <row r="13" spans="1:3">
      <c r="A13" s="230" t="s">
        <v>14</v>
      </c>
      <c r="B13" s="227">
        <v>0.89504332758620686</v>
      </c>
      <c r="C13" s="227">
        <v>0.24862314655172413</v>
      </c>
    </row>
    <row r="14" spans="1:3">
      <c r="A14" s="230" t="s">
        <v>168</v>
      </c>
      <c r="B14" s="227">
        <v>0.39156077586206905</v>
      </c>
      <c r="C14" s="227">
        <v>0.10876688218390806</v>
      </c>
    </row>
    <row r="15" spans="1:3">
      <c r="A15" s="229" t="s">
        <v>224</v>
      </c>
      <c r="B15" s="227">
        <v>0.15906239999999996</v>
      </c>
      <c r="C15" s="227">
        <v>4.4183999999999987E-2</v>
      </c>
    </row>
    <row r="16" spans="1:3">
      <c r="A16" s="230" t="s">
        <v>232</v>
      </c>
      <c r="B16" s="227">
        <v>9.44823103448276E-3</v>
      </c>
      <c r="C16" s="227">
        <v>2.6245086206896557E-3</v>
      </c>
    </row>
    <row r="17" spans="1:3">
      <c r="A17" s="230" t="s">
        <v>12</v>
      </c>
      <c r="B17" s="227">
        <v>0.12102296666666663</v>
      </c>
      <c r="C17" s="227">
        <v>3.3617490740740733E-2</v>
      </c>
    </row>
    <row r="18" spans="1:3">
      <c r="A18" s="230" t="s">
        <v>14</v>
      </c>
      <c r="B18" s="227">
        <v>1.988985172413793E-2</v>
      </c>
      <c r="C18" s="227">
        <v>5.5249588122605357E-3</v>
      </c>
    </row>
    <row r="19" spans="1:3">
      <c r="A19" s="230" t="s">
        <v>168</v>
      </c>
      <c r="B19" s="227">
        <v>8.7013505747126456E-3</v>
      </c>
      <c r="C19" s="227">
        <v>2.417041826309068E-3</v>
      </c>
    </row>
    <row r="20" spans="1:3">
      <c r="A20" s="104" t="s">
        <v>249</v>
      </c>
      <c r="B20" s="227">
        <v>25.970549760000001</v>
      </c>
      <c r="C20" s="227">
        <v>7.2140416000000007</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sets</vt:lpstr>
      <vt:lpstr>DATASET</vt:lpstr>
      <vt:lpstr>DATASET_BAW</vt:lpstr>
      <vt:lpstr>DATASET_DEU</vt:lpstr>
      <vt:lpstr>DATASET_komb</vt:lpstr>
      <vt:lpstr>destatis_energy</vt:lpstr>
      <vt:lpstr>energy_HH</vt:lpstr>
      <vt:lpstr>Prices+Quantities</vt:lpstr>
      <vt:lpstr>energy_quantities</vt:lpstr>
      <vt:lpstr>----</vt:lpstr>
      <vt:lpstr>Summary</vt:lpstr>
      <vt:lpstr>buildings_data</vt:lpstr>
      <vt:lpstr>buildings_data_BAW</vt:lpstr>
      <vt:lpstr>-----</vt:lpstr>
      <vt:lpstr>Abriss</vt:lpstr>
      <vt:lpstr>ARGE_KIEL</vt:lpstr>
      <vt:lpstr>IVD_Preise</vt:lpstr>
      <vt:lpstr>destatis_bau</vt:lpstr>
      <vt:lpstr>kWh pro km</vt:lpstr>
      <vt:lpstr>kWh pro m²</vt:lpstr>
      <vt:lpstr>PJ</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Beestermöller</dc:creator>
  <cp:lastModifiedBy>Robert Beestermöller</cp:lastModifiedBy>
  <dcterms:created xsi:type="dcterms:W3CDTF">2014-09-22T14:38:01Z</dcterms:created>
  <dcterms:modified xsi:type="dcterms:W3CDTF">2015-09-11T15:54:28Z</dcterms:modified>
</cp:coreProperties>
</file>