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Desktop\Excel Werksheets\"/>
    </mc:Choice>
  </mc:AlternateContent>
  <xr:revisionPtr revIDLastSave="0" documentId="8_{5669B794-4A3C-4EAA-ACB3-7D529AF57ABC}" xr6:coauthVersionLast="47" xr6:coauthVersionMax="47" xr10:uidLastSave="{00000000-0000-0000-0000-000000000000}"/>
  <bookViews>
    <workbookView xWindow="-120" yWindow="-120" windowWidth="20730" windowHeight="11160" activeTab="5" xr2:uid="{7EC13C31-AABD-491B-A303-D1A394256693}"/>
  </bookViews>
  <sheets>
    <sheet name="Sheet1" sheetId="1" r:id="rId1"/>
    <sheet name="Shopping List" sheetId="2" r:id="rId2"/>
    <sheet name="Pets" sheetId="3" r:id="rId3"/>
    <sheet name="Vacation" sheetId="4" r:id="rId4"/>
    <sheet name="Printer" sheetId="5" r:id="rId5"/>
    <sheet name="Data Plans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6" l="1"/>
  <c r="E5" i="6"/>
  <c r="G5" i="6" s="1"/>
  <c r="E4" i="6"/>
  <c r="G4" i="6" s="1"/>
  <c r="K7" i="6"/>
  <c r="K5" i="6"/>
  <c r="K6" i="6"/>
  <c r="K4" i="6"/>
  <c r="J4" i="6"/>
  <c r="I6" i="6"/>
  <c r="I5" i="6"/>
  <c r="I4" i="6"/>
  <c r="H4" i="6"/>
  <c r="G6" i="6"/>
  <c r="F4" i="6"/>
  <c r="D4" i="6"/>
  <c r="K9" i="5"/>
  <c r="N9" i="5"/>
  <c r="N5" i="5"/>
  <c r="N6" i="5"/>
  <c r="N4" i="5"/>
  <c r="K5" i="5"/>
  <c r="K6" i="5"/>
  <c r="K4" i="5"/>
  <c r="J5" i="5"/>
  <c r="J6" i="5"/>
  <c r="J4" i="5"/>
  <c r="L5" i="5"/>
  <c r="M5" i="5" s="1"/>
  <c r="I5" i="5"/>
  <c r="I6" i="5"/>
  <c r="I4" i="5"/>
  <c r="L6" i="5"/>
  <c r="M6" i="5" s="1"/>
  <c r="H6" i="5"/>
  <c r="H5" i="5"/>
  <c r="H4" i="5"/>
  <c r="G5" i="5"/>
  <c r="G6" i="5"/>
  <c r="G4" i="5"/>
  <c r="D5" i="4"/>
  <c r="I6" i="4"/>
  <c r="I5" i="4"/>
  <c r="I4" i="4"/>
  <c r="H5" i="4"/>
  <c r="H4" i="4"/>
  <c r="G5" i="4"/>
  <c r="G4" i="4"/>
  <c r="E5" i="4"/>
  <c r="D4" i="4"/>
  <c r="D12" i="3"/>
  <c r="C12" i="3"/>
  <c r="D11" i="3"/>
  <c r="C11" i="3"/>
  <c r="D14" i="3"/>
  <c r="C14" i="3"/>
  <c r="J18" i="2"/>
  <c r="K18" i="2"/>
  <c r="L18" i="2"/>
  <c r="H18" i="2"/>
  <c r="I18" i="2"/>
  <c r="G18" i="2"/>
  <c r="J4" i="2"/>
  <c r="K4" i="2"/>
  <c r="L4" i="2"/>
  <c r="J5" i="2"/>
  <c r="K5" i="2"/>
  <c r="L5" i="2"/>
  <c r="J6" i="2"/>
  <c r="K6" i="2"/>
  <c r="L6" i="2"/>
  <c r="J7" i="2"/>
  <c r="K7" i="2"/>
  <c r="L7" i="2"/>
  <c r="J8" i="2"/>
  <c r="K8" i="2"/>
  <c r="L8" i="2"/>
  <c r="J9" i="2"/>
  <c r="K9" i="2"/>
  <c r="L9" i="2"/>
  <c r="J10" i="2"/>
  <c r="K10" i="2"/>
  <c r="L10" i="2"/>
  <c r="J11" i="2"/>
  <c r="K11" i="2"/>
  <c r="L11" i="2"/>
  <c r="J12" i="2"/>
  <c r="K12" i="2"/>
  <c r="L12" i="2"/>
  <c r="J13" i="2"/>
  <c r="K13" i="2"/>
  <c r="L13" i="2"/>
  <c r="J14" i="2"/>
  <c r="K14" i="2"/>
  <c r="L14" i="2"/>
  <c r="J15" i="2"/>
  <c r="K15" i="2"/>
  <c r="L15" i="2"/>
  <c r="J16" i="2"/>
  <c r="K16" i="2"/>
  <c r="L16" i="2"/>
  <c r="J17" i="2"/>
  <c r="K17" i="2"/>
  <c r="L17" i="2"/>
  <c r="K3" i="2"/>
  <c r="L3" i="2"/>
  <c r="J3" i="2"/>
  <c r="G4" i="2"/>
  <c r="H4" i="2"/>
  <c r="I4" i="2"/>
  <c r="G5" i="2"/>
  <c r="H5" i="2"/>
  <c r="I5" i="2"/>
  <c r="G6" i="2"/>
  <c r="H6" i="2"/>
  <c r="I6" i="2"/>
  <c r="G7" i="2"/>
  <c r="H7" i="2"/>
  <c r="I7" i="2"/>
  <c r="G8" i="2"/>
  <c r="H8" i="2"/>
  <c r="I8" i="2"/>
  <c r="G9" i="2"/>
  <c r="H9" i="2"/>
  <c r="I9" i="2"/>
  <c r="G10" i="2"/>
  <c r="H10" i="2"/>
  <c r="I10" i="2"/>
  <c r="G11" i="2"/>
  <c r="H11" i="2"/>
  <c r="I11" i="2"/>
  <c r="G12" i="2"/>
  <c r="H12" i="2"/>
  <c r="I12" i="2"/>
  <c r="G13" i="2"/>
  <c r="H13" i="2"/>
  <c r="I13" i="2"/>
  <c r="G14" i="2"/>
  <c r="H14" i="2"/>
  <c r="I14" i="2"/>
  <c r="G15" i="2"/>
  <c r="H15" i="2"/>
  <c r="I15" i="2"/>
  <c r="G16" i="2"/>
  <c r="H16" i="2"/>
  <c r="I16" i="2"/>
  <c r="G17" i="2"/>
  <c r="H17" i="2"/>
  <c r="I17" i="2"/>
  <c r="H3" i="2"/>
  <c r="I3" i="2"/>
  <c r="G3" i="2"/>
  <c r="E3" i="1"/>
  <c r="F3" i="1" s="1"/>
  <c r="G3" i="1" s="1"/>
  <c r="E4" i="1"/>
  <c r="F4" i="1" s="1"/>
  <c r="G4" i="1" s="1"/>
  <c r="E5" i="1"/>
  <c r="F5" i="1"/>
  <c r="G5" i="1" s="1"/>
  <c r="E2" i="1"/>
  <c r="F2" i="1" s="1"/>
  <c r="G2" i="1" s="1"/>
  <c r="G7" i="6" l="1"/>
  <c r="L4" i="5"/>
  <c r="M4" i="5" s="1"/>
</calcChain>
</file>

<file path=xl/sharedStrings.xml><?xml version="1.0" encoding="utf-8"?>
<sst xmlns="http://schemas.openxmlformats.org/spreadsheetml/2006/main" count="94" uniqueCount="77">
  <si>
    <t>Principal</t>
  </si>
  <si>
    <t>Interest Rate</t>
  </si>
  <si>
    <t>Months</t>
  </si>
  <si>
    <t>Interest Paid</t>
  </si>
  <si>
    <t>Monthly Payments</t>
  </si>
  <si>
    <t>Loan A</t>
  </si>
  <si>
    <t>Loan B</t>
  </si>
  <si>
    <t>Loan C</t>
  </si>
  <si>
    <t>Loan D</t>
  </si>
  <si>
    <t>Total Loan Paid</t>
  </si>
  <si>
    <t>Dollar-Trap</t>
  </si>
  <si>
    <t>Office Repo</t>
  </si>
  <si>
    <t>BallPoint Pens</t>
  </si>
  <si>
    <t xml:space="preserve">TI-35 Calculator </t>
  </si>
  <si>
    <t>Eraser</t>
  </si>
  <si>
    <t>2 inch Binder</t>
  </si>
  <si>
    <t>USB stick 5GB</t>
  </si>
  <si>
    <t>8 color Markers</t>
  </si>
  <si>
    <t>Stapler</t>
  </si>
  <si>
    <t>Planner Book</t>
  </si>
  <si>
    <t>Protractor</t>
  </si>
  <si>
    <t>Compass</t>
  </si>
  <si>
    <t>Liquid Paper</t>
  </si>
  <si>
    <t>100 pgs notebooks</t>
  </si>
  <si>
    <t>8 oz Glue</t>
  </si>
  <si>
    <t>Clear Tape</t>
  </si>
  <si>
    <t>No 2 Pencils</t>
  </si>
  <si>
    <t>Walt-Mart</t>
  </si>
  <si>
    <t>Shopping List</t>
  </si>
  <si>
    <t>Susan's Quantity</t>
  </si>
  <si>
    <t>Tim's Quantity</t>
  </si>
  <si>
    <t>Susan's Cost</t>
  </si>
  <si>
    <t>Tim's Cost</t>
  </si>
  <si>
    <t>Total Cost</t>
  </si>
  <si>
    <t>Dogs</t>
  </si>
  <si>
    <t>Accessory List</t>
  </si>
  <si>
    <t>Collar</t>
  </si>
  <si>
    <t xml:space="preserve">Cats </t>
  </si>
  <si>
    <t>Adoption Costs</t>
  </si>
  <si>
    <t>Food and water bowl</t>
  </si>
  <si>
    <t>leash</t>
  </si>
  <si>
    <t>ID tag</t>
  </si>
  <si>
    <t>Supplies Lists</t>
  </si>
  <si>
    <t xml:space="preserve">Box of food </t>
  </si>
  <si>
    <t xml:space="preserve">kitty Litter / Dog Treats </t>
  </si>
  <si>
    <t>total</t>
  </si>
  <si>
    <t>Carribean Cruise</t>
  </si>
  <si>
    <t xml:space="preserve">Ticket Fare </t>
  </si>
  <si>
    <t xml:space="preserve">Car Rental </t>
  </si>
  <si>
    <t>Airfare Rate</t>
  </si>
  <si>
    <t>Hotel</t>
  </si>
  <si>
    <t>Food</t>
  </si>
  <si>
    <t>Orlando Theme Park</t>
  </si>
  <si>
    <t>Chicago Museum Tour</t>
  </si>
  <si>
    <t>Total</t>
  </si>
  <si>
    <t xml:space="preserve">Epsilon </t>
  </si>
  <si>
    <t>Initial Cost</t>
  </si>
  <si>
    <t>Heavy Package</t>
  </si>
  <si>
    <t>Zero</t>
  </si>
  <si>
    <t>Price of Catridge</t>
  </si>
  <si>
    <t>Susan's pages per Year</t>
  </si>
  <si>
    <t>Tim's Pages per Year</t>
  </si>
  <si>
    <t>Estimated Catridges per year</t>
  </si>
  <si>
    <t xml:space="preserve">Cost Of Catridges for two years </t>
  </si>
  <si>
    <t>Pages each set of Catridges will print</t>
  </si>
  <si>
    <t xml:space="preserve">Total Cost for two years </t>
  </si>
  <si>
    <t>TIM</t>
  </si>
  <si>
    <t>SUSAN</t>
  </si>
  <si>
    <t xml:space="preserve">Best Printer for Susan </t>
  </si>
  <si>
    <t>Best Printer for Tim</t>
  </si>
  <si>
    <t>X- Mobile</t>
  </si>
  <si>
    <t>Vertium</t>
  </si>
  <si>
    <t>ABC</t>
  </si>
  <si>
    <t>Tax</t>
  </si>
  <si>
    <t>Phone Cost</t>
  </si>
  <si>
    <t>Data cost (plus Extra Data)</t>
  </si>
  <si>
    <t>Best 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</si>
</sst>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44" fontId="0" fillId="0" borderId="0" xfId="1" applyFont="1"/>
    <xf numFmtId="9" fontId="0" fillId="0" borderId="0" xfId="0" applyNumberFormat="1"/>
    <xf numFmtId="44" fontId="0" fillId="0" borderId="0" xfId="0" applyNumberFormat="1"/>
    <xf numFmtId="0" fontId="0" fillId="2" borderId="0" xfId="0" applyFill="1"/>
    <xf numFmtId="44" fontId="0" fillId="2" borderId="0" xfId="0" applyNumberFormat="1" applyFill="1"/>
    <xf numFmtId="0" fontId="0" fillId="3" borderId="0" xfId="0" applyFill="1"/>
    <xf numFmtId="44" fontId="0" fillId="3" borderId="0" xfId="1" applyFont="1" applyFill="1"/>
    <xf numFmtId="44" fontId="0" fillId="4" borderId="0" xfId="0" applyNumberFormat="1" applyFill="1"/>
    <xf numFmtId="0" fontId="0" fillId="4" borderId="0" xfId="0" applyFill="1"/>
    <xf numFmtId="0" fontId="0" fillId="5" borderId="0" xfId="0" applyFill="1"/>
    <xf numFmtId="44" fontId="0" fillId="5" borderId="0" xfId="1" applyFont="1" applyFill="1"/>
    <xf numFmtId="0" fontId="0" fillId="6" borderId="0" xfId="0" applyFill="1"/>
    <xf numFmtId="44" fontId="0" fillId="6" borderId="0" xfId="1" applyFont="1" applyFill="1"/>
    <xf numFmtId="0" fontId="0" fillId="7" borderId="0" xfId="0" applyFill="1"/>
    <xf numFmtId="0" fontId="0" fillId="8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Payments for $10000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Sheet1!$C$2:$C$5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</c:numCache>
            </c:numRef>
          </c:cat>
          <c:val>
            <c:numRef>
              <c:f>Sheet1!$G$2:$G$5</c:f>
              <c:numCache>
                <c:formatCode>_("$"* #,##0.00_);_("$"* \(#,##0.00\);_("$"* "-"??_);_(@_)</c:formatCode>
                <c:ptCount val="4"/>
                <c:pt idx="0">
                  <c:v>1816.6666666666667</c:v>
                </c:pt>
                <c:pt idx="1">
                  <c:v>1800</c:v>
                </c:pt>
                <c:pt idx="2">
                  <c:v>1783.3333333333333</c:v>
                </c:pt>
                <c:pt idx="3">
                  <c:v>1766.6666666666667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77-4863-8997-20F75465C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7482271"/>
        <c:axId val="857490591"/>
      </c:barChart>
      <c:catAx>
        <c:axId val="85748227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490591"/>
        <c:crosses val="autoZero"/>
        <c:auto val="1"/>
        <c:lblAlgn val="ctr"/>
        <c:lblOffset val="100"/>
        <c:noMultiLvlLbl val="0"/>
      </c:catAx>
      <c:valAx>
        <c:axId val="85749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48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Susan's</a:t>
            </a:r>
            <a:r>
              <a:rPr lang="en-US" baseline="0"/>
              <a:t> Costs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'Shopping List'!$G$2:$I$2</c:f>
              <c:strCache>
                <c:ptCount val="3"/>
                <c:pt idx="0">
                  <c:v>Walt-Mart</c:v>
                </c:pt>
                <c:pt idx="1">
                  <c:v>Dollar-Trap</c:v>
                </c:pt>
                <c:pt idx="2">
                  <c:v>Office Repo</c:v>
                </c:pt>
              </c:strCache>
            </c:strRef>
          </c:cat>
          <c:val>
            <c:numRef>
              <c:f>'Shopping List'!$G$18:$I$18</c:f>
              <c:numCache>
                <c:formatCode>_("$"* #,##0.00_);_("$"* \(#,##0.00\);_("$"* "-"??_);_(@_)</c:formatCode>
                <c:ptCount val="3"/>
                <c:pt idx="0">
                  <c:v>91.7</c:v>
                </c:pt>
                <c:pt idx="1">
                  <c:v>92.85</c:v>
                </c:pt>
                <c:pt idx="2">
                  <c:v>126.6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B-4FB7-BA1A-735339B8A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7472287"/>
        <c:axId val="857471871"/>
      </c:barChart>
      <c:catAx>
        <c:axId val="857472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471871"/>
        <c:crosses val="autoZero"/>
        <c:auto val="1"/>
        <c:lblAlgn val="ctr"/>
        <c:lblOffset val="100"/>
        <c:noMultiLvlLbl val="0"/>
      </c:catAx>
      <c:valAx>
        <c:axId val="85747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Costs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472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Tim's</a:t>
            </a:r>
            <a:r>
              <a:rPr lang="en-US" baseline="0"/>
              <a:t>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'Shopping List'!$J$2:$L$2</c:f>
              <c:strCache>
                <c:ptCount val="3"/>
                <c:pt idx="0">
                  <c:v>Walt-Mart</c:v>
                </c:pt>
                <c:pt idx="1">
                  <c:v>Dollar-Trap</c:v>
                </c:pt>
                <c:pt idx="2">
                  <c:v>Office Repo</c:v>
                </c:pt>
              </c:strCache>
            </c:strRef>
          </c:cat>
          <c:val>
            <c:numRef>
              <c:f>'Shopping List'!$J$18:$L$18</c:f>
              <c:numCache>
                <c:formatCode>_("$"* #,##0.00_);_("$"* \(#,##0.00\);_("$"* "-"??_);_(@_)</c:formatCode>
                <c:ptCount val="3"/>
                <c:pt idx="0">
                  <c:v>75.899999999999991</c:v>
                </c:pt>
                <c:pt idx="1">
                  <c:v>71.499999999999986</c:v>
                </c:pt>
                <c:pt idx="2">
                  <c:v>108.45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52-4A10-BEB5-3BD5F6ABC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4805519"/>
        <c:axId val="744806351"/>
      </c:barChart>
      <c:catAx>
        <c:axId val="744805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Stores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806351"/>
        <c:crosses val="autoZero"/>
        <c:auto val="1"/>
        <c:lblAlgn val="ctr"/>
        <c:lblOffset val="100"/>
        <c:noMultiLvlLbl val="0"/>
      </c:catAx>
      <c:valAx>
        <c:axId val="74480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Costs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805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Pet</a:t>
            </a:r>
            <a:r>
              <a:rPr lang="en-US" baseline="0"/>
              <a:t> Expenses</a:t>
            </a:r>
          </a:p>
          <a:p>
            <a:pPr>
              <a:defRPr/>
            </a:pP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Pets!$C$2:$D$2</c:f>
              <c:strCache>
                <c:ptCount val="2"/>
                <c:pt idx="0">
                  <c:v>Cats </c:v>
                </c:pt>
                <c:pt idx="1">
                  <c:v>Dogs</c:v>
                </c:pt>
              </c:strCache>
            </c:strRef>
          </c:cat>
          <c:val>
            <c:numRef>
              <c:f>Pets!$C$14:$D$14</c:f>
              <c:numCache>
                <c:formatCode>_("$"* #,##0.00_);_("$"* \(#,##0.00\);_("$"* "-"??_);_(@_)</c:formatCode>
                <c:ptCount val="2"/>
                <c:pt idx="0">
                  <c:v>141.5</c:v>
                </c:pt>
                <c:pt idx="1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88-47D4-9896-BAA95EB4E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9444639"/>
        <c:axId val="608403455"/>
      </c:barChart>
      <c:catAx>
        <c:axId val="309444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Pets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403455"/>
        <c:crosses val="autoZero"/>
        <c:auto val="1"/>
        <c:lblAlgn val="ctr"/>
        <c:lblOffset val="100"/>
        <c:noMultiLvlLbl val="0"/>
      </c:catAx>
      <c:valAx>
        <c:axId val="60840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Costs  Per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444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Vacation</a:t>
            </a:r>
            <a:r>
              <a:rPr lang="en-US" baseline="0"/>
              <a:t> Plans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Vacation!$C$4:$C$6</c:f>
              <c:strCache>
                <c:ptCount val="3"/>
                <c:pt idx="0">
                  <c:v>Orlando Theme Park</c:v>
                </c:pt>
                <c:pt idx="1">
                  <c:v>Chicago Museum Tour</c:v>
                </c:pt>
                <c:pt idx="2">
                  <c:v>Carribean Cruise</c:v>
                </c:pt>
              </c:strCache>
            </c:strRef>
          </c:cat>
          <c:val>
            <c:numRef>
              <c:f>Vacation!$I$4:$I$6</c:f>
              <c:numCache>
                <c:formatCode>_("$"* #,##0.00_);_("$"* \(#,##0.00\);_("$"* "-"??_);_(@_)</c:formatCode>
                <c:ptCount val="3"/>
                <c:pt idx="0">
                  <c:v>1134</c:v>
                </c:pt>
                <c:pt idx="1">
                  <c:v>1277</c:v>
                </c:pt>
                <c:pt idx="2">
                  <c:v>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13-45C5-9A77-73E6F57B5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0168703"/>
        <c:axId val="851492127"/>
      </c:barChart>
      <c:catAx>
        <c:axId val="850168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Vacation Options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492127"/>
        <c:crosses val="autoZero"/>
        <c:auto val="1"/>
        <c:lblAlgn val="ctr"/>
        <c:lblOffset val="100"/>
        <c:noMultiLvlLbl val="0"/>
      </c:catAx>
      <c:valAx>
        <c:axId val="85149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</a:t>
                </a:r>
                <a:r>
                  <a:rPr lang="en-US" baseline="0"/>
                  <a:t> Total Cost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16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Printer</a:t>
            </a:r>
            <a:r>
              <a:rPr lang="en-US" baseline="0"/>
              <a:t> Options for Tim</a:t>
            </a:r>
          </a:p>
          <a:p>
            <a:pPr>
              <a:defRPr/>
            </a:pPr>
            <a:r>
              <a:rPr lang="en-US" baseline="0"/>
              <a:t>	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Printer!$C$4:$C$6</c:f>
              <c:strCache>
                <c:ptCount val="3"/>
                <c:pt idx="0">
                  <c:v>Epsilon </c:v>
                </c:pt>
                <c:pt idx="1">
                  <c:v>Heavy Package</c:v>
                </c:pt>
                <c:pt idx="2">
                  <c:v>Zero</c:v>
                </c:pt>
              </c:strCache>
            </c:strRef>
          </c:cat>
          <c:val>
            <c:numRef>
              <c:f>Printer!$K$4:$K$6</c:f>
              <c:numCache>
                <c:formatCode>_("$"* #,##0.00_);_("$"* \(#,##0.00\);_("$"* "-"??_);_(@_)</c:formatCode>
                <c:ptCount val="3"/>
                <c:pt idx="0">
                  <c:v>52029</c:v>
                </c:pt>
                <c:pt idx="1">
                  <c:v>23549</c:v>
                </c:pt>
                <c:pt idx="2">
                  <c:v>9294.454545454546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8E-433E-A55C-AC9CB519A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7478943"/>
        <c:axId val="857468543"/>
      </c:barChart>
      <c:catAx>
        <c:axId val="857478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Printers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468543"/>
        <c:crosses val="autoZero"/>
        <c:auto val="1"/>
        <c:lblAlgn val="ctr"/>
        <c:lblOffset val="100"/>
        <c:noMultiLvlLbl val="0"/>
      </c:catAx>
      <c:valAx>
        <c:axId val="85746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Cost for two Years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478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Printer</a:t>
            </a:r>
            <a:r>
              <a:rPr lang="en-US" baseline="0"/>
              <a:t> Options For Susan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Printer!$C$4:$C$6</c:f>
              <c:strCache>
                <c:ptCount val="3"/>
                <c:pt idx="0">
                  <c:v>Epsilon </c:v>
                </c:pt>
                <c:pt idx="1">
                  <c:v>Heavy Package</c:v>
                </c:pt>
                <c:pt idx="2">
                  <c:v>Zero</c:v>
                </c:pt>
              </c:strCache>
            </c:strRef>
          </c:cat>
          <c:val>
            <c:numRef>
              <c:f>Printer!$N$4:$N$6</c:f>
              <c:numCache>
                <c:formatCode>_("$"* #,##0.00_);_("$"* \(#,##0.00\);_("$"* "-"??_);_(@_)</c:formatCode>
                <c:ptCount val="3"/>
                <c:pt idx="0">
                  <c:v>10434.799999999999</c:v>
                </c:pt>
                <c:pt idx="1">
                  <c:v>2268.41</c:v>
                </c:pt>
                <c:pt idx="2">
                  <c:v>861.63165289256199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9-4098-A40C-BA90BEC06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27"/>
        <c:axId val="857493087"/>
        <c:axId val="857500991"/>
      </c:barChart>
      <c:catAx>
        <c:axId val="857493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Printers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500991"/>
        <c:crosses val="autoZero"/>
        <c:auto val="1"/>
        <c:lblAlgn val="ctr"/>
        <c:lblOffset val="100"/>
        <c:noMultiLvlLbl val="0"/>
      </c:catAx>
      <c:valAx>
        <c:axId val="85750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  <a:r>
                  <a:rPr lang="en-US" baseline="0"/>
                  <a:t> for two years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493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Susan's</a:t>
            </a:r>
            <a:r>
              <a:rPr lang="en-US" baseline="0"/>
              <a:t> Phone Plans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Plans'!$C$4:$C$6</c:f>
              <c:strCache>
                <c:ptCount val="3"/>
                <c:pt idx="0">
                  <c:v>X- Mobile</c:v>
                </c:pt>
                <c:pt idx="1">
                  <c:v>Vertium</c:v>
                </c:pt>
                <c:pt idx="2">
                  <c:v>ABC</c:v>
                </c:pt>
              </c:strCache>
            </c:strRef>
          </c:cat>
          <c:val>
            <c:numRef>
              <c:f>'Data Plans'!$G$4:$G$6</c:f>
              <c:numCache>
                <c:formatCode>General</c:formatCode>
                <c:ptCount val="3"/>
                <c:pt idx="0">
                  <c:v>2364</c:v>
                </c:pt>
                <c:pt idx="1">
                  <c:v>2060</c:v>
                </c:pt>
                <c:pt idx="2">
                  <c:v>1560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26-4CC5-9ADE-78BEC0420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57460639"/>
        <c:axId val="857453983"/>
      </c:barChart>
      <c:catAx>
        <c:axId val="857460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Phone</a:t>
                </a:r>
                <a:r>
                  <a:rPr lang="en-US" baseline="0"/>
                  <a:t> Companies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453983"/>
        <c:crosses val="autoZero"/>
        <c:auto val="1"/>
        <c:lblAlgn val="ctr"/>
        <c:lblOffset val="100"/>
        <c:noMultiLvlLbl val="0"/>
      </c:catAx>
      <c:valAx>
        <c:axId val="85745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 Cost for 2</a:t>
                </a:r>
                <a:r>
                  <a:rPr lang="en-US" baseline="0"/>
                  <a:t> years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46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Tim's</a:t>
            </a:r>
            <a:r>
              <a:rPr lang="en-US" baseline="0"/>
              <a:t> Phone Plans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Plans'!$C$4:$C$6</c:f>
              <c:strCache>
                <c:ptCount val="3"/>
                <c:pt idx="0">
                  <c:v>X- Mobile</c:v>
                </c:pt>
                <c:pt idx="1">
                  <c:v>Vertium</c:v>
                </c:pt>
                <c:pt idx="2">
                  <c:v>ABC</c:v>
                </c:pt>
              </c:strCache>
            </c:strRef>
          </c:cat>
          <c:val>
            <c:numRef>
              <c:f>'Data Plans'!$K$4:$K$6</c:f>
              <c:numCache>
                <c:formatCode>General</c:formatCode>
                <c:ptCount val="3"/>
                <c:pt idx="0">
                  <c:v>1404</c:v>
                </c:pt>
                <c:pt idx="1">
                  <c:v>1340</c:v>
                </c:pt>
                <c:pt idx="2">
                  <c:v>1320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D8-417C-8F35-19035070C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4814671"/>
        <c:axId val="744804271"/>
      </c:barChart>
      <c:catAx>
        <c:axId val="744814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Phone</a:t>
                </a:r>
                <a:r>
                  <a:rPr lang="en-US" baseline="0"/>
                  <a:t> Companies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804271"/>
        <c:crosses val="autoZero"/>
        <c:auto val="1"/>
        <c:lblAlgn val="ctr"/>
        <c:lblOffset val="100"/>
        <c:noMultiLvlLbl val="0"/>
      </c:catAx>
      <c:valAx>
        <c:axId val="74480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</a:t>
                </a:r>
                <a:r>
                  <a:rPr lang="en-US" baseline="0"/>
                  <a:t> Cost for 2 years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814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1</xdr:row>
      <xdr:rowOff>23812</xdr:rowOff>
    </xdr:from>
    <xdr:to>
      <xdr:col>15</xdr:col>
      <xdr:colOff>95250</xdr:colOff>
      <xdr:row>15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D49AB0-31C8-55F8-C9CE-55618B8C1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2</xdr:row>
      <xdr:rowOff>14287</xdr:rowOff>
    </xdr:from>
    <xdr:to>
      <xdr:col>18</xdr:col>
      <xdr:colOff>542925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661DC3-160F-622C-8CA1-66830884D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266700</xdr:colOff>
      <xdr:row>16</xdr:row>
      <xdr:rowOff>128587</xdr:rowOff>
    </xdr:from>
    <xdr:to>
      <xdr:col>18</xdr:col>
      <xdr:colOff>571500</xdr:colOff>
      <xdr:row>31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E1D341-072B-5092-7FF7-032CBF4508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</xdr:row>
      <xdr:rowOff>166687</xdr:rowOff>
    </xdr:from>
    <xdr:to>
      <xdr:col>12</xdr:col>
      <xdr:colOff>76200</xdr:colOff>
      <xdr:row>16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035293-F4D9-74AA-49B9-14B0BD2F7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2</xdr:row>
      <xdr:rowOff>33337</xdr:rowOff>
    </xdr:from>
    <xdr:to>
      <xdr:col>17</xdr:col>
      <xdr:colOff>295275</xdr:colOff>
      <xdr:row>16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A50FF1-B499-220E-76FE-242D63C42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10</xdr:row>
      <xdr:rowOff>14287</xdr:rowOff>
    </xdr:from>
    <xdr:to>
      <xdr:col>10</xdr:col>
      <xdr:colOff>847725</xdr:colOff>
      <xdr:row>24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5FD91E-6249-99CD-670D-F358D0015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14287</xdr:colOff>
      <xdr:row>10</xdr:row>
      <xdr:rowOff>4762</xdr:rowOff>
    </xdr:from>
    <xdr:to>
      <xdr:col>15</xdr:col>
      <xdr:colOff>528637</xdr:colOff>
      <xdr:row>24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9830BC-833F-CE8F-AD44-9792663E3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33337</xdr:rowOff>
    </xdr:from>
    <xdr:to>
      <xdr:col>7</xdr:col>
      <xdr:colOff>0</xdr:colOff>
      <xdr:row>22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08034B-CAA8-7064-ABBC-F70C3432EB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42862</xdr:colOff>
      <xdr:row>7</xdr:row>
      <xdr:rowOff>176212</xdr:rowOff>
    </xdr:from>
    <xdr:to>
      <xdr:col>12</xdr:col>
      <xdr:colOff>119062</xdr:colOff>
      <xdr:row>22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CB2A33-679D-E346-8EAE-61603F722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24722-9894-4E8C-80FD-243ADB6A7E2A}">
  <dimension ref="A1:G5"/>
  <sheetViews>
    <sheetView workbookViewId="0">
      <selection activeCell="G16" sqref="G16"/>
    </sheetView>
  </sheetViews>
  <sheetFormatPr defaultRowHeight="15" x14ac:dyDescent="0.25"/>
  <cols>
    <col min="1" max="1" width="6.85546875" bestFit="1" customWidth="1"/>
    <col min="2" max="2" width="11.5703125" bestFit="1" customWidth="1"/>
    <col min="3" max="3" width="12.42578125" bestFit="1" customWidth="1"/>
    <col min="4" max="4" width="7.7109375" bestFit="1" customWidth="1"/>
    <col min="5" max="5" width="12.28515625" bestFit="1" customWidth="1"/>
    <col min="6" max="6" width="14.42578125" bestFit="1" customWidth="1"/>
    <col min="7" max="7" width="17.85546875" bestFit="1" customWidth="1"/>
  </cols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9</v>
      </c>
      <c r="G1" t="s">
        <v>4</v>
      </c>
    </row>
    <row r="2" spans="1:7" x14ac:dyDescent="0.25">
      <c r="A2" t="s">
        <v>5</v>
      </c>
      <c r="B2" s="1">
        <v>20000</v>
      </c>
      <c r="C2" s="2">
        <v>0.09</v>
      </c>
      <c r="D2">
        <v>12</v>
      </c>
      <c r="E2" s="3">
        <f>C2*B2</f>
        <v>1800</v>
      </c>
      <c r="F2" s="3">
        <f>B2+E2</f>
        <v>21800</v>
      </c>
      <c r="G2" s="3">
        <f>F2/D2</f>
        <v>1816.6666666666667</v>
      </c>
    </row>
    <row r="3" spans="1:7" x14ac:dyDescent="0.25">
      <c r="A3" t="s">
        <v>6</v>
      </c>
      <c r="B3" s="1">
        <v>20000</v>
      </c>
      <c r="C3" s="2">
        <v>0.08</v>
      </c>
      <c r="D3">
        <v>12</v>
      </c>
      <c r="E3" s="3">
        <f t="shared" ref="E3:E5" si="0">C3*B3</f>
        <v>1600</v>
      </c>
      <c r="F3" s="3">
        <f t="shared" ref="F3:F5" si="1">B3+E3</f>
        <v>21600</v>
      </c>
      <c r="G3" s="3">
        <f t="shared" ref="G3:G5" si="2">F3/D3</f>
        <v>1800</v>
      </c>
    </row>
    <row r="4" spans="1:7" x14ac:dyDescent="0.25">
      <c r="A4" t="s">
        <v>7</v>
      </c>
      <c r="B4" s="1">
        <v>20000</v>
      </c>
      <c r="C4" s="2">
        <v>7.0000000000000007E-2</v>
      </c>
      <c r="D4">
        <v>12</v>
      </c>
      <c r="E4" s="3">
        <f t="shared" si="0"/>
        <v>1400.0000000000002</v>
      </c>
      <c r="F4" s="3">
        <f t="shared" si="1"/>
        <v>21400</v>
      </c>
      <c r="G4" s="3">
        <f t="shared" si="2"/>
        <v>1783.3333333333333</v>
      </c>
    </row>
    <row r="5" spans="1:7" x14ac:dyDescent="0.25">
      <c r="A5" t="s">
        <v>8</v>
      </c>
      <c r="B5" s="1">
        <v>20000</v>
      </c>
      <c r="C5" s="2">
        <v>0.06</v>
      </c>
      <c r="D5">
        <v>12</v>
      </c>
      <c r="E5" s="3">
        <f t="shared" si="0"/>
        <v>1200</v>
      </c>
      <c r="F5" s="3">
        <f t="shared" si="1"/>
        <v>21200</v>
      </c>
      <c r="G5" s="3">
        <f t="shared" si="2"/>
        <v>1766.6666666666667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10E4B-56CF-404B-A5AE-C07C5B9FC53B}">
  <dimension ref="A1:L18"/>
  <sheetViews>
    <sheetView topLeftCell="D1" workbookViewId="0">
      <selection activeCell="L21" sqref="L21"/>
    </sheetView>
  </sheetViews>
  <sheetFormatPr defaultRowHeight="15" x14ac:dyDescent="0.25"/>
  <cols>
    <col min="1" max="1" width="19.85546875" bestFit="1" customWidth="1"/>
    <col min="2" max="2" width="15.7109375" bestFit="1" customWidth="1"/>
    <col min="3" max="3" width="13.85546875" bestFit="1" customWidth="1"/>
    <col min="4" max="4" width="10" bestFit="1" customWidth="1"/>
    <col min="5" max="5" width="10.85546875" bestFit="1" customWidth="1"/>
    <col min="6" max="6" width="11.42578125" bestFit="1" customWidth="1"/>
    <col min="7" max="7" width="11.7109375" bestFit="1" customWidth="1"/>
    <col min="8" max="8" width="10.85546875" bestFit="1" customWidth="1"/>
    <col min="9" max="9" width="11.42578125" bestFit="1" customWidth="1"/>
    <col min="10" max="10" width="10" bestFit="1" customWidth="1"/>
    <col min="11" max="11" width="10.85546875" bestFit="1" customWidth="1"/>
    <col min="12" max="12" width="11.42578125" bestFit="1" customWidth="1"/>
  </cols>
  <sheetData>
    <row r="1" spans="1:12" x14ac:dyDescent="0.25">
      <c r="G1" s="4" t="s">
        <v>31</v>
      </c>
      <c r="H1" s="4"/>
      <c r="I1" s="4"/>
      <c r="J1" t="s">
        <v>32</v>
      </c>
    </row>
    <row r="2" spans="1:12" x14ac:dyDescent="0.25">
      <c r="A2" t="s">
        <v>28</v>
      </c>
      <c r="B2" t="s">
        <v>29</v>
      </c>
      <c r="C2" t="s">
        <v>30</v>
      </c>
      <c r="D2" s="6" t="s">
        <v>27</v>
      </c>
      <c r="E2" s="6" t="s">
        <v>10</v>
      </c>
      <c r="F2" s="6" t="s">
        <v>11</v>
      </c>
      <c r="G2" s="4" t="s">
        <v>27</v>
      </c>
      <c r="H2" s="4" t="s">
        <v>10</v>
      </c>
      <c r="I2" s="4" t="s">
        <v>11</v>
      </c>
      <c r="J2" s="9" t="s">
        <v>27</v>
      </c>
      <c r="K2" s="9" t="s">
        <v>10</v>
      </c>
      <c r="L2" s="9" t="s">
        <v>11</v>
      </c>
    </row>
    <row r="3" spans="1:12" x14ac:dyDescent="0.25">
      <c r="A3" t="s">
        <v>12</v>
      </c>
      <c r="B3">
        <v>3</v>
      </c>
      <c r="C3">
        <v>5</v>
      </c>
      <c r="D3" s="7">
        <v>0.5</v>
      </c>
      <c r="E3" s="7">
        <v>0.4</v>
      </c>
      <c r="F3" s="7">
        <v>1.4</v>
      </c>
      <c r="G3" s="5">
        <f>$B3*D3</f>
        <v>1.5</v>
      </c>
      <c r="H3" s="5">
        <f t="shared" ref="H3:I3" si="0">$B3*E3</f>
        <v>1.2000000000000002</v>
      </c>
      <c r="I3" s="5">
        <f t="shared" si="0"/>
        <v>4.1999999999999993</v>
      </c>
      <c r="J3" s="8">
        <f>$C3*D3</f>
        <v>2.5</v>
      </c>
      <c r="K3" s="8">
        <f t="shared" ref="K3:L3" si="1">$C3*E3</f>
        <v>2</v>
      </c>
      <c r="L3" s="8">
        <f t="shared" si="1"/>
        <v>7</v>
      </c>
    </row>
    <row r="4" spans="1:12" x14ac:dyDescent="0.25">
      <c r="A4" t="s">
        <v>13</v>
      </c>
      <c r="B4">
        <v>1</v>
      </c>
      <c r="C4">
        <v>1</v>
      </c>
      <c r="D4" s="7">
        <v>28</v>
      </c>
      <c r="E4" s="7">
        <v>33</v>
      </c>
      <c r="F4" s="7">
        <v>31</v>
      </c>
      <c r="G4" s="5">
        <f t="shared" ref="G4:G17" si="2">$B4*D4</f>
        <v>28</v>
      </c>
      <c r="H4" s="5">
        <f t="shared" ref="H4:H17" si="3">$B4*E4</f>
        <v>33</v>
      </c>
      <c r="I4" s="5">
        <f t="shared" ref="I4:I17" si="4">$B4*F4</f>
        <v>31</v>
      </c>
      <c r="J4" s="8">
        <f t="shared" ref="J4:J17" si="5">$C4*D4</f>
        <v>28</v>
      </c>
      <c r="K4" s="8">
        <f t="shared" ref="K4:K17" si="6">$C4*E4</f>
        <v>33</v>
      </c>
      <c r="L4" s="8">
        <f t="shared" ref="L4:L17" si="7">$C4*F4</f>
        <v>31</v>
      </c>
    </row>
    <row r="5" spans="1:12" x14ac:dyDescent="0.25">
      <c r="A5" t="s">
        <v>23</v>
      </c>
      <c r="B5">
        <v>7</v>
      </c>
      <c r="C5">
        <v>4</v>
      </c>
      <c r="D5" s="7">
        <v>1.8</v>
      </c>
      <c r="E5" s="7">
        <v>1</v>
      </c>
      <c r="F5" s="7">
        <v>2</v>
      </c>
      <c r="G5" s="5">
        <f t="shared" si="2"/>
        <v>12.6</v>
      </c>
      <c r="H5" s="5">
        <f t="shared" si="3"/>
        <v>7</v>
      </c>
      <c r="I5" s="5">
        <f t="shared" si="4"/>
        <v>14</v>
      </c>
      <c r="J5" s="8">
        <f t="shared" si="5"/>
        <v>7.2</v>
      </c>
      <c r="K5" s="8">
        <f t="shared" si="6"/>
        <v>4</v>
      </c>
      <c r="L5" s="8">
        <f t="shared" si="7"/>
        <v>8</v>
      </c>
    </row>
    <row r="6" spans="1:12" x14ac:dyDescent="0.25">
      <c r="A6" t="s">
        <v>24</v>
      </c>
      <c r="B6">
        <v>1</v>
      </c>
      <c r="C6">
        <v>2</v>
      </c>
      <c r="D6" s="7">
        <v>1.2</v>
      </c>
      <c r="E6" s="7">
        <v>0.8</v>
      </c>
      <c r="F6" s="7">
        <v>1.5</v>
      </c>
      <c r="G6" s="5">
        <f t="shared" si="2"/>
        <v>1.2</v>
      </c>
      <c r="H6" s="5">
        <f t="shared" si="3"/>
        <v>0.8</v>
      </c>
      <c r="I6" s="5">
        <f t="shared" si="4"/>
        <v>1.5</v>
      </c>
      <c r="J6" s="8">
        <f t="shared" si="5"/>
        <v>2.4</v>
      </c>
      <c r="K6" s="8">
        <f t="shared" si="6"/>
        <v>1.6</v>
      </c>
      <c r="L6" s="8">
        <f t="shared" si="7"/>
        <v>3</v>
      </c>
    </row>
    <row r="7" spans="1:12" x14ac:dyDescent="0.25">
      <c r="A7" t="s">
        <v>25</v>
      </c>
      <c r="B7">
        <v>2</v>
      </c>
      <c r="C7">
        <v>2</v>
      </c>
      <c r="D7" s="7">
        <v>2.4</v>
      </c>
      <c r="E7" s="7">
        <v>1.4</v>
      </c>
      <c r="F7" s="7">
        <v>2.4</v>
      </c>
      <c r="G7" s="5">
        <f t="shared" si="2"/>
        <v>4.8</v>
      </c>
      <c r="H7" s="5">
        <f t="shared" si="3"/>
        <v>2.8</v>
      </c>
      <c r="I7" s="5">
        <f t="shared" si="4"/>
        <v>4.8</v>
      </c>
      <c r="J7" s="8">
        <f t="shared" si="5"/>
        <v>4.8</v>
      </c>
      <c r="K7" s="8">
        <f t="shared" si="6"/>
        <v>2.8</v>
      </c>
      <c r="L7" s="8">
        <f t="shared" si="7"/>
        <v>4.8</v>
      </c>
    </row>
    <row r="8" spans="1:12" x14ac:dyDescent="0.25">
      <c r="A8" t="s">
        <v>14</v>
      </c>
      <c r="B8">
        <v>2</v>
      </c>
      <c r="C8">
        <v>2</v>
      </c>
      <c r="D8" s="7">
        <v>0.9</v>
      </c>
      <c r="E8" s="7">
        <v>0.2</v>
      </c>
      <c r="F8" s="7">
        <v>0.8</v>
      </c>
      <c r="G8" s="5">
        <f t="shared" si="2"/>
        <v>1.8</v>
      </c>
      <c r="H8" s="5">
        <f t="shared" si="3"/>
        <v>0.4</v>
      </c>
      <c r="I8" s="5">
        <f t="shared" si="4"/>
        <v>1.6</v>
      </c>
      <c r="J8" s="8">
        <f t="shared" si="5"/>
        <v>1.8</v>
      </c>
      <c r="K8" s="8">
        <f t="shared" si="6"/>
        <v>0.4</v>
      </c>
      <c r="L8" s="8">
        <f t="shared" si="7"/>
        <v>1.6</v>
      </c>
    </row>
    <row r="9" spans="1:12" x14ac:dyDescent="0.25">
      <c r="A9" t="s">
        <v>26</v>
      </c>
      <c r="B9">
        <v>10</v>
      </c>
      <c r="C9">
        <v>10</v>
      </c>
      <c r="D9" s="7">
        <v>0.99</v>
      </c>
      <c r="E9" s="7">
        <v>0.59</v>
      </c>
      <c r="F9" s="7">
        <v>2.59</v>
      </c>
      <c r="G9" s="5">
        <f t="shared" si="2"/>
        <v>9.9</v>
      </c>
      <c r="H9" s="5">
        <f t="shared" si="3"/>
        <v>5.8999999999999995</v>
      </c>
      <c r="I9" s="5">
        <f t="shared" si="4"/>
        <v>25.9</v>
      </c>
      <c r="J9" s="8">
        <f t="shared" si="5"/>
        <v>9.9</v>
      </c>
      <c r="K9" s="8">
        <f t="shared" si="6"/>
        <v>5.8999999999999995</v>
      </c>
      <c r="L9" s="8">
        <f t="shared" si="7"/>
        <v>25.9</v>
      </c>
    </row>
    <row r="10" spans="1:12" x14ac:dyDescent="0.25">
      <c r="A10" t="s">
        <v>15</v>
      </c>
      <c r="B10">
        <v>4</v>
      </c>
      <c r="C10">
        <v>1</v>
      </c>
      <c r="D10" s="7">
        <v>1.25</v>
      </c>
      <c r="E10" s="7">
        <v>3.25</v>
      </c>
      <c r="F10" s="7">
        <v>2.15</v>
      </c>
      <c r="G10" s="5">
        <f t="shared" si="2"/>
        <v>5</v>
      </c>
      <c r="H10" s="5">
        <f t="shared" si="3"/>
        <v>13</v>
      </c>
      <c r="I10" s="5">
        <f t="shared" si="4"/>
        <v>8.6</v>
      </c>
      <c r="J10" s="8">
        <f t="shared" si="5"/>
        <v>1.25</v>
      </c>
      <c r="K10" s="8">
        <f t="shared" si="6"/>
        <v>3.25</v>
      </c>
      <c r="L10" s="8">
        <f t="shared" si="7"/>
        <v>2.15</v>
      </c>
    </row>
    <row r="11" spans="1:12" x14ac:dyDescent="0.25">
      <c r="A11" t="s">
        <v>16</v>
      </c>
      <c r="B11">
        <v>1</v>
      </c>
      <c r="C11">
        <v>1</v>
      </c>
      <c r="D11" s="7">
        <v>9.5</v>
      </c>
      <c r="E11" s="7">
        <v>14</v>
      </c>
      <c r="F11" s="7">
        <v>13</v>
      </c>
      <c r="G11" s="5">
        <f t="shared" si="2"/>
        <v>9.5</v>
      </c>
      <c r="H11" s="5">
        <f t="shared" si="3"/>
        <v>14</v>
      </c>
      <c r="I11" s="5">
        <f t="shared" si="4"/>
        <v>13</v>
      </c>
      <c r="J11" s="8">
        <f t="shared" si="5"/>
        <v>9.5</v>
      </c>
      <c r="K11" s="8">
        <f t="shared" si="6"/>
        <v>14</v>
      </c>
      <c r="L11" s="8">
        <f t="shared" si="7"/>
        <v>13</v>
      </c>
    </row>
    <row r="12" spans="1:12" x14ac:dyDescent="0.25">
      <c r="A12" t="s">
        <v>17</v>
      </c>
      <c r="B12">
        <v>1</v>
      </c>
      <c r="C12">
        <v>1</v>
      </c>
      <c r="D12" s="7">
        <v>4.55</v>
      </c>
      <c r="E12" s="7">
        <v>2.5499999999999998</v>
      </c>
      <c r="F12" s="7">
        <v>6</v>
      </c>
      <c r="G12" s="5">
        <f t="shared" si="2"/>
        <v>4.55</v>
      </c>
      <c r="H12" s="5">
        <f t="shared" si="3"/>
        <v>2.5499999999999998</v>
      </c>
      <c r="I12" s="5">
        <f t="shared" si="4"/>
        <v>6</v>
      </c>
      <c r="J12" s="8">
        <f t="shared" si="5"/>
        <v>4.55</v>
      </c>
      <c r="K12" s="8">
        <f t="shared" si="6"/>
        <v>2.5499999999999998</v>
      </c>
      <c r="L12" s="8">
        <f t="shared" si="7"/>
        <v>6</v>
      </c>
    </row>
    <row r="13" spans="1:12" x14ac:dyDescent="0.25">
      <c r="A13" t="s">
        <v>18</v>
      </c>
      <c r="B13">
        <v>1</v>
      </c>
      <c r="C13">
        <v>0</v>
      </c>
      <c r="D13" s="7">
        <v>4.2</v>
      </c>
      <c r="E13" s="7">
        <v>2.2000000000000002</v>
      </c>
      <c r="F13" s="7">
        <v>3</v>
      </c>
      <c r="G13" s="5">
        <f t="shared" si="2"/>
        <v>4.2</v>
      </c>
      <c r="H13" s="5">
        <f t="shared" si="3"/>
        <v>2.2000000000000002</v>
      </c>
      <c r="I13" s="5">
        <f t="shared" si="4"/>
        <v>3</v>
      </c>
      <c r="J13" s="8">
        <f t="shared" si="5"/>
        <v>0</v>
      </c>
      <c r="K13" s="8">
        <f t="shared" si="6"/>
        <v>0</v>
      </c>
      <c r="L13" s="8">
        <f t="shared" si="7"/>
        <v>0</v>
      </c>
    </row>
    <row r="14" spans="1:12" x14ac:dyDescent="0.25">
      <c r="A14" t="s">
        <v>19</v>
      </c>
      <c r="B14">
        <v>1</v>
      </c>
      <c r="C14">
        <v>0</v>
      </c>
      <c r="D14" s="7">
        <v>3.9</v>
      </c>
      <c r="E14" s="7">
        <v>5</v>
      </c>
      <c r="F14" s="7">
        <v>8</v>
      </c>
      <c r="G14" s="5">
        <f t="shared" si="2"/>
        <v>3.9</v>
      </c>
      <c r="H14" s="5">
        <f t="shared" si="3"/>
        <v>5</v>
      </c>
      <c r="I14" s="5">
        <f t="shared" si="4"/>
        <v>8</v>
      </c>
      <c r="J14" s="8">
        <f t="shared" si="5"/>
        <v>0</v>
      </c>
      <c r="K14" s="8">
        <f t="shared" si="6"/>
        <v>0</v>
      </c>
      <c r="L14" s="8">
        <f t="shared" si="7"/>
        <v>0</v>
      </c>
    </row>
    <row r="15" spans="1:12" x14ac:dyDescent="0.25">
      <c r="A15" t="s">
        <v>20</v>
      </c>
      <c r="B15">
        <v>1</v>
      </c>
      <c r="C15">
        <v>0</v>
      </c>
      <c r="D15" s="7">
        <v>1</v>
      </c>
      <c r="E15" s="7">
        <v>2</v>
      </c>
      <c r="F15" s="7">
        <v>1</v>
      </c>
      <c r="G15" s="5">
        <f t="shared" si="2"/>
        <v>1</v>
      </c>
      <c r="H15" s="5">
        <f t="shared" si="3"/>
        <v>2</v>
      </c>
      <c r="I15" s="5">
        <f t="shared" si="4"/>
        <v>1</v>
      </c>
      <c r="J15" s="8">
        <f t="shared" si="5"/>
        <v>0</v>
      </c>
      <c r="K15" s="8">
        <f t="shared" si="6"/>
        <v>0</v>
      </c>
      <c r="L15" s="8">
        <f t="shared" si="7"/>
        <v>0</v>
      </c>
    </row>
    <row r="16" spans="1:12" x14ac:dyDescent="0.25">
      <c r="A16" t="s">
        <v>21</v>
      </c>
      <c r="B16">
        <v>1</v>
      </c>
      <c r="C16">
        <v>0</v>
      </c>
      <c r="D16" s="7">
        <v>1.75</v>
      </c>
      <c r="E16" s="7">
        <v>2</v>
      </c>
      <c r="F16" s="7">
        <v>1</v>
      </c>
      <c r="G16" s="5">
        <f t="shared" si="2"/>
        <v>1.75</v>
      </c>
      <c r="H16" s="5">
        <f t="shared" si="3"/>
        <v>2</v>
      </c>
      <c r="I16" s="5">
        <f t="shared" si="4"/>
        <v>1</v>
      </c>
      <c r="J16" s="8">
        <f t="shared" si="5"/>
        <v>0</v>
      </c>
      <c r="K16" s="8">
        <f t="shared" si="6"/>
        <v>0</v>
      </c>
      <c r="L16" s="8">
        <f t="shared" si="7"/>
        <v>0</v>
      </c>
    </row>
    <row r="17" spans="1:12" x14ac:dyDescent="0.25">
      <c r="A17" t="s">
        <v>22</v>
      </c>
      <c r="B17">
        <v>1</v>
      </c>
      <c r="C17">
        <v>2</v>
      </c>
      <c r="D17" s="7">
        <v>2</v>
      </c>
      <c r="E17" s="7">
        <v>1</v>
      </c>
      <c r="F17" s="7">
        <v>3</v>
      </c>
      <c r="G17" s="5">
        <f t="shared" si="2"/>
        <v>2</v>
      </c>
      <c r="H17" s="5">
        <f t="shared" si="3"/>
        <v>1</v>
      </c>
      <c r="I17" s="5">
        <f t="shared" si="4"/>
        <v>3</v>
      </c>
      <c r="J17" s="8">
        <f t="shared" si="5"/>
        <v>4</v>
      </c>
      <c r="K17" s="8">
        <f t="shared" si="6"/>
        <v>2</v>
      </c>
      <c r="L17" s="8">
        <f t="shared" si="7"/>
        <v>6</v>
      </c>
    </row>
    <row r="18" spans="1:12" x14ac:dyDescent="0.25">
      <c r="F18" t="s">
        <v>33</v>
      </c>
      <c r="G18" s="3">
        <f>SUM(G3:G17)</f>
        <v>91.7</v>
      </c>
      <c r="H18" s="3">
        <f t="shared" ref="H18:I18" si="8">SUM(H3:H17)</f>
        <v>92.85</v>
      </c>
      <c r="I18" s="3">
        <f t="shared" si="8"/>
        <v>126.6</v>
      </c>
      <c r="J18" s="3">
        <f>SUM(J3:J17)</f>
        <v>75.899999999999991</v>
      </c>
      <c r="K18" s="3">
        <f t="shared" ref="K18" si="9">SUM(K3:K17)</f>
        <v>71.499999999999986</v>
      </c>
      <c r="L18" s="3">
        <f t="shared" ref="L18" si="10">SUM(L3:L17)</f>
        <v>108.45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0B771-1237-437C-8B0B-EB80F3929EAF}">
  <dimension ref="A2:D14"/>
  <sheetViews>
    <sheetView workbookViewId="0">
      <selection activeCell="G20" sqref="G20"/>
    </sheetView>
  </sheetViews>
  <sheetFormatPr defaultRowHeight="15" x14ac:dyDescent="0.25"/>
  <cols>
    <col min="1" max="1" width="14.5703125" bestFit="1" customWidth="1"/>
    <col min="2" max="2" width="19.85546875" bestFit="1" customWidth="1"/>
  </cols>
  <sheetData>
    <row r="2" spans="1:4" x14ac:dyDescent="0.25">
      <c r="C2" t="s">
        <v>37</v>
      </c>
      <c r="D2" t="s">
        <v>34</v>
      </c>
    </row>
    <row r="3" spans="1:4" x14ac:dyDescent="0.25">
      <c r="A3" t="s">
        <v>38</v>
      </c>
      <c r="C3" s="1">
        <v>90</v>
      </c>
      <c r="D3" s="1">
        <v>50</v>
      </c>
    </row>
    <row r="4" spans="1:4" x14ac:dyDescent="0.25">
      <c r="C4" s="1"/>
      <c r="D4" s="1"/>
    </row>
    <row r="5" spans="1:4" x14ac:dyDescent="0.25">
      <c r="A5" t="s">
        <v>35</v>
      </c>
      <c r="C5" s="1"/>
      <c r="D5" s="1"/>
    </row>
    <row r="6" spans="1:4" x14ac:dyDescent="0.25">
      <c r="B6" t="s">
        <v>36</v>
      </c>
      <c r="C6" s="1">
        <v>2</v>
      </c>
      <c r="D6" s="1">
        <v>2.5</v>
      </c>
    </row>
    <row r="7" spans="1:4" x14ac:dyDescent="0.25">
      <c r="B7" t="s">
        <v>41</v>
      </c>
      <c r="C7" s="1">
        <v>4.5</v>
      </c>
      <c r="D7" s="1">
        <v>5.5</v>
      </c>
    </row>
    <row r="8" spans="1:4" x14ac:dyDescent="0.25">
      <c r="B8" t="s">
        <v>39</v>
      </c>
      <c r="C8" s="1">
        <v>7</v>
      </c>
      <c r="D8" s="1">
        <v>7</v>
      </c>
    </row>
    <row r="9" spans="1:4" x14ac:dyDescent="0.25">
      <c r="B9" t="s">
        <v>40</v>
      </c>
      <c r="C9" s="1"/>
      <c r="D9" s="1">
        <v>3</v>
      </c>
    </row>
    <row r="10" spans="1:4" x14ac:dyDescent="0.25">
      <c r="A10" t="s">
        <v>42</v>
      </c>
      <c r="C10" s="1"/>
      <c r="D10" s="1"/>
    </row>
    <row r="11" spans="1:4" x14ac:dyDescent="0.25">
      <c r="B11" t="s">
        <v>43</v>
      </c>
      <c r="C11" s="1">
        <f>11*2</f>
        <v>22</v>
      </c>
      <c r="D11" s="1">
        <f>21*2</f>
        <v>42</v>
      </c>
    </row>
    <row r="12" spans="1:4" x14ac:dyDescent="0.25">
      <c r="B12" t="s">
        <v>44</v>
      </c>
      <c r="C12" s="1">
        <f>8*2</f>
        <v>16</v>
      </c>
      <c r="D12" s="1">
        <f>3*2</f>
        <v>6</v>
      </c>
    </row>
    <row r="14" spans="1:4" x14ac:dyDescent="0.25">
      <c r="B14" t="s">
        <v>45</v>
      </c>
      <c r="C14" s="3">
        <f>SUM(C3:C13)</f>
        <v>141.5</v>
      </c>
      <c r="D14" s="3">
        <f>SUM(D3:D13)</f>
        <v>116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D8840-2593-4B48-A7C8-A2696189BC0B}">
  <dimension ref="C3:I7"/>
  <sheetViews>
    <sheetView workbookViewId="0">
      <selection activeCell="H15" sqref="H15"/>
    </sheetView>
  </sheetViews>
  <sheetFormatPr defaultRowHeight="15" x14ac:dyDescent="0.25"/>
  <cols>
    <col min="3" max="3" width="20.7109375" bestFit="1" customWidth="1"/>
    <col min="4" max="4" width="11" bestFit="1" customWidth="1"/>
    <col min="5" max="5" width="10.42578125" bestFit="1" customWidth="1"/>
    <col min="6" max="6" width="11.5703125" bestFit="1" customWidth="1"/>
    <col min="9" max="9" width="10.5703125" bestFit="1" customWidth="1"/>
  </cols>
  <sheetData>
    <row r="3" spans="3:9" x14ac:dyDescent="0.25">
      <c r="D3" t="s">
        <v>47</v>
      </c>
      <c r="E3" t="s">
        <v>48</v>
      </c>
      <c r="F3" t="s">
        <v>49</v>
      </c>
      <c r="G3" t="s">
        <v>50</v>
      </c>
      <c r="H3" t="s">
        <v>51</v>
      </c>
      <c r="I3" t="s">
        <v>54</v>
      </c>
    </row>
    <row r="4" spans="3:9" x14ac:dyDescent="0.25">
      <c r="C4" t="s">
        <v>52</v>
      </c>
      <c r="D4" s="1">
        <f>99+95+85+85</f>
        <v>364</v>
      </c>
      <c r="E4" s="1"/>
      <c r="F4" s="1">
        <v>100</v>
      </c>
      <c r="G4" s="1">
        <f>105*4</f>
        <v>420</v>
      </c>
      <c r="H4" s="1">
        <f>50*5</f>
        <v>250</v>
      </c>
      <c r="I4" s="3">
        <f>SUM(D4:H4)</f>
        <v>1134</v>
      </c>
    </row>
    <row r="5" spans="3:9" x14ac:dyDescent="0.25">
      <c r="C5" t="s">
        <v>53</v>
      </c>
      <c r="D5" s="1">
        <f>18+25+15+9</f>
        <v>67</v>
      </c>
      <c r="E5" s="1">
        <f>40*5</f>
        <v>200</v>
      </c>
      <c r="F5" s="1">
        <v>280</v>
      </c>
      <c r="G5" s="1">
        <f>120*4</f>
        <v>480</v>
      </c>
      <c r="H5" s="1">
        <f>50*5</f>
        <v>250</v>
      </c>
      <c r="I5" s="3">
        <f>SUM(D5:H5)</f>
        <v>1277</v>
      </c>
    </row>
    <row r="6" spans="3:9" x14ac:dyDescent="0.25">
      <c r="C6" t="s">
        <v>46</v>
      </c>
      <c r="D6" s="1">
        <v>555</v>
      </c>
      <c r="E6" s="1"/>
      <c r="F6" s="1">
        <v>350</v>
      </c>
      <c r="G6" s="1"/>
      <c r="H6" s="1"/>
      <c r="I6" s="3">
        <f>SUM(D6:H6)</f>
        <v>905</v>
      </c>
    </row>
    <row r="7" spans="3:9" x14ac:dyDescent="0.25">
      <c r="D7" s="3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CC595-233C-487E-87DA-433CB21EBEFC}">
  <dimension ref="C2:O9"/>
  <sheetViews>
    <sheetView topLeftCell="K6" workbookViewId="0">
      <selection activeCell="P24" sqref="P24"/>
    </sheetView>
  </sheetViews>
  <sheetFormatPr defaultRowHeight="15" x14ac:dyDescent="0.25"/>
  <cols>
    <col min="3" max="3" width="14.140625" bestFit="1" customWidth="1"/>
    <col min="4" max="4" width="10.42578125" bestFit="1" customWidth="1"/>
    <col min="5" max="5" width="15.7109375" bestFit="1" customWidth="1"/>
    <col min="6" max="6" width="34.140625" bestFit="1" customWidth="1"/>
    <col min="7" max="7" width="20.5703125" bestFit="1" customWidth="1"/>
    <col min="8" max="8" width="19.140625" bestFit="1" customWidth="1"/>
    <col min="9" max="9" width="26.85546875" bestFit="1" customWidth="1"/>
    <col min="10" max="10" width="29.140625" bestFit="1" customWidth="1"/>
    <col min="11" max="11" width="22.5703125" bestFit="1" customWidth="1"/>
    <col min="12" max="12" width="26.85546875" bestFit="1" customWidth="1"/>
    <col min="13" max="13" width="29.140625" bestFit="1" customWidth="1"/>
    <col min="14" max="14" width="22.5703125" bestFit="1" customWidth="1"/>
  </cols>
  <sheetData>
    <row r="2" spans="3:15" x14ac:dyDescent="0.25">
      <c r="I2" t="s">
        <v>66</v>
      </c>
      <c r="L2" t="s">
        <v>67</v>
      </c>
    </row>
    <row r="3" spans="3:15" x14ac:dyDescent="0.25">
      <c r="D3" t="s">
        <v>56</v>
      </c>
      <c r="E3" t="s">
        <v>59</v>
      </c>
      <c r="F3" t="s">
        <v>64</v>
      </c>
      <c r="G3" t="s">
        <v>60</v>
      </c>
      <c r="H3" t="s">
        <v>61</v>
      </c>
      <c r="I3" s="10" t="s">
        <v>62</v>
      </c>
      <c r="J3" s="10" t="s">
        <v>63</v>
      </c>
      <c r="K3" s="10" t="s">
        <v>65</v>
      </c>
      <c r="L3" s="12" t="s">
        <v>62</v>
      </c>
      <c r="M3" s="12" t="s">
        <v>63</v>
      </c>
      <c r="N3" s="12" t="s">
        <v>65</v>
      </c>
      <c r="O3" s="12"/>
    </row>
    <row r="4" spans="3:15" x14ac:dyDescent="0.25">
      <c r="C4" t="s">
        <v>55</v>
      </c>
      <c r="D4" s="1">
        <v>29</v>
      </c>
      <c r="E4" s="1">
        <v>40</v>
      </c>
      <c r="F4">
        <v>200</v>
      </c>
      <c r="G4">
        <f>(15*5)*104</f>
        <v>7800</v>
      </c>
      <c r="H4">
        <f>(500*5)*104</f>
        <v>260000</v>
      </c>
      <c r="I4" s="10">
        <f>H4/$F4</f>
        <v>1300</v>
      </c>
      <c r="J4" s="11">
        <f>I4*$E4</f>
        <v>52000</v>
      </c>
      <c r="K4" s="11">
        <f>J4+$D4</f>
        <v>52029</v>
      </c>
      <c r="L4" s="12">
        <f>K4/$F4</f>
        <v>260.14499999999998</v>
      </c>
      <c r="M4" s="13">
        <f>L4*$E4</f>
        <v>10405.799999999999</v>
      </c>
      <c r="N4" s="13">
        <f>M4+$D4</f>
        <v>10434.799999999999</v>
      </c>
      <c r="O4" s="12"/>
    </row>
    <row r="5" spans="3:15" x14ac:dyDescent="0.25">
      <c r="C5" t="s">
        <v>57</v>
      </c>
      <c r="D5" s="1">
        <v>149</v>
      </c>
      <c r="E5" s="1">
        <v>90</v>
      </c>
      <c r="F5">
        <v>1000</v>
      </c>
      <c r="G5">
        <f t="shared" ref="G5:G6" si="0">(15*5)*104</f>
        <v>7800</v>
      </c>
      <c r="H5">
        <f>(500*5)*104</f>
        <v>260000</v>
      </c>
      <c r="I5" s="10">
        <f t="shared" ref="I5:I6" si="1">H5/$F5</f>
        <v>260</v>
      </c>
      <c r="J5" s="11">
        <f t="shared" ref="J5:J6" si="2">I5*$E5</f>
        <v>23400</v>
      </c>
      <c r="K5" s="11">
        <f t="shared" ref="K5:K6" si="3">J5+$D5</f>
        <v>23549</v>
      </c>
      <c r="L5" s="12">
        <f t="shared" ref="L5:L6" si="4">K5/$F5</f>
        <v>23.548999999999999</v>
      </c>
      <c r="M5" s="13">
        <f t="shared" ref="M5:M6" si="5">L5*$E5</f>
        <v>2119.41</v>
      </c>
      <c r="N5" s="13">
        <f t="shared" ref="N5:N6" si="6">M5+$D5</f>
        <v>2268.41</v>
      </c>
      <c r="O5" s="12"/>
    </row>
    <row r="6" spans="3:15" x14ac:dyDescent="0.25">
      <c r="C6" t="s">
        <v>58</v>
      </c>
      <c r="D6" s="1">
        <v>549</v>
      </c>
      <c r="E6" s="1">
        <v>370</v>
      </c>
      <c r="F6">
        <v>11000</v>
      </c>
      <c r="G6">
        <f t="shared" si="0"/>
        <v>7800</v>
      </c>
      <c r="H6">
        <f>(500*5)*104</f>
        <v>260000</v>
      </c>
      <c r="I6" s="10">
        <f t="shared" si="1"/>
        <v>23.636363636363637</v>
      </c>
      <c r="J6" s="11">
        <f t="shared" si="2"/>
        <v>8745.454545454546</v>
      </c>
      <c r="K6" s="11">
        <f t="shared" si="3"/>
        <v>9294.454545454546</v>
      </c>
      <c r="L6" s="12">
        <f t="shared" si="4"/>
        <v>0.84495041322314057</v>
      </c>
      <c r="M6" s="13">
        <f t="shared" si="5"/>
        <v>312.63165289256199</v>
      </c>
      <c r="N6" s="13">
        <f t="shared" si="6"/>
        <v>861.63165289256199</v>
      </c>
      <c r="O6" s="12"/>
    </row>
    <row r="9" spans="3:15" x14ac:dyDescent="0.25">
      <c r="J9" t="s">
        <v>69</v>
      </c>
      <c r="K9" s="3">
        <f>MIN(K4:K6)</f>
        <v>9294.454545454546</v>
      </c>
      <c r="M9" t="s">
        <v>68</v>
      </c>
      <c r="N9" s="3">
        <f>MIN(N4:N6)</f>
        <v>861.63165289256199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69C31-D986-4116-8690-87F1C398207C}">
  <dimension ref="C2:K7"/>
  <sheetViews>
    <sheetView tabSelected="1" workbookViewId="0">
      <selection activeCell="N9" sqref="N9"/>
    </sheetView>
  </sheetViews>
  <sheetFormatPr defaultRowHeight="15" x14ac:dyDescent="0.25"/>
  <cols>
    <col min="4" max="4" width="9.42578125" customWidth="1"/>
    <col min="5" max="5" width="24.28515625" bestFit="1" customWidth="1"/>
    <col min="6" max="7" width="16.140625" customWidth="1"/>
    <col min="8" max="8" width="11.85546875" customWidth="1"/>
    <col min="9" max="9" width="24.28515625" bestFit="1" customWidth="1"/>
    <col min="10" max="10" width="13" customWidth="1"/>
  </cols>
  <sheetData>
    <row r="2" spans="3:11" x14ac:dyDescent="0.25">
      <c r="E2" t="s">
        <v>67</v>
      </c>
      <c r="H2" t="s">
        <v>66</v>
      </c>
    </row>
    <row r="3" spans="3:11" x14ac:dyDescent="0.25">
      <c r="D3" s="15" t="s">
        <v>73</v>
      </c>
      <c r="E3" s="15" t="s">
        <v>75</v>
      </c>
      <c r="F3" s="15" t="s">
        <v>74</v>
      </c>
      <c r="G3" s="15" t="s">
        <v>54</v>
      </c>
      <c r="H3" s="14" t="s">
        <v>73</v>
      </c>
      <c r="I3" s="14" t="s">
        <v>75</v>
      </c>
      <c r="J3" s="14" t="s">
        <v>74</v>
      </c>
      <c r="K3" s="14" t="s">
        <v>54</v>
      </c>
    </row>
    <row r="4" spans="3:11" x14ac:dyDescent="0.25">
      <c r="C4" t="s">
        <v>70</v>
      </c>
      <c r="D4" s="15">
        <f>9.5*24</f>
        <v>228</v>
      </c>
      <c r="E4" s="15">
        <f>(19+(20*2))*24</f>
        <v>1416</v>
      </c>
      <c r="F4" s="15">
        <f>30*24</f>
        <v>720</v>
      </c>
      <c r="G4" s="15">
        <f>SUM(D4:F4)</f>
        <v>2364</v>
      </c>
      <c r="H4" s="14">
        <f>9.5*24</f>
        <v>228</v>
      </c>
      <c r="I4" s="14">
        <f>19*24</f>
        <v>456</v>
      </c>
      <c r="J4" s="14">
        <f>30*24</f>
        <v>720</v>
      </c>
      <c r="K4" s="14">
        <f>SUM(H4:J4)</f>
        <v>1404</v>
      </c>
    </row>
    <row r="5" spans="3:11" x14ac:dyDescent="0.25">
      <c r="C5" t="s">
        <v>71</v>
      </c>
      <c r="D5" s="15"/>
      <c r="E5" s="15">
        <f>(35+(15*2))*24</f>
        <v>1560</v>
      </c>
      <c r="F5" s="15">
        <v>500</v>
      </c>
      <c r="G5" s="15">
        <f t="shared" ref="G5:G6" si="0">SUM(D5:F5)</f>
        <v>2060</v>
      </c>
      <c r="H5" s="14"/>
      <c r="I5" s="14">
        <f>35*24</f>
        <v>840</v>
      </c>
      <c r="J5" s="14">
        <v>500</v>
      </c>
      <c r="K5" s="14">
        <f t="shared" ref="K5:K6" si="1">SUM(H5:J5)</f>
        <v>1340</v>
      </c>
    </row>
    <row r="6" spans="3:11" x14ac:dyDescent="0.25">
      <c r="C6" t="s">
        <v>72</v>
      </c>
      <c r="D6" s="15"/>
      <c r="E6" s="15">
        <f>(55+(5*2))*24</f>
        <v>1560</v>
      </c>
      <c r="F6" s="15"/>
      <c r="G6" s="15">
        <f t="shared" si="0"/>
        <v>1560</v>
      </c>
      <c r="H6" s="14"/>
      <c r="I6" s="14">
        <f>55*24</f>
        <v>1320</v>
      </c>
      <c r="J6" s="14"/>
      <c r="K6" s="14">
        <f t="shared" si="1"/>
        <v>1320</v>
      </c>
    </row>
    <row r="7" spans="3:11" x14ac:dyDescent="0.25">
      <c r="F7" t="s">
        <v>76</v>
      </c>
      <c r="G7">
        <f>MIN(G4:G6)</f>
        <v>1560</v>
      </c>
      <c r="J7" t="s">
        <v>76</v>
      </c>
      <c r="K7">
        <f>MIN(K4:K6)</f>
        <v>1320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C334D08EE1B554FB60BF4EE6FA4EE13" ma:contentTypeVersion="0" ma:contentTypeDescription="Create a new document." ma:contentTypeScope="" ma:versionID="37fd875a4d1d3694e1d8e0833e6ed5d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96eebc6b29e9991df8fe0797887ab23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84F1E2D-C5CF-43E5-BAA8-61695605FC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518EE27-C547-492E-87E3-9365D4F0F5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A9EB057-1820-4B7E-98C1-3E90C180F2D2}">
  <ds:schemaRefs>
    <ds:schemaRef ds:uri="http://schemas.microsoft.com/office/infopath/2007/PartnerControls"/>
    <ds:schemaRef ds:uri="http://purl.org/dc/dcmitype/"/>
    <ds:schemaRef ds:uri="http://purl.org/dc/terms/"/>
    <ds:schemaRef ds:uri="http://www.w3.org/XML/1998/namespace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Shopping List</vt:lpstr>
      <vt:lpstr>Pets</vt:lpstr>
      <vt:lpstr>Vacation</vt:lpstr>
      <vt:lpstr>Printer</vt:lpstr>
      <vt:lpstr>Data Plans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olunloyo samuel</cp:lastModifiedBy>
  <dcterms:created xsi:type="dcterms:W3CDTF">2022-09-08T20:42:35Z</dcterms:created>
  <dcterms:modified xsi:type="dcterms:W3CDTF">2022-09-09T23:32:16Z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0x0101007C334D08EE1B554FB60BF4EE6FA4EE13</vt:lpwstr>
  </property>
</Properties>
</file>