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4"/>
    <sheet state="visible" name="Hoja2" sheetId="2" r:id="rId5"/>
  </sheets>
  <definedNames/>
  <calcPr/>
</workbook>
</file>

<file path=xl/sharedStrings.xml><?xml version="1.0" encoding="utf-8"?>
<sst xmlns="http://schemas.openxmlformats.org/spreadsheetml/2006/main" count="219" uniqueCount="45">
  <si>
    <t xml:space="preserve">Pago A Barberos </t>
  </si>
  <si>
    <t xml:space="preserve">Rendimiento del Barbero </t>
  </si>
  <si>
    <t xml:space="preserve">Barbero Carlos </t>
  </si>
  <si>
    <t xml:space="preserve">Barbero Frank </t>
  </si>
  <si>
    <t>Fecha</t>
  </si>
  <si>
    <t>Diario</t>
  </si>
  <si>
    <t>Porcentaje % 60</t>
  </si>
  <si>
    <t>Adelanto</t>
  </si>
  <si>
    <t xml:space="preserve">Adelanto </t>
  </si>
  <si>
    <t>Total</t>
  </si>
  <si>
    <t>Acumula</t>
  </si>
  <si>
    <t>Barbero frank</t>
  </si>
  <si>
    <t>Barbero josue</t>
  </si>
  <si>
    <t>Ventas</t>
  </si>
  <si>
    <t>Cancelado</t>
  </si>
  <si>
    <t xml:space="preserve">   </t>
  </si>
  <si>
    <t xml:space="preserve">caja diaria </t>
  </si>
  <si>
    <t xml:space="preserve"> </t>
  </si>
  <si>
    <t>pago a barberos</t>
  </si>
  <si>
    <t>total % barberia</t>
  </si>
  <si>
    <t xml:space="preserve">Rendimiento de barberos </t>
  </si>
  <si>
    <t xml:space="preserve">REGISTRO DIARIO DE BARBEROS </t>
  </si>
  <si>
    <t>Total clientes</t>
  </si>
  <si>
    <t>Caja</t>
  </si>
  <si>
    <t>Ingresos/Egresos</t>
  </si>
  <si>
    <t>Clientes</t>
  </si>
  <si>
    <t>Incentivos</t>
  </si>
  <si>
    <t>P: Incentivo</t>
  </si>
  <si>
    <t>Porcentaje % 30</t>
  </si>
  <si>
    <t>Inicio</t>
  </si>
  <si>
    <t>Gastos</t>
  </si>
  <si>
    <t>Caja diaria</t>
  </si>
  <si>
    <t>Pago barberos</t>
  </si>
  <si>
    <t>Total % barbería</t>
  </si>
  <si>
    <t>TOTAL</t>
  </si>
  <si>
    <t xml:space="preserve">Total </t>
  </si>
  <si>
    <t>total % barberia semanal</t>
  </si>
  <si>
    <t>pago a barberos semanal</t>
  </si>
  <si>
    <t>Rendimiento de barberos semanal</t>
  </si>
  <si>
    <t>Barbero</t>
  </si>
  <si>
    <t>Carlos</t>
  </si>
  <si>
    <t>Frank</t>
  </si>
  <si>
    <t>Josué</t>
  </si>
  <si>
    <t xml:space="preserve">  </t>
  </si>
  <si>
    <t>Total Clientes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</si>
</sst>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 &quot;$&quot;* #,##0.00_ ;_ &quot;$&quot;* \-#,##0.00_ ;_ &quot;$&quot;* &quot;-&quot;??_ ;_ @_ "/>
  </numFmts>
  <fonts count="10">
    <font>
      <sz val="11.0"/>
      <color theme="1"/>
      <name val="Calibri"/>
      <scheme val="minor"/>
    </font>
    <font>
      <sz val="22.0"/>
      <color theme="1"/>
      <name val="Calibri"/>
    </font>
    <font>
      <sz val="18.0"/>
      <color theme="1"/>
      <name val="Calibri"/>
    </font>
    <font>
      <sz val="11.0"/>
      <color theme="1"/>
      <name val="Calibri"/>
    </font>
    <font/>
    <font>
      <sz val="11.0"/>
      <color theme="5"/>
      <name val="Calibri"/>
    </font>
    <font>
      <color theme="1"/>
      <name val="Calibri"/>
      <scheme val="minor"/>
    </font>
    <font>
      <b/>
      <sz val="11.0"/>
      <color theme="1"/>
      <name val="Calibri"/>
    </font>
    <font>
      <b/>
      <sz val="18.0"/>
      <color theme="1"/>
      <name val="Calibri"/>
    </font>
    <font>
      <sz val="11.0"/>
      <color rgb="FFFF0000"/>
      <name val="Calibri"/>
    </font>
  </fonts>
  <fills count="26">
    <fill>
      <patternFill patternType="none"/>
    </fill>
    <fill>
      <patternFill patternType="lightGray"/>
    </fill>
    <fill>
      <patternFill patternType="solid">
        <fgColor rgb="FFF7CAAC"/>
        <bgColor rgb="FFF7CAAC"/>
      </patternFill>
    </fill>
    <fill>
      <patternFill patternType="solid">
        <fgColor rgb="FFDEEAF6"/>
        <bgColor rgb="FFDEEAF6"/>
      </patternFill>
    </fill>
    <fill>
      <patternFill patternType="solid">
        <fgColor rgb="FFC5E0B3"/>
        <bgColor rgb="FFC5E0B3"/>
      </patternFill>
    </fill>
    <fill>
      <patternFill patternType="solid">
        <fgColor rgb="FFFFFF00"/>
        <bgColor rgb="FFFFFF00"/>
      </patternFill>
    </fill>
    <fill>
      <patternFill patternType="solid">
        <fgColor theme="4"/>
        <bgColor theme="4"/>
      </patternFill>
    </fill>
    <fill>
      <patternFill patternType="solid">
        <fgColor rgb="FFADB9CA"/>
        <bgColor rgb="FFADB9CA"/>
      </patternFill>
    </fill>
    <fill>
      <patternFill patternType="solid">
        <fgColor rgb="FFFF0000"/>
        <bgColor rgb="FFFF0000"/>
      </patternFill>
    </fill>
    <fill>
      <patternFill patternType="solid">
        <fgColor rgb="FF8EAADB"/>
        <bgColor rgb="FF8EAADB"/>
      </patternFill>
    </fill>
    <fill>
      <patternFill patternType="solid">
        <fgColor rgb="FFFFC000"/>
        <bgColor rgb="FFFFC000"/>
      </patternFill>
    </fill>
    <fill>
      <patternFill patternType="solid">
        <fgColor theme="7"/>
        <bgColor theme="7"/>
      </patternFill>
    </fill>
    <fill>
      <patternFill patternType="solid">
        <fgColor rgb="FF2E75B5"/>
        <bgColor rgb="FF2E75B5"/>
      </patternFill>
    </fill>
    <fill>
      <patternFill patternType="solid">
        <fgColor rgb="FF0C0C0C"/>
        <bgColor rgb="FF0C0C0C"/>
      </patternFill>
    </fill>
    <fill>
      <patternFill patternType="solid">
        <fgColor rgb="FFD6DCE4"/>
        <bgColor rgb="FFD6DCE4"/>
      </patternFill>
    </fill>
    <fill>
      <patternFill patternType="solid">
        <fgColor rgb="FFCC99FF"/>
        <bgColor rgb="FFCC99FF"/>
      </patternFill>
    </fill>
    <fill>
      <patternFill patternType="solid">
        <fgColor rgb="FFCC9900"/>
        <bgColor rgb="FFCC9900"/>
      </patternFill>
    </fill>
    <fill>
      <patternFill patternType="solid">
        <fgColor rgb="FFFBE4D5"/>
        <bgColor rgb="FFFBE4D5"/>
      </patternFill>
    </fill>
    <fill>
      <patternFill patternType="solid">
        <fgColor rgb="FFECECEC"/>
        <bgColor rgb="FFECECEC"/>
      </patternFill>
    </fill>
    <fill>
      <patternFill patternType="solid">
        <fgColor rgb="FFE7E6E6"/>
        <bgColor rgb="FFE7E6E6"/>
      </patternFill>
    </fill>
    <fill>
      <patternFill patternType="solid">
        <fgColor rgb="FFD8D8D8"/>
        <bgColor rgb="FFD8D8D8"/>
      </patternFill>
    </fill>
    <fill>
      <patternFill patternType="solid">
        <fgColor rgb="FF99FF99"/>
        <bgColor rgb="FF99FF99"/>
      </patternFill>
    </fill>
    <fill>
      <patternFill patternType="solid">
        <fgColor theme="1"/>
        <bgColor theme="1"/>
      </patternFill>
    </fill>
    <fill>
      <patternFill patternType="solid">
        <fgColor rgb="FFFFD965"/>
        <bgColor rgb="FFFFD965"/>
      </patternFill>
    </fill>
    <fill>
      <patternFill patternType="solid">
        <fgColor rgb="FFA8D08D"/>
        <bgColor rgb="FFA8D08D"/>
      </patternFill>
    </fill>
    <fill>
      <patternFill patternType="solid">
        <fgColor rgb="FF7B7B7B"/>
        <bgColor rgb="FF7B7B7B"/>
      </patternFill>
    </fill>
  </fills>
  <borders count="7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/>
    </border>
    <border>
      <left style="thin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/>
      <right/>
      <top style="thin">
        <color rgb="FF000000"/>
      </top>
      <bottom/>
    </border>
    <border>
      <left/>
      <top/>
      <bottom/>
    </border>
    <border>
      <right/>
      <top/>
      <bottom/>
    </border>
    <border>
      <top/>
      <bottom/>
    </border>
    <border>
      <left style="medium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right/>
      <top style="medium">
        <color rgb="FF000000"/>
      </top>
      <bottom/>
    </border>
    <border>
      <left/>
      <right/>
      <top style="medium">
        <color rgb="FF000000"/>
      </top>
      <bottom/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top style="medium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bottom style="medium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medium">
        <color rgb="FF000000"/>
      </right>
      <top/>
      <bottom style="medium">
        <color rgb="FF000000"/>
      </bottom>
    </border>
    <border>
      <left/>
      <right/>
      <top/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/>
      <right style="thin">
        <color rgb="FF000000"/>
      </right>
      <top/>
      <bottom style="medium">
        <color rgb="FF000000"/>
      </bottom>
    </border>
    <border>
      <left style="thin">
        <color rgb="FF000000"/>
      </left>
      <right/>
      <top/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top/>
      <bottom style="thin">
        <color rgb="FF000000"/>
      </bottom>
    </border>
    <border>
      <left/>
      <right/>
      <top/>
      <bottom style="thin">
        <color rgb="FF000000"/>
      </bottom>
    </border>
    <border>
      <left style="medium">
        <color rgb="FF000000"/>
      </left>
      <right style="medium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/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  <bottom/>
    </border>
    <border>
      <left style="medium">
        <color rgb="FF000000"/>
      </left>
      <right style="medium">
        <color rgb="FF000000"/>
      </right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23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/>
    </xf>
    <xf borderId="1" fillId="2" fontId="3" numFmtId="0" xfId="0" applyBorder="1" applyFill="1" applyFont="1"/>
    <xf borderId="2" fillId="3" fontId="3" numFmtId="0" xfId="0" applyAlignment="1" applyBorder="1" applyFill="1" applyFont="1">
      <alignment horizontal="center"/>
    </xf>
    <xf borderId="3" fillId="0" fontId="4" numFmtId="0" xfId="0" applyBorder="1" applyFont="1"/>
    <xf borderId="4" fillId="0" fontId="4" numFmtId="0" xfId="0" applyBorder="1" applyFont="1"/>
    <xf borderId="2" fillId="4" fontId="3" numFmtId="0" xfId="0" applyAlignment="1" applyBorder="1" applyFill="1" applyFont="1">
      <alignment horizontal="center"/>
    </xf>
    <xf borderId="5" fillId="2" fontId="3" numFmtId="0" xfId="0" applyBorder="1" applyFont="1"/>
    <xf borderId="1" fillId="3" fontId="3" numFmtId="0" xfId="0" applyBorder="1" applyFont="1"/>
    <xf borderId="1" fillId="4" fontId="3" numFmtId="0" xfId="0" applyBorder="1" applyFont="1"/>
    <xf borderId="1" fillId="2" fontId="3" numFmtId="14" xfId="0" applyBorder="1" applyFont="1" applyNumberFormat="1"/>
    <xf borderId="1" fillId="0" fontId="3" numFmtId="0" xfId="0" applyBorder="1" applyFont="1"/>
    <xf borderId="5" fillId="3" fontId="3" numFmtId="0" xfId="0" applyBorder="1" applyFont="1"/>
    <xf borderId="5" fillId="4" fontId="3" numFmtId="0" xfId="0" applyBorder="1" applyFont="1"/>
    <xf borderId="5" fillId="5" fontId="3" numFmtId="0" xfId="0" applyBorder="1" applyFill="1" applyFont="1"/>
    <xf borderId="0" fillId="0" fontId="3" numFmtId="14" xfId="0" applyFont="1" applyNumberFormat="1"/>
    <xf borderId="0" fillId="0" fontId="2" numFmtId="0" xfId="0" applyFont="1"/>
    <xf borderId="6" fillId="2" fontId="3" numFmtId="0" xfId="0" applyBorder="1" applyFont="1"/>
    <xf borderId="7" fillId="2" fontId="3" numFmtId="0" xfId="0" applyBorder="1" applyFont="1"/>
    <xf borderId="8" fillId="3" fontId="3" numFmtId="0" xfId="0" applyAlignment="1" applyBorder="1" applyFont="1">
      <alignment horizontal="center"/>
    </xf>
    <xf borderId="9" fillId="0" fontId="4" numFmtId="0" xfId="0" applyBorder="1" applyFont="1"/>
    <xf borderId="10" fillId="0" fontId="4" numFmtId="0" xfId="0" applyBorder="1" applyFont="1"/>
    <xf borderId="11" fillId="3" fontId="3" numFmtId="0" xfId="0" applyAlignment="1" applyBorder="1" applyFont="1">
      <alignment horizontal="center"/>
    </xf>
    <xf borderId="8" fillId="6" fontId="3" numFmtId="0" xfId="0" applyAlignment="1" applyBorder="1" applyFill="1" applyFont="1">
      <alignment horizontal="center"/>
    </xf>
    <xf borderId="11" fillId="6" fontId="5" numFmtId="0" xfId="0" applyAlignment="1" applyBorder="1" applyFont="1">
      <alignment horizontal="center"/>
    </xf>
    <xf borderId="8" fillId="7" fontId="3" numFmtId="0" xfId="0" applyAlignment="1" applyBorder="1" applyFill="1" applyFont="1">
      <alignment horizontal="center"/>
    </xf>
    <xf borderId="5" fillId="7" fontId="3" numFmtId="0" xfId="0" applyAlignment="1" applyBorder="1" applyFont="1">
      <alignment horizontal="center"/>
    </xf>
    <xf borderId="1" fillId="3" fontId="3" numFmtId="164" xfId="0" applyBorder="1" applyFont="1" applyNumberFormat="1"/>
    <xf borderId="1" fillId="6" fontId="3" numFmtId="0" xfId="0" applyBorder="1" applyFont="1"/>
    <xf borderId="1" fillId="7" fontId="3" numFmtId="0" xfId="0" applyBorder="1" applyFont="1"/>
    <xf borderId="1" fillId="0" fontId="3" numFmtId="14" xfId="0" applyBorder="1" applyFont="1" applyNumberFormat="1"/>
    <xf borderId="1" fillId="0" fontId="3" numFmtId="164" xfId="0" applyBorder="1" applyFont="1" applyNumberFormat="1"/>
    <xf borderId="1" fillId="4" fontId="3" numFmtId="164" xfId="0" applyBorder="1" applyFont="1" applyNumberFormat="1"/>
    <xf borderId="5" fillId="8" fontId="3" numFmtId="0" xfId="0" applyBorder="1" applyFill="1" applyFont="1"/>
    <xf borderId="5" fillId="8" fontId="3" numFmtId="164" xfId="0" applyBorder="1" applyFont="1" applyNumberFormat="1"/>
    <xf borderId="5" fillId="5" fontId="3" numFmtId="164" xfId="0" applyBorder="1" applyFont="1" applyNumberFormat="1"/>
    <xf borderId="0" fillId="0" fontId="6" numFmtId="0" xfId="0" applyFont="1"/>
    <xf borderId="12" fillId="9" fontId="7" numFmtId="0" xfId="0" applyAlignment="1" applyBorder="1" applyFill="1" applyFont="1">
      <alignment horizontal="center"/>
    </xf>
    <xf borderId="13" fillId="0" fontId="4" numFmtId="0" xfId="0" applyBorder="1" applyFont="1"/>
    <xf borderId="5" fillId="9" fontId="3" numFmtId="0" xfId="0" applyAlignment="1" applyBorder="1" applyFont="1">
      <alignment horizontal="center"/>
    </xf>
    <xf borderId="5" fillId="10" fontId="3" numFmtId="164" xfId="0" applyBorder="1" applyFill="1" applyFont="1" applyNumberFormat="1"/>
    <xf borderId="12" fillId="7" fontId="3" numFmtId="0" xfId="0" applyAlignment="1" applyBorder="1" applyFont="1">
      <alignment horizontal="center"/>
    </xf>
    <xf borderId="14" fillId="0" fontId="4" numFmtId="0" xfId="0" applyBorder="1" applyFont="1"/>
    <xf borderId="5" fillId="11" fontId="3" numFmtId="164" xfId="0" applyBorder="1" applyFill="1" applyFont="1" applyNumberFormat="1"/>
    <xf borderId="12" fillId="12" fontId="3" numFmtId="0" xfId="0" applyAlignment="1" applyBorder="1" applyFill="1" applyFont="1">
      <alignment horizontal="center"/>
    </xf>
    <xf borderId="5" fillId="12" fontId="3" numFmtId="0" xfId="0" applyAlignment="1" applyBorder="1" applyFont="1">
      <alignment horizontal="center"/>
    </xf>
    <xf borderId="5" fillId="9" fontId="3" numFmtId="164" xfId="0" applyBorder="1" applyFont="1" applyNumberFormat="1"/>
    <xf borderId="0" fillId="0" fontId="3" numFmtId="0" xfId="0" applyAlignment="1" applyFont="1">
      <alignment horizontal="center"/>
    </xf>
    <xf borderId="12" fillId="7" fontId="8" numFmtId="0" xfId="0" applyAlignment="1" applyBorder="1" applyFont="1">
      <alignment horizontal="center"/>
    </xf>
    <xf borderId="5" fillId="13" fontId="3" numFmtId="0" xfId="0" applyBorder="1" applyFill="1" applyFont="1"/>
    <xf borderId="15" fillId="14" fontId="7" numFmtId="0" xfId="0" applyAlignment="1" applyBorder="1" applyFill="1" applyFont="1">
      <alignment horizontal="center"/>
    </xf>
    <xf borderId="16" fillId="0" fontId="4" numFmtId="0" xfId="0" applyBorder="1" applyFont="1"/>
    <xf borderId="17" fillId="0" fontId="4" numFmtId="0" xfId="0" applyBorder="1" applyFont="1"/>
    <xf borderId="18" fillId="14" fontId="7" numFmtId="0" xfId="0" applyAlignment="1" applyBorder="1" applyFont="1">
      <alignment horizontal="center"/>
    </xf>
    <xf borderId="19" fillId="15" fontId="7" numFmtId="0" xfId="0" applyAlignment="1" applyBorder="1" applyFill="1" applyFont="1">
      <alignment horizontal="center" shrinkToFit="0" vertical="center" wrapText="1"/>
    </xf>
    <xf borderId="19" fillId="16" fontId="7" numFmtId="0" xfId="0" applyAlignment="1" applyBorder="1" applyFill="1" applyFont="1">
      <alignment horizontal="center" vertical="center"/>
    </xf>
    <xf borderId="20" fillId="4" fontId="7" numFmtId="0" xfId="0" applyAlignment="1" applyBorder="1" applyFont="1">
      <alignment horizontal="center" vertical="center"/>
    </xf>
    <xf borderId="21" fillId="0" fontId="4" numFmtId="0" xfId="0" applyBorder="1" applyFont="1"/>
    <xf borderId="20" fillId="17" fontId="7" numFmtId="0" xfId="0" applyAlignment="1" applyBorder="1" applyFill="1" applyFont="1">
      <alignment horizontal="center" vertical="center"/>
    </xf>
    <xf borderId="22" fillId="0" fontId="4" numFmtId="0" xfId="0" applyBorder="1" applyFont="1"/>
    <xf borderId="23" fillId="3" fontId="7" numFmtId="0" xfId="0" applyAlignment="1" applyBorder="1" applyFont="1">
      <alignment horizontal="center"/>
    </xf>
    <xf borderId="24" fillId="0" fontId="4" numFmtId="0" xfId="0" applyBorder="1" applyFont="1"/>
    <xf borderId="25" fillId="0" fontId="4" numFmtId="0" xfId="0" applyBorder="1" applyFont="1"/>
    <xf borderId="26" fillId="3" fontId="7" numFmtId="0" xfId="0" applyAlignment="1" applyBorder="1" applyFont="1">
      <alignment horizontal="center"/>
    </xf>
    <xf borderId="27" fillId="9" fontId="7" numFmtId="0" xfId="0" applyAlignment="1" applyBorder="1" applyFont="1">
      <alignment horizontal="center"/>
    </xf>
    <xf borderId="26" fillId="9" fontId="7" numFmtId="0" xfId="0" applyAlignment="1" applyBorder="1" applyFont="1">
      <alignment horizontal="center"/>
    </xf>
    <xf borderId="23" fillId="5" fontId="7" numFmtId="0" xfId="0" applyAlignment="1" applyBorder="1" applyFont="1">
      <alignment horizontal="center"/>
    </xf>
    <xf borderId="26" fillId="5" fontId="7" numFmtId="0" xfId="0" applyAlignment="1" applyBorder="1" applyFont="1">
      <alignment horizontal="center"/>
    </xf>
    <xf borderId="28" fillId="0" fontId="4" numFmtId="0" xfId="0" applyBorder="1" applyFont="1"/>
    <xf borderId="29" fillId="0" fontId="4" numFmtId="0" xfId="0" applyBorder="1" applyFont="1"/>
    <xf borderId="30" fillId="0" fontId="4" numFmtId="0" xfId="0" applyBorder="1" applyFont="1"/>
    <xf borderId="31" fillId="0" fontId="4" numFmtId="0" xfId="0" applyBorder="1" applyFont="1"/>
    <xf borderId="32" fillId="0" fontId="4" numFmtId="0" xfId="0" applyBorder="1" applyFont="1"/>
    <xf borderId="33" fillId="2" fontId="3" numFmtId="0" xfId="0" applyBorder="1" applyFont="1"/>
    <xf borderId="34" fillId="18" fontId="7" numFmtId="0" xfId="0" applyAlignment="1" applyBorder="1" applyFill="1" applyFont="1">
      <alignment horizontal="center"/>
    </xf>
    <xf borderId="35" fillId="3" fontId="7" numFmtId="164" xfId="0" applyAlignment="1" applyBorder="1" applyFont="1" applyNumberFormat="1">
      <alignment horizontal="center"/>
    </xf>
    <xf borderId="35" fillId="3" fontId="7" numFmtId="0" xfId="0" applyAlignment="1" applyBorder="1" applyFont="1">
      <alignment horizontal="center"/>
    </xf>
    <xf borderId="36" fillId="19" fontId="7" numFmtId="0" xfId="0" applyAlignment="1" applyBorder="1" applyFill="1" applyFont="1">
      <alignment horizontal="center"/>
    </xf>
    <xf borderId="37" fillId="19" fontId="7" numFmtId="0" xfId="0" applyAlignment="1" applyBorder="1" applyFont="1">
      <alignment horizontal="center"/>
    </xf>
    <xf borderId="34" fillId="20" fontId="7" numFmtId="0" xfId="0" applyAlignment="1" applyBorder="1" applyFill="1" applyFont="1">
      <alignment horizontal="center"/>
    </xf>
    <xf borderId="35" fillId="9" fontId="7" numFmtId="0" xfId="0" applyAlignment="1" applyBorder="1" applyFont="1">
      <alignment horizontal="center"/>
    </xf>
    <xf borderId="36" fillId="20" fontId="7" numFmtId="0" xfId="0" applyAlignment="1" applyBorder="1" applyFont="1">
      <alignment horizontal="center"/>
    </xf>
    <xf borderId="38" fillId="19" fontId="7" numFmtId="0" xfId="0" applyAlignment="1" applyBorder="1" applyFont="1">
      <alignment horizontal="center"/>
    </xf>
    <xf borderId="39" fillId="20" fontId="7" numFmtId="0" xfId="0" applyAlignment="1" applyBorder="1" applyFont="1">
      <alignment horizontal="center"/>
    </xf>
    <xf borderId="39" fillId="5" fontId="7" numFmtId="0" xfId="0" applyAlignment="1" applyBorder="1" applyFont="1">
      <alignment horizontal="center"/>
    </xf>
    <xf borderId="35" fillId="5" fontId="7" numFmtId="0" xfId="0" applyAlignment="1" applyBorder="1" applyFont="1">
      <alignment horizontal="center"/>
    </xf>
    <xf borderId="40" fillId="5" fontId="7" numFmtId="0" xfId="0" applyAlignment="1" applyBorder="1" applyFont="1">
      <alignment horizontal="center"/>
    </xf>
    <xf borderId="40" fillId="19" fontId="7" numFmtId="0" xfId="0" applyAlignment="1" applyBorder="1" applyFont="1">
      <alignment horizontal="center"/>
    </xf>
    <xf borderId="38" fillId="16" fontId="7" numFmtId="0" xfId="0" applyAlignment="1" applyBorder="1" applyFont="1">
      <alignment horizontal="center"/>
    </xf>
    <xf borderId="34" fillId="4" fontId="7" numFmtId="0" xfId="0" applyAlignment="1" applyBorder="1" applyFont="1">
      <alignment horizontal="center"/>
    </xf>
    <xf borderId="36" fillId="4" fontId="7" numFmtId="0" xfId="0" applyAlignment="1" applyBorder="1" applyFont="1">
      <alignment horizontal="center"/>
    </xf>
    <xf borderId="34" fillId="17" fontId="7" numFmtId="0" xfId="0" applyAlignment="1" applyBorder="1" applyFont="1">
      <alignment horizontal="center"/>
    </xf>
    <xf borderId="35" fillId="17" fontId="7" numFmtId="0" xfId="0" applyAlignment="1" applyBorder="1" applyFont="1">
      <alignment horizontal="center"/>
    </xf>
    <xf borderId="36" fillId="17" fontId="7" numFmtId="0" xfId="0" applyAlignment="1" applyBorder="1" applyFont="1">
      <alignment horizontal="center"/>
    </xf>
    <xf borderId="2" fillId="0" fontId="3" numFmtId="14" xfId="0" applyBorder="1" applyFont="1" applyNumberFormat="1"/>
    <xf borderId="41" fillId="18" fontId="3" numFmtId="0" xfId="0" applyAlignment="1" applyBorder="1" applyFont="1">
      <alignment horizontal="center"/>
    </xf>
    <xf borderId="42" fillId="0" fontId="3" numFmtId="164" xfId="0" applyBorder="1" applyFont="1" applyNumberFormat="1"/>
    <xf borderId="43" fillId="0" fontId="3" numFmtId="164" xfId="0" applyBorder="1" applyFont="1" applyNumberFormat="1"/>
    <xf borderId="43" fillId="0" fontId="3" numFmtId="0" xfId="0" applyBorder="1" applyFont="1"/>
    <xf borderId="44" fillId="18" fontId="3" numFmtId="0" xfId="0" applyAlignment="1" applyBorder="1" applyFont="1">
      <alignment horizontal="center"/>
    </xf>
    <xf borderId="45" fillId="18" fontId="3" numFmtId="0" xfId="0" applyAlignment="1" applyBorder="1" applyFont="1">
      <alignment horizontal="center"/>
    </xf>
    <xf borderId="46" fillId="18" fontId="3" numFmtId="0" xfId="0" applyAlignment="1" applyBorder="1" applyFont="1">
      <alignment horizontal="center"/>
    </xf>
    <xf borderId="47" fillId="18" fontId="3" numFmtId="0" xfId="0" applyAlignment="1" applyBorder="1" applyFont="1">
      <alignment horizontal="center"/>
    </xf>
    <xf borderId="48" fillId="0" fontId="3" numFmtId="164" xfId="0" applyBorder="1" applyFont="1" applyNumberFormat="1"/>
    <xf borderId="49" fillId="0" fontId="3" numFmtId="0" xfId="0" applyBorder="1" applyFont="1"/>
    <xf borderId="48" fillId="0" fontId="3" numFmtId="0" xfId="0" applyBorder="1" applyFont="1"/>
    <xf borderId="49" fillId="0" fontId="3" numFmtId="164" xfId="0" applyBorder="1" applyFont="1" applyNumberFormat="1"/>
    <xf borderId="50" fillId="18" fontId="3" numFmtId="0" xfId="0" applyAlignment="1" applyBorder="1" applyFont="1">
      <alignment horizontal="center"/>
    </xf>
    <xf borderId="4" fillId="0" fontId="3" numFmtId="164" xfId="0" applyBorder="1" applyFont="1" applyNumberFormat="1"/>
    <xf borderId="51" fillId="18" fontId="3" numFmtId="0" xfId="0" applyAlignment="1" applyBorder="1" applyFont="1">
      <alignment horizontal="center"/>
    </xf>
    <xf borderId="52" fillId="18" fontId="3" numFmtId="0" xfId="0" applyAlignment="1" applyBorder="1" applyFont="1">
      <alignment horizontal="center"/>
    </xf>
    <xf borderId="51" fillId="8" fontId="9" numFmtId="0" xfId="0" applyAlignment="1" applyBorder="1" applyFont="1">
      <alignment horizontal="center"/>
    </xf>
    <xf borderId="53" fillId="8" fontId="9" numFmtId="0" xfId="0" applyAlignment="1" applyBorder="1" applyFont="1">
      <alignment horizontal="center"/>
    </xf>
    <xf borderId="54" fillId="18" fontId="3" numFmtId="0" xfId="0" applyAlignment="1" applyBorder="1" applyFont="1">
      <alignment horizontal="center"/>
    </xf>
    <xf borderId="51" fillId="8" fontId="3" numFmtId="0" xfId="0" applyAlignment="1" applyBorder="1" applyFont="1">
      <alignment horizontal="center"/>
    </xf>
    <xf borderId="53" fillId="8" fontId="3" numFmtId="0" xfId="0" applyAlignment="1" applyBorder="1" applyFont="1">
      <alignment horizontal="center"/>
    </xf>
    <xf borderId="51" fillId="0" fontId="3" numFmtId="164" xfId="0" applyBorder="1" applyFont="1" applyNumberFormat="1"/>
    <xf borderId="50" fillId="0" fontId="3" numFmtId="0" xfId="0" applyBorder="1" applyFont="1"/>
    <xf borderId="51" fillId="0" fontId="3" numFmtId="0" xfId="0" applyBorder="1" applyFont="1"/>
    <xf borderId="50" fillId="0" fontId="3" numFmtId="164" xfId="0" applyBorder="1" applyFont="1" applyNumberFormat="1"/>
    <xf borderId="52" fillId="8" fontId="3" numFmtId="0" xfId="0" applyAlignment="1" applyBorder="1" applyFont="1">
      <alignment horizontal="center"/>
    </xf>
    <xf borderId="50" fillId="19" fontId="3" numFmtId="0" xfId="0" applyAlignment="1" applyBorder="1" applyFont="1">
      <alignment horizontal="center"/>
    </xf>
    <xf borderId="4" fillId="0" fontId="3" numFmtId="0" xfId="0" applyBorder="1" applyFont="1"/>
    <xf borderId="53" fillId="18" fontId="3" numFmtId="0" xfId="0" applyAlignment="1" applyBorder="1" applyFont="1">
      <alignment horizontal="center"/>
    </xf>
    <xf borderId="55" fillId="18" fontId="3" numFmtId="0" xfId="0" applyAlignment="1" applyBorder="1" applyFont="1">
      <alignment horizontal="center"/>
    </xf>
    <xf borderId="56" fillId="0" fontId="3" numFmtId="0" xfId="0" applyBorder="1" applyFont="1"/>
    <xf borderId="57" fillId="0" fontId="3" numFmtId="0" xfId="0" applyBorder="1" applyFont="1"/>
    <xf borderId="58" fillId="18" fontId="3" numFmtId="0" xfId="0" applyAlignment="1" applyBorder="1" applyFont="1">
      <alignment horizontal="center"/>
    </xf>
    <xf borderId="11" fillId="18" fontId="3" numFmtId="0" xfId="0" applyAlignment="1" applyBorder="1" applyFont="1">
      <alignment horizontal="center"/>
    </xf>
    <xf borderId="57" fillId="0" fontId="3" numFmtId="164" xfId="0" applyBorder="1" applyFont="1" applyNumberFormat="1"/>
    <xf borderId="59" fillId="18" fontId="3" numFmtId="0" xfId="0" applyAlignment="1" applyBorder="1" applyFont="1">
      <alignment horizontal="center"/>
    </xf>
    <xf borderId="60" fillId="18" fontId="3" numFmtId="0" xfId="0" applyAlignment="1" applyBorder="1" applyFont="1">
      <alignment horizontal="center"/>
    </xf>
    <xf borderId="61" fillId="0" fontId="3" numFmtId="164" xfId="0" applyBorder="1" applyFont="1" applyNumberFormat="1"/>
    <xf borderId="62" fillId="0" fontId="3" numFmtId="0" xfId="0" applyBorder="1" applyFont="1"/>
    <xf borderId="61" fillId="0" fontId="3" numFmtId="0" xfId="0" applyBorder="1" applyFont="1"/>
    <xf borderId="62" fillId="0" fontId="3" numFmtId="164" xfId="0" applyBorder="1" applyFont="1" applyNumberFormat="1"/>
    <xf borderId="63" fillId="0" fontId="3" numFmtId="164" xfId="0" applyBorder="1" applyFont="1" applyNumberFormat="1"/>
    <xf borderId="33" fillId="2" fontId="3" numFmtId="14" xfId="0" applyBorder="1" applyFont="1" applyNumberFormat="1"/>
    <xf borderId="64" fillId="3" fontId="7" numFmtId="0" xfId="0" applyAlignment="1" applyBorder="1" applyFont="1">
      <alignment horizontal="center"/>
    </xf>
    <xf borderId="65" fillId="3" fontId="7" numFmtId="164" xfId="0" applyAlignment="1" applyBorder="1" applyFont="1" applyNumberFormat="1">
      <alignment horizontal="center"/>
    </xf>
    <xf borderId="65" fillId="3" fontId="7" numFmtId="0" xfId="0" applyAlignment="1" applyBorder="1" applyFont="1">
      <alignment horizontal="center"/>
    </xf>
    <xf borderId="65" fillId="9" fontId="7" numFmtId="0" xfId="0" applyAlignment="1" applyBorder="1" applyFont="1">
      <alignment horizontal="center"/>
    </xf>
    <xf borderId="65" fillId="9" fontId="7" numFmtId="164" xfId="0" applyAlignment="1" applyBorder="1" applyFont="1" applyNumberFormat="1">
      <alignment horizontal="center"/>
    </xf>
    <xf borderId="65" fillId="5" fontId="7" numFmtId="0" xfId="0" applyAlignment="1" applyBorder="1" applyFont="1">
      <alignment horizontal="center"/>
    </xf>
    <xf borderId="65" fillId="5" fontId="7" numFmtId="164" xfId="0" applyAlignment="1" applyBorder="1" applyFont="1" applyNumberFormat="1">
      <alignment horizontal="center"/>
    </xf>
    <xf borderId="65" fillId="5" fontId="7" numFmtId="2" xfId="0" applyAlignment="1" applyBorder="1" applyFont="1" applyNumberFormat="1">
      <alignment horizontal="center"/>
    </xf>
    <xf borderId="66" fillId="15" fontId="7" numFmtId="2" xfId="0" applyAlignment="1" applyBorder="1" applyFont="1" applyNumberFormat="1">
      <alignment horizontal="center"/>
    </xf>
    <xf borderId="67" fillId="16" fontId="7" numFmtId="0" xfId="0" applyAlignment="1" applyBorder="1" applyFont="1">
      <alignment horizontal="center"/>
    </xf>
    <xf borderId="67" fillId="4" fontId="7" numFmtId="0" xfId="0" applyAlignment="1" applyBorder="1" applyFont="1">
      <alignment horizontal="center"/>
    </xf>
    <xf borderId="67" fillId="17" fontId="7" numFmtId="164" xfId="0" applyAlignment="1" applyBorder="1" applyFont="1" applyNumberFormat="1">
      <alignment horizontal="center"/>
    </xf>
    <xf borderId="68" fillId="17" fontId="7" numFmtId="164" xfId="0" applyAlignment="1" applyBorder="1" applyFont="1" applyNumberFormat="1">
      <alignment horizontal="center"/>
    </xf>
    <xf borderId="0" fillId="0" fontId="3" numFmtId="0" xfId="0" applyFont="1"/>
    <xf borderId="0" fillId="0" fontId="3" numFmtId="164" xfId="0" applyFont="1" applyNumberFormat="1"/>
    <xf borderId="5" fillId="21" fontId="7" numFmtId="0" xfId="0" applyBorder="1" applyFill="1" applyFont="1"/>
    <xf borderId="5" fillId="21" fontId="3" numFmtId="164" xfId="0" applyBorder="1" applyFont="1" applyNumberFormat="1"/>
    <xf borderId="0" fillId="0" fontId="7" numFmtId="0" xfId="0" applyFont="1"/>
    <xf borderId="12" fillId="12" fontId="7" numFmtId="0" xfId="0" applyAlignment="1" applyBorder="1" applyFont="1">
      <alignment horizontal="center"/>
    </xf>
    <xf borderId="12" fillId="7" fontId="7" numFmtId="0" xfId="0" applyAlignment="1" applyBorder="1" applyFont="1">
      <alignment horizontal="center"/>
    </xf>
    <xf borderId="12" fillId="7" fontId="8" numFmtId="0" xfId="0" applyAlignment="1" applyBorder="1" applyFont="1">
      <alignment horizontal="center" vertical="center"/>
    </xf>
    <xf borderId="0" fillId="0" fontId="8" numFmtId="0" xfId="0" applyAlignment="1" applyFont="1">
      <alignment horizontal="center" vertical="center"/>
    </xf>
    <xf borderId="69" fillId="5" fontId="3" numFmtId="0" xfId="0" applyBorder="1" applyFont="1"/>
    <xf borderId="70" fillId="5" fontId="3" numFmtId="0" xfId="0" applyAlignment="1" applyBorder="1" applyFont="1">
      <alignment horizontal="center"/>
    </xf>
    <xf borderId="71" fillId="5" fontId="3" numFmtId="0" xfId="0" applyAlignment="1" applyBorder="1" applyFont="1">
      <alignment horizontal="center"/>
    </xf>
    <xf borderId="63" fillId="0" fontId="3" numFmtId="0" xfId="0" applyAlignment="1" applyBorder="1" applyFont="1">
      <alignment horizontal="center"/>
    </xf>
    <xf borderId="61" fillId="0" fontId="3" numFmtId="2" xfId="0" applyAlignment="1" applyBorder="1" applyFont="1" applyNumberFormat="1">
      <alignment horizontal="center"/>
    </xf>
    <xf borderId="5" fillId="22" fontId="3" numFmtId="0" xfId="0" applyBorder="1" applyFill="1" applyFont="1"/>
    <xf borderId="23" fillId="23" fontId="7" numFmtId="0" xfId="0" applyAlignment="1" applyBorder="1" applyFill="1" applyFont="1">
      <alignment horizontal="center"/>
    </xf>
    <xf borderId="26" fillId="23" fontId="7" numFmtId="0" xfId="0" applyAlignment="1" applyBorder="1" applyFont="1">
      <alignment horizontal="center"/>
    </xf>
    <xf borderId="27" fillId="24" fontId="7" numFmtId="0" xfId="0" applyAlignment="1" applyBorder="1" applyFill="1" applyFont="1">
      <alignment horizontal="center"/>
    </xf>
    <xf borderId="26" fillId="24" fontId="7" numFmtId="0" xfId="0" applyAlignment="1" applyBorder="1" applyFont="1">
      <alignment horizontal="center"/>
    </xf>
    <xf borderId="23" fillId="25" fontId="7" numFmtId="0" xfId="0" applyAlignment="1" applyBorder="1" applyFill="1" applyFont="1">
      <alignment horizontal="center"/>
    </xf>
    <xf borderId="26" fillId="25" fontId="7" numFmtId="0" xfId="0" applyAlignment="1" applyBorder="1" applyFont="1">
      <alignment horizontal="center"/>
    </xf>
    <xf borderId="34" fillId="23" fontId="7" numFmtId="0" xfId="0" applyAlignment="1" applyBorder="1" applyFont="1">
      <alignment horizontal="center"/>
    </xf>
    <xf borderId="35" fillId="23" fontId="7" numFmtId="164" xfId="0" applyAlignment="1" applyBorder="1" applyFont="1" applyNumberFormat="1">
      <alignment horizontal="center"/>
    </xf>
    <xf borderId="35" fillId="23" fontId="7" numFmtId="0" xfId="0" applyAlignment="1" applyBorder="1" applyFont="1">
      <alignment horizontal="center"/>
    </xf>
    <xf borderId="36" fillId="23" fontId="7" numFmtId="0" xfId="0" applyAlignment="1" applyBorder="1" applyFont="1">
      <alignment horizontal="center"/>
    </xf>
    <xf borderId="37" fillId="23" fontId="7" numFmtId="0" xfId="0" applyAlignment="1" applyBorder="1" applyFont="1">
      <alignment horizontal="center"/>
    </xf>
    <xf borderId="34" fillId="24" fontId="7" numFmtId="0" xfId="0" applyAlignment="1" applyBorder="1" applyFont="1">
      <alignment horizontal="center"/>
    </xf>
    <xf borderId="35" fillId="24" fontId="7" numFmtId="0" xfId="0" applyAlignment="1" applyBorder="1" applyFont="1">
      <alignment horizontal="center"/>
    </xf>
    <xf borderId="36" fillId="24" fontId="7" numFmtId="0" xfId="0" applyAlignment="1" applyBorder="1" applyFont="1">
      <alignment horizontal="center"/>
    </xf>
    <xf borderId="38" fillId="24" fontId="7" numFmtId="0" xfId="0" applyAlignment="1" applyBorder="1" applyFont="1">
      <alignment horizontal="center"/>
    </xf>
    <xf borderId="39" fillId="25" fontId="7" numFmtId="0" xfId="0" applyAlignment="1" applyBorder="1" applyFont="1">
      <alignment horizontal="center"/>
    </xf>
    <xf borderId="35" fillId="25" fontId="7" numFmtId="0" xfId="0" applyAlignment="1" applyBorder="1" applyFont="1">
      <alignment horizontal="center"/>
    </xf>
    <xf borderId="40" fillId="25" fontId="7" numFmtId="0" xfId="0" applyAlignment="1" applyBorder="1" applyFont="1">
      <alignment horizontal="center"/>
    </xf>
    <xf borderId="38" fillId="25" fontId="7" numFmtId="0" xfId="0" applyAlignment="1" applyBorder="1" applyFont="1">
      <alignment horizontal="center"/>
    </xf>
    <xf borderId="41" fillId="23" fontId="3" numFmtId="0" xfId="0" applyAlignment="1" applyBorder="1" applyFont="1">
      <alignment horizontal="center"/>
    </xf>
    <xf borderId="47" fillId="23" fontId="3" numFmtId="164" xfId="0" applyBorder="1" applyFont="1" applyNumberFormat="1"/>
    <xf borderId="72" fillId="23" fontId="3" numFmtId="164" xfId="0" applyBorder="1" applyFont="1" applyNumberFormat="1"/>
    <xf borderId="72" fillId="23" fontId="3" numFmtId="0" xfId="0" applyBorder="1" applyFont="1"/>
    <xf borderId="44" fillId="8" fontId="3" numFmtId="0" xfId="0" applyAlignment="1" applyBorder="1" applyFont="1">
      <alignment horizontal="center"/>
    </xf>
    <xf borderId="45" fillId="8" fontId="3" numFmtId="0" xfId="0" applyAlignment="1" applyBorder="1" applyFont="1">
      <alignment horizontal="center"/>
    </xf>
    <xf borderId="41" fillId="24" fontId="3" numFmtId="0" xfId="0" applyAlignment="1" applyBorder="1" applyFont="1">
      <alignment horizontal="center"/>
    </xf>
    <xf borderId="72" fillId="24" fontId="3" numFmtId="164" xfId="0" applyBorder="1" applyFont="1" applyNumberFormat="1"/>
    <xf borderId="44" fillId="24" fontId="3" numFmtId="0" xfId="0" applyAlignment="1" applyBorder="1" applyFont="1">
      <alignment horizontal="center"/>
    </xf>
    <xf borderId="46" fillId="24" fontId="3" numFmtId="0" xfId="0" applyAlignment="1" applyBorder="1" applyFont="1">
      <alignment horizontal="center"/>
    </xf>
    <xf borderId="47" fillId="25" fontId="3" numFmtId="0" xfId="0" applyAlignment="1" applyBorder="1" applyFont="1">
      <alignment horizontal="center"/>
    </xf>
    <xf borderId="47" fillId="25" fontId="3" numFmtId="164" xfId="0" applyBorder="1" applyFont="1" applyNumberFormat="1"/>
    <xf borderId="72" fillId="25" fontId="3" numFmtId="164" xfId="0" applyBorder="1" applyFont="1" applyNumberFormat="1"/>
    <xf borderId="72" fillId="25" fontId="3" numFmtId="0" xfId="0" applyBorder="1" applyFont="1"/>
    <xf borderId="44" fillId="25" fontId="3" numFmtId="0" xfId="0" applyAlignment="1" applyBorder="1" applyFont="1">
      <alignment horizontal="center"/>
    </xf>
    <xf borderId="46" fillId="25" fontId="3" numFmtId="0" xfId="0" applyAlignment="1" applyBorder="1" applyFont="1">
      <alignment horizontal="center"/>
    </xf>
    <xf borderId="50" fillId="23" fontId="3" numFmtId="0" xfId="0" applyAlignment="1" applyBorder="1" applyFont="1">
      <alignment horizontal="center"/>
    </xf>
    <xf borderId="54" fillId="23" fontId="3" numFmtId="164" xfId="0" applyBorder="1" applyFont="1" applyNumberFormat="1"/>
    <xf borderId="50" fillId="24" fontId="3" numFmtId="0" xfId="0" applyAlignment="1" applyBorder="1" applyFont="1">
      <alignment horizontal="center"/>
    </xf>
    <xf borderId="1" fillId="24" fontId="3" numFmtId="164" xfId="0" applyBorder="1" applyFont="1" applyNumberFormat="1"/>
    <xf borderId="54" fillId="25" fontId="3" numFmtId="0" xfId="0" applyAlignment="1" applyBorder="1" applyFont="1">
      <alignment horizontal="center"/>
    </xf>
    <xf borderId="1" fillId="25" fontId="3" numFmtId="0" xfId="0" applyBorder="1" applyFont="1"/>
    <xf borderId="51" fillId="25" fontId="3" numFmtId="0" xfId="0" applyAlignment="1" applyBorder="1" applyFont="1">
      <alignment horizontal="center"/>
    </xf>
    <xf borderId="53" fillId="25" fontId="3" numFmtId="0" xfId="0" applyAlignment="1" applyBorder="1" applyFont="1">
      <alignment horizontal="center"/>
    </xf>
    <xf borderId="51" fillId="24" fontId="3" numFmtId="0" xfId="0" applyAlignment="1" applyBorder="1" applyFont="1">
      <alignment horizontal="center"/>
    </xf>
    <xf borderId="53" fillId="24" fontId="3" numFmtId="0" xfId="0" applyAlignment="1" applyBorder="1" applyFont="1">
      <alignment horizontal="center"/>
    </xf>
    <xf borderId="54" fillId="23" fontId="3" numFmtId="0" xfId="0" applyBorder="1" applyFont="1"/>
    <xf borderId="51" fillId="23" fontId="3" numFmtId="0" xfId="0" applyAlignment="1" applyBorder="1" applyFont="1">
      <alignment horizontal="center"/>
    </xf>
    <xf borderId="52" fillId="23" fontId="3" numFmtId="0" xfId="0" applyAlignment="1" applyBorder="1" applyFont="1">
      <alignment horizontal="center"/>
    </xf>
    <xf borderId="55" fillId="23" fontId="3" numFmtId="0" xfId="0" applyAlignment="1" applyBorder="1" applyFont="1">
      <alignment horizontal="center"/>
    </xf>
    <xf borderId="60" fillId="23" fontId="3" numFmtId="0" xfId="0" applyBorder="1" applyFont="1"/>
    <xf borderId="58" fillId="23" fontId="3" numFmtId="0" xfId="0" applyAlignment="1" applyBorder="1" applyFont="1">
      <alignment horizontal="center"/>
    </xf>
    <xf borderId="11" fillId="23" fontId="3" numFmtId="0" xfId="0" applyAlignment="1" applyBorder="1" applyFont="1">
      <alignment horizontal="center"/>
    </xf>
    <xf borderId="55" fillId="24" fontId="3" numFmtId="0" xfId="0" applyAlignment="1" applyBorder="1" applyFont="1">
      <alignment horizontal="center"/>
    </xf>
    <xf borderId="6" fillId="24" fontId="3" numFmtId="164" xfId="0" applyBorder="1" applyFont="1" applyNumberFormat="1"/>
    <xf borderId="58" fillId="24" fontId="3" numFmtId="0" xfId="0" applyAlignment="1" applyBorder="1" applyFont="1">
      <alignment horizontal="center"/>
    </xf>
    <xf borderId="59" fillId="24" fontId="3" numFmtId="0" xfId="0" applyAlignment="1" applyBorder="1" applyFont="1">
      <alignment horizontal="center"/>
    </xf>
    <xf borderId="60" fillId="25" fontId="3" numFmtId="0" xfId="0" applyAlignment="1" applyBorder="1" applyFont="1">
      <alignment horizontal="center"/>
    </xf>
    <xf borderId="6" fillId="25" fontId="3" numFmtId="0" xfId="0" applyBorder="1" applyFont="1"/>
    <xf borderId="58" fillId="25" fontId="3" numFmtId="0" xfId="0" applyAlignment="1" applyBorder="1" applyFont="1">
      <alignment horizontal="center"/>
    </xf>
    <xf borderId="59" fillId="25" fontId="3" numFmtId="0" xfId="0" applyAlignment="1" applyBorder="1" applyFont="1">
      <alignment horizontal="center"/>
    </xf>
    <xf borderId="64" fillId="23" fontId="7" numFmtId="0" xfId="0" applyAlignment="1" applyBorder="1" applyFont="1">
      <alignment horizontal="center"/>
    </xf>
    <xf borderId="65" fillId="23" fontId="7" numFmtId="164" xfId="0" applyAlignment="1" applyBorder="1" applyFont="1" applyNumberFormat="1">
      <alignment horizontal="center"/>
    </xf>
    <xf borderId="65" fillId="23" fontId="7" numFmtId="0" xfId="0" applyAlignment="1" applyBorder="1" applyFont="1">
      <alignment horizontal="center"/>
    </xf>
    <xf borderId="65" fillId="24" fontId="7" numFmtId="0" xfId="0" applyAlignment="1" applyBorder="1" applyFont="1">
      <alignment horizontal="center"/>
    </xf>
    <xf borderId="65" fillId="24" fontId="7" numFmtId="164" xfId="0" applyAlignment="1" applyBorder="1" applyFont="1" applyNumberFormat="1">
      <alignment horizontal="center"/>
    </xf>
    <xf borderId="65" fillId="25" fontId="7" numFmtId="0" xfId="0" applyAlignment="1" applyBorder="1" applyFont="1">
      <alignment horizontal="center"/>
    </xf>
    <xf borderId="65" fillId="25" fontId="7" numFmtId="164" xfId="0" applyAlignment="1" applyBorder="1" applyFont="1" applyNumberFormat="1">
      <alignment horizontal="center"/>
    </xf>
    <xf borderId="65" fillId="25" fontId="7" numFmtId="2" xfId="0" applyAlignment="1" applyBorder="1" applyFont="1" applyNumberFormat="1">
      <alignment horizontal="center"/>
    </xf>
    <xf borderId="44" fillId="23" fontId="3" numFmtId="0" xfId="0" applyAlignment="1" applyBorder="1" applyFont="1">
      <alignment horizontal="center"/>
    </xf>
    <xf borderId="45" fillId="23" fontId="3" numFmtId="0" xfId="0" applyAlignment="1" applyBorder="1" applyFont="1">
      <alignment horizontal="center"/>
    </xf>
    <xf borderId="46" fillId="8" fontId="3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14.86"/>
    <col customWidth="1" min="3" max="3" width="16.0"/>
    <col customWidth="1" min="4" max="5" width="10.71"/>
    <col customWidth="1" min="6" max="6" width="15.71"/>
    <col customWidth="1" min="7" max="26" width="10.71"/>
  </cols>
  <sheetData>
    <row r="4">
      <c r="A4" s="1" t="s">
        <v>0</v>
      </c>
      <c r="I4" s="2" t="s">
        <v>1</v>
      </c>
    </row>
    <row r="6">
      <c r="A6" s="3"/>
      <c r="B6" s="4" t="s">
        <v>2</v>
      </c>
      <c r="C6" s="5"/>
      <c r="D6" s="6"/>
      <c r="E6" s="7" t="s">
        <v>3</v>
      </c>
      <c r="F6" s="5"/>
      <c r="G6" s="6"/>
    </row>
    <row r="7">
      <c r="A7" s="8" t="s">
        <v>4</v>
      </c>
      <c r="B7" s="9" t="s">
        <v>5</v>
      </c>
      <c r="C7" s="9" t="s">
        <v>6</v>
      </c>
      <c r="D7" s="9" t="s">
        <v>7</v>
      </c>
      <c r="E7" s="10" t="s">
        <v>5</v>
      </c>
      <c r="F7" s="10" t="s">
        <v>6</v>
      </c>
      <c r="G7" s="10" t="s">
        <v>8</v>
      </c>
    </row>
    <row r="8" ht="15.0" customHeight="1">
      <c r="A8" s="11">
        <v>45763.0</v>
      </c>
      <c r="B8" s="12">
        <v>20.0</v>
      </c>
      <c r="C8" s="12"/>
      <c r="D8" s="12"/>
      <c r="E8" s="12">
        <v>16.0</v>
      </c>
      <c r="F8" s="12">
        <f t="shared" ref="F8:F11" si="1">E8*0.6</f>
        <v>9.6</v>
      </c>
      <c r="G8" s="12">
        <v>0.75</v>
      </c>
    </row>
    <row r="9" ht="15.0" customHeight="1">
      <c r="A9" s="11">
        <v>45764.0</v>
      </c>
      <c r="B9" s="12">
        <v>40.0</v>
      </c>
      <c r="C9" s="12">
        <f t="shared" ref="C9:C11" si="2">(B9*0.6)</f>
        <v>24</v>
      </c>
      <c r="D9" s="12"/>
      <c r="E9" s="12">
        <v>41.0</v>
      </c>
      <c r="F9" s="12">
        <f t="shared" si="1"/>
        <v>24.6</v>
      </c>
      <c r="G9" s="12">
        <v>15.7</v>
      </c>
    </row>
    <row r="10" ht="15.0" customHeight="1">
      <c r="A10" s="11">
        <v>45765.0</v>
      </c>
      <c r="B10" s="12">
        <v>17.0</v>
      </c>
      <c r="C10" s="12">
        <f t="shared" si="2"/>
        <v>10.2</v>
      </c>
      <c r="D10" s="12">
        <v>20.0</v>
      </c>
      <c r="E10" s="12">
        <v>22.0</v>
      </c>
      <c r="F10" s="12">
        <f t="shared" si="1"/>
        <v>13.2</v>
      </c>
      <c r="G10" s="12">
        <v>8.0</v>
      </c>
    </row>
    <row r="11" ht="15.0" customHeight="1">
      <c r="A11" s="11">
        <v>45766.0</v>
      </c>
      <c r="B11" s="12">
        <v>54.0</v>
      </c>
      <c r="C11" s="12">
        <f t="shared" si="2"/>
        <v>32.4</v>
      </c>
      <c r="D11" s="12">
        <v>42.1</v>
      </c>
      <c r="E11" s="12">
        <v>65.0</v>
      </c>
      <c r="F11" s="12">
        <f t="shared" si="1"/>
        <v>39</v>
      </c>
      <c r="G11" s="12">
        <v>25.2</v>
      </c>
    </row>
    <row r="12" ht="15.0" customHeight="1">
      <c r="A12" s="11" t="s">
        <v>9</v>
      </c>
      <c r="B12" s="13">
        <f t="shared" ref="B12:G12" si="3">SUM(B8:B11)</f>
        <v>131</v>
      </c>
      <c r="C12" s="13">
        <f t="shared" si="3"/>
        <v>66.6</v>
      </c>
      <c r="D12" s="13">
        <f t="shared" si="3"/>
        <v>62.1</v>
      </c>
      <c r="E12" s="14">
        <f t="shared" si="3"/>
        <v>144</v>
      </c>
      <c r="F12" s="14">
        <f t="shared" si="3"/>
        <v>86.4</v>
      </c>
      <c r="G12" s="14">
        <f t="shared" si="3"/>
        <v>49.65</v>
      </c>
    </row>
    <row r="13" ht="15.0" customHeight="1">
      <c r="C13" s="15" t="s">
        <v>10</v>
      </c>
      <c r="D13" s="15">
        <f>(C12-D12)</f>
        <v>4.5</v>
      </c>
      <c r="F13" s="15" t="s">
        <v>10</v>
      </c>
      <c r="G13" s="15">
        <f>(F12-G12)</f>
        <v>36.75</v>
      </c>
    </row>
    <row r="14" ht="15.0" customHeight="1">
      <c r="A14" s="16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A4:G4"/>
    <mergeCell ref="I4:O4"/>
    <mergeCell ref="B6:D6"/>
    <mergeCell ref="E6:G6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0.71"/>
    <col customWidth="1" min="3" max="3" width="14.14"/>
    <col customWidth="1" min="4" max="4" width="21.86"/>
    <col customWidth="1" min="5" max="5" width="16.14"/>
    <col customWidth="1" min="6" max="6" width="10.71"/>
    <col customWidth="1" min="7" max="8" width="13.71"/>
    <col customWidth="1" min="9" max="9" width="15.71"/>
    <col customWidth="1" min="10" max="10" width="20.43"/>
    <col customWidth="1" min="11" max="11" width="16.14"/>
    <col customWidth="1" min="12" max="12" width="12.0"/>
    <col customWidth="1" min="13" max="13" width="16.71"/>
    <col customWidth="1" min="14" max="15" width="12.0"/>
    <col customWidth="1" min="16" max="16" width="22.14"/>
    <col customWidth="1" min="17" max="17" width="15.71"/>
    <col customWidth="1" min="18" max="18" width="10.71"/>
    <col customWidth="1" min="19" max="19" width="17.14"/>
    <col customWidth="1" min="20" max="20" width="10.71"/>
    <col customWidth="1" min="21" max="21" width="12.43"/>
    <col customWidth="1" min="22" max="23" width="10.71"/>
    <col customWidth="1" min="24" max="24" width="16.71"/>
    <col customWidth="1" min="25" max="25" width="17.29"/>
    <col customWidth="1" min="26" max="26" width="22.71"/>
    <col customWidth="1" min="27" max="27" width="19.14"/>
    <col customWidth="1" min="28" max="41" width="10.71"/>
  </cols>
  <sheetData>
    <row r="7">
      <c r="B7" s="1" t="s">
        <v>0</v>
      </c>
      <c r="M7" s="1"/>
      <c r="N7" s="1"/>
      <c r="O7" s="1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</row>
    <row r="12">
      <c r="B12" s="18"/>
      <c r="C12" s="19"/>
      <c r="D12" s="20" t="s">
        <v>2</v>
      </c>
      <c r="E12" s="21"/>
      <c r="F12" s="22"/>
      <c r="G12" s="23"/>
      <c r="H12" s="23"/>
      <c r="I12" s="23"/>
      <c r="J12" s="24" t="s">
        <v>11</v>
      </c>
      <c r="K12" s="21"/>
      <c r="L12" s="22"/>
      <c r="M12" s="25"/>
      <c r="N12" s="25"/>
      <c r="O12" s="25"/>
      <c r="P12" s="26" t="s">
        <v>12</v>
      </c>
      <c r="Q12" s="21"/>
      <c r="R12" s="22"/>
      <c r="S12" s="27"/>
      <c r="T12" s="27"/>
      <c r="U12" s="27"/>
      <c r="V12" s="27"/>
    </row>
    <row r="13">
      <c r="B13" s="3" t="s">
        <v>4</v>
      </c>
      <c r="C13" s="3"/>
      <c r="D13" s="28" t="s">
        <v>5</v>
      </c>
      <c r="E13" s="9" t="s">
        <v>6</v>
      </c>
      <c r="F13" s="9" t="s">
        <v>7</v>
      </c>
      <c r="G13" s="9"/>
      <c r="H13" s="9"/>
      <c r="I13" s="9"/>
      <c r="J13" s="29" t="s">
        <v>5</v>
      </c>
      <c r="K13" s="29" t="s">
        <v>6</v>
      </c>
      <c r="L13" s="29" t="s">
        <v>7</v>
      </c>
      <c r="M13" s="29"/>
      <c r="N13" s="29"/>
      <c r="O13" s="29"/>
      <c r="P13" s="30" t="s">
        <v>5</v>
      </c>
      <c r="Q13" s="30" t="s">
        <v>6</v>
      </c>
      <c r="R13" s="30" t="s">
        <v>7</v>
      </c>
      <c r="S13" s="30"/>
      <c r="T13" s="30"/>
      <c r="U13" s="30"/>
      <c r="V13" s="30"/>
      <c r="W13" s="30" t="s">
        <v>13</v>
      </c>
    </row>
    <row r="14">
      <c r="B14" s="31">
        <v>45768.0</v>
      </c>
      <c r="C14" s="31"/>
      <c r="D14" s="32">
        <v>32.0</v>
      </c>
      <c r="E14" s="32">
        <f t="shared" ref="E14:E19" si="1">SUM(D14*0.6)</f>
        <v>19.2</v>
      </c>
      <c r="F14" s="12">
        <v>15.0</v>
      </c>
      <c r="G14" s="12"/>
      <c r="H14" s="12"/>
      <c r="I14" s="12"/>
      <c r="J14" s="32">
        <v>30.0</v>
      </c>
      <c r="K14" s="32">
        <f t="shared" ref="K14:K20" si="2">SUM(J14*0.6)</f>
        <v>18</v>
      </c>
      <c r="L14" s="32">
        <v>5.75</v>
      </c>
      <c r="M14" s="32"/>
      <c r="N14" s="32"/>
      <c r="O14" s="32"/>
      <c r="P14" s="32">
        <v>12.0</v>
      </c>
      <c r="Q14" s="32">
        <f>SUM(P14*0.25)</f>
        <v>3</v>
      </c>
      <c r="R14" s="12"/>
      <c r="S14" s="12"/>
      <c r="T14" s="12"/>
      <c r="U14" s="12"/>
      <c r="V14" s="12"/>
      <c r="W14" s="12">
        <v>8.0</v>
      </c>
    </row>
    <row r="15">
      <c r="B15" s="31">
        <v>45769.0</v>
      </c>
      <c r="C15" s="31"/>
      <c r="D15" s="32">
        <v>38.0</v>
      </c>
      <c r="E15" s="32">
        <f t="shared" si="1"/>
        <v>22.8</v>
      </c>
      <c r="F15" s="12">
        <v>23.5</v>
      </c>
      <c r="G15" s="12"/>
      <c r="H15" s="12"/>
      <c r="I15" s="12"/>
      <c r="J15" s="32">
        <v>25.0</v>
      </c>
      <c r="K15" s="32">
        <f t="shared" si="2"/>
        <v>15</v>
      </c>
      <c r="L15" s="12">
        <v>5.25</v>
      </c>
      <c r="M15" s="12"/>
      <c r="N15" s="12"/>
      <c r="O15" s="12"/>
      <c r="P15" s="12">
        <v>25.0</v>
      </c>
      <c r="Q15" s="32">
        <f t="shared" ref="Q15:Q21" si="3">SUM(P15*0.6)</f>
        <v>15</v>
      </c>
      <c r="R15" s="12"/>
      <c r="S15" s="12"/>
      <c r="T15" s="12"/>
      <c r="U15" s="12"/>
      <c r="V15" s="12"/>
      <c r="W15" s="12"/>
    </row>
    <row r="16">
      <c r="B16" s="31">
        <v>45770.0</v>
      </c>
      <c r="C16" s="31"/>
      <c r="D16" s="32">
        <v>27.5</v>
      </c>
      <c r="E16" s="32">
        <f t="shared" si="1"/>
        <v>16.5</v>
      </c>
      <c r="F16" s="12">
        <v>15.5</v>
      </c>
      <c r="G16" s="12"/>
      <c r="H16" s="12"/>
      <c r="I16" s="12"/>
      <c r="J16" s="32">
        <v>20.0</v>
      </c>
      <c r="K16" s="32">
        <f t="shared" si="2"/>
        <v>12</v>
      </c>
      <c r="L16" s="12">
        <v>5.5</v>
      </c>
      <c r="M16" s="12"/>
      <c r="N16" s="12"/>
      <c r="O16" s="12"/>
      <c r="P16" s="12"/>
      <c r="Q16" s="32">
        <f t="shared" si="3"/>
        <v>0</v>
      </c>
      <c r="R16" s="12"/>
      <c r="S16" s="12"/>
      <c r="T16" s="12"/>
      <c r="U16" s="12"/>
      <c r="V16" s="12"/>
      <c r="W16" s="12"/>
    </row>
    <row r="17">
      <c r="B17" s="31">
        <v>45771.0</v>
      </c>
      <c r="C17" s="31"/>
      <c r="D17" s="32">
        <v>10.0</v>
      </c>
      <c r="E17" s="32">
        <f t="shared" si="1"/>
        <v>6</v>
      </c>
      <c r="F17" s="12">
        <v>4.0</v>
      </c>
      <c r="G17" s="12"/>
      <c r="H17" s="12"/>
      <c r="I17" s="12"/>
      <c r="J17" s="32">
        <v>16.0</v>
      </c>
      <c r="K17" s="32">
        <f t="shared" si="2"/>
        <v>9.6</v>
      </c>
      <c r="L17" s="12">
        <v>8.0</v>
      </c>
      <c r="M17" s="12"/>
      <c r="N17" s="12"/>
      <c r="O17" s="12"/>
      <c r="P17" s="12"/>
      <c r="Q17" s="32">
        <f t="shared" si="3"/>
        <v>0</v>
      </c>
      <c r="R17" s="12"/>
      <c r="S17" s="12"/>
      <c r="T17" s="12"/>
      <c r="U17" s="12"/>
      <c r="V17" s="12"/>
      <c r="W17" s="12"/>
    </row>
    <row r="18">
      <c r="B18" s="31">
        <v>45772.0</v>
      </c>
      <c r="C18" s="31"/>
      <c r="D18" s="12">
        <v>35.0</v>
      </c>
      <c r="E18" s="32">
        <f t="shared" si="1"/>
        <v>21</v>
      </c>
      <c r="F18" s="12">
        <v>20.0</v>
      </c>
      <c r="G18" s="12"/>
      <c r="H18" s="12"/>
      <c r="I18" s="12"/>
      <c r="J18" s="32">
        <v>30.0</v>
      </c>
      <c r="K18" s="32">
        <f t="shared" si="2"/>
        <v>18</v>
      </c>
      <c r="L18" s="12">
        <v>13.75</v>
      </c>
      <c r="M18" s="12"/>
      <c r="N18" s="12"/>
      <c r="O18" s="12"/>
      <c r="P18" s="12"/>
      <c r="Q18" s="32">
        <f t="shared" si="3"/>
        <v>0</v>
      </c>
      <c r="R18" s="12"/>
      <c r="S18" s="12"/>
      <c r="T18" s="12"/>
      <c r="U18" s="12"/>
      <c r="V18" s="12"/>
      <c r="W18" s="12"/>
    </row>
    <row r="19">
      <c r="B19" s="31">
        <v>45773.0</v>
      </c>
      <c r="C19" s="31"/>
      <c r="D19" s="12">
        <v>65.0</v>
      </c>
      <c r="E19" s="32">
        <f t="shared" si="1"/>
        <v>39</v>
      </c>
      <c r="F19" s="12">
        <v>27.0</v>
      </c>
      <c r="G19" s="12"/>
      <c r="H19" s="12"/>
      <c r="I19" s="12"/>
      <c r="J19" s="32">
        <v>81.0</v>
      </c>
      <c r="K19" s="32">
        <f t="shared" si="2"/>
        <v>48.6</v>
      </c>
      <c r="L19" s="12">
        <v>72.25</v>
      </c>
      <c r="M19" s="12"/>
      <c r="N19" s="12"/>
      <c r="O19" s="12"/>
      <c r="P19" s="12"/>
      <c r="Q19" s="32">
        <f t="shared" si="3"/>
        <v>0</v>
      </c>
      <c r="R19" s="12"/>
      <c r="S19" s="12"/>
      <c r="T19" s="12"/>
      <c r="U19" s="12"/>
      <c r="V19" s="12"/>
      <c r="W19" s="12"/>
    </row>
    <row r="20">
      <c r="B20" s="31">
        <v>45774.0</v>
      </c>
      <c r="C20" s="31"/>
      <c r="D20" s="12">
        <v>15.0</v>
      </c>
      <c r="E20" s="32">
        <f>SUM(D20*1)</f>
        <v>15</v>
      </c>
      <c r="F20" s="12"/>
      <c r="G20" s="12"/>
      <c r="H20" s="12"/>
      <c r="I20" s="12"/>
      <c r="J20" s="32">
        <v>35.0</v>
      </c>
      <c r="K20" s="32">
        <f t="shared" si="2"/>
        <v>21</v>
      </c>
      <c r="L20" s="12"/>
      <c r="M20" s="12"/>
      <c r="N20" s="12"/>
      <c r="O20" s="12"/>
      <c r="P20" s="12"/>
      <c r="Q20" s="32">
        <f t="shared" si="3"/>
        <v>0</v>
      </c>
      <c r="R20" s="12"/>
      <c r="S20" s="12"/>
      <c r="T20" s="12"/>
      <c r="U20" s="12"/>
      <c r="V20" s="12"/>
      <c r="W20" s="12"/>
    </row>
    <row r="21" ht="15.75" customHeight="1">
      <c r="B21" s="11" t="s">
        <v>9</v>
      </c>
      <c r="C21" s="11"/>
      <c r="D21" s="33">
        <f>SUM(D14:D20)</f>
        <v>222.5</v>
      </c>
      <c r="E21" s="33">
        <f>SUM(D21*0.6)</f>
        <v>133.5</v>
      </c>
      <c r="F21" s="33">
        <f>SUM(F14:F20)</f>
        <v>105</v>
      </c>
      <c r="G21" s="33"/>
      <c r="H21" s="33"/>
      <c r="I21" s="33"/>
      <c r="J21" s="33">
        <f>SUM(J14:J20)</f>
        <v>237</v>
      </c>
      <c r="K21" s="33">
        <f>SUM(J21*0.6)+40</f>
        <v>182.2</v>
      </c>
      <c r="L21" s="33">
        <f>SUM(L14:L20)</f>
        <v>110.5</v>
      </c>
      <c r="M21" s="10"/>
      <c r="N21" s="10"/>
      <c r="O21" s="10"/>
      <c r="P21" s="33">
        <f>SUM(P14:P20)</f>
        <v>37</v>
      </c>
      <c r="Q21" s="33">
        <f t="shared" si="3"/>
        <v>22.2</v>
      </c>
      <c r="R21" s="10">
        <f>SUM(R14:R20)</f>
        <v>0</v>
      </c>
      <c r="S21" s="10"/>
      <c r="T21" s="10"/>
      <c r="U21" s="10"/>
      <c r="V21" s="10"/>
      <c r="W21" s="12">
        <f>SUM(W14:W20)</f>
        <v>8</v>
      </c>
    </row>
    <row r="22" ht="15.75" customHeight="1">
      <c r="D22" s="34" t="s">
        <v>14</v>
      </c>
      <c r="E22" s="34" t="s">
        <v>10</v>
      </c>
      <c r="F22" s="35">
        <v>0.0</v>
      </c>
      <c r="G22" s="35"/>
      <c r="H22" s="35"/>
      <c r="I22" s="35"/>
      <c r="K22" s="15" t="s">
        <v>10</v>
      </c>
      <c r="L22" s="36">
        <f>(K21-L21)</f>
        <v>71.7</v>
      </c>
      <c r="M22" s="36"/>
      <c r="N22" s="36"/>
      <c r="O22" s="36"/>
      <c r="Q22" s="15" t="s">
        <v>10</v>
      </c>
      <c r="R22" s="36">
        <f>(Q21-R21)</f>
        <v>22.2</v>
      </c>
      <c r="S22" s="36"/>
      <c r="T22" s="36"/>
      <c r="U22" s="36"/>
      <c r="V22" s="36"/>
    </row>
    <row r="23" ht="15.75" customHeight="1">
      <c r="Z23" s="37" t="s">
        <v>15</v>
      </c>
    </row>
    <row r="24" ht="15.75" customHeight="1">
      <c r="E24" s="38" t="s">
        <v>16</v>
      </c>
      <c r="F24" s="39"/>
      <c r="G24" s="40"/>
      <c r="H24" s="40"/>
      <c r="I24" s="40"/>
      <c r="J24" s="41">
        <f>(D21-F21+J21-L21+P21-R21)+W21</f>
        <v>289</v>
      </c>
      <c r="Y24" s="37" t="s">
        <v>17</v>
      </c>
    </row>
    <row r="25" ht="15.75" customHeight="1">
      <c r="L25" s="42" t="s">
        <v>18</v>
      </c>
      <c r="M25" s="43"/>
      <c r="N25" s="43"/>
      <c r="O25" s="43"/>
      <c r="P25" s="39"/>
      <c r="Q25" s="44">
        <f>(F22+L22)</f>
        <v>71.7</v>
      </c>
    </row>
    <row r="26" ht="15.75" customHeight="1">
      <c r="E26" s="45" t="s">
        <v>19</v>
      </c>
      <c r="F26" s="39"/>
      <c r="G26" s="46"/>
      <c r="H26" s="46"/>
      <c r="I26" s="46"/>
      <c r="J26" s="47">
        <f>(D21+J21)*0.4+(P21)</f>
        <v>220.8</v>
      </c>
      <c r="L26" s="48"/>
    </row>
    <row r="27" ht="15.75" customHeight="1"/>
    <row r="28" ht="15.75" customHeight="1"/>
    <row r="29" ht="15.75" customHeight="1">
      <c r="D29" s="49" t="s">
        <v>20</v>
      </c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39"/>
    </row>
    <row r="30" ht="15.75" customHeight="1"/>
    <row r="31" ht="15.75" customHeight="1"/>
    <row r="32" ht="15.75" customHeight="1"/>
    <row r="33" ht="15.75" customHeight="1"/>
    <row r="34" ht="15.75" customHeight="1">
      <c r="A34" s="50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</row>
    <row r="35" ht="15.75" customHeight="1"/>
    <row r="36" ht="15.75" customHeight="1"/>
    <row r="37" ht="15.75" customHeight="1">
      <c r="D37" s="51" t="s">
        <v>21</v>
      </c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3"/>
      <c r="S37" s="54"/>
      <c r="T37" s="54"/>
      <c r="U37" s="55" t="s">
        <v>22</v>
      </c>
      <c r="V37" s="56" t="s">
        <v>23</v>
      </c>
      <c r="W37" s="57" t="s">
        <v>24</v>
      </c>
      <c r="X37" s="58"/>
      <c r="Y37" s="59" t="s">
        <v>9</v>
      </c>
      <c r="Z37" s="60"/>
      <c r="AA37" s="58"/>
    </row>
    <row r="38" ht="15.75" customHeight="1">
      <c r="B38" s="19"/>
      <c r="C38" s="61" t="s">
        <v>2</v>
      </c>
      <c r="D38" s="62"/>
      <c r="E38" s="62"/>
      <c r="F38" s="62"/>
      <c r="G38" s="63"/>
      <c r="H38" s="64"/>
      <c r="I38" s="65" t="s">
        <v>11</v>
      </c>
      <c r="J38" s="62"/>
      <c r="K38" s="62"/>
      <c r="L38" s="62"/>
      <c r="M38" s="63"/>
      <c r="N38" s="66"/>
      <c r="O38" s="67" t="s">
        <v>12</v>
      </c>
      <c r="P38" s="62"/>
      <c r="Q38" s="62"/>
      <c r="R38" s="62"/>
      <c r="S38" s="63"/>
      <c r="T38" s="68"/>
      <c r="U38" s="69"/>
      <c r="V38" s="70"/>
      <c r="W38" s="71"/>
      <c r="X38" s="72"/>
      <c r="Y38" s="71"/>
      <c r="Z38" s="73"/>
      <c r="AA38" s="72"/>
    </row>
    <row r="39" ht="15.75" customHeight="1">
      <c r="B39" s="74" t="s">
        <v>4</v>
      </c>
      <c r="C39" s="75" t="s">
        <v>25</v>
      </c>
      <c r="D39" s="76" t="s">
        <v>5</v>
      </c>
      <c r="E39" s="77" t="s">
        <v>6</v>
      </c>
      <c r="F39" s="77" t="s">
        <v>7</v>
      </c>
      <c r="G39" s="78" t="s">
        <v>26</v>
      </c>
      <c r="H39" s="79" t="s">
        <v>27</v>
      </c>
      <c r="I39" s="80" t="s">
        <v>25</v>
      </c>
      <c r="J39" s="81" t="s">
        <v>5</v>
      </c>
      <c r="K39" s="81" t="s">
        <v>6</v>
      </c>
      <c r="L39" s="81" t="s">
        <v>7</v>
      </c>
      <c r="M39" s="82" t="s">
        <v>26</v>
      </c>
      <c r="N39" s="83" t="s">
        <v>27</v>
      </c>
      <c r="O39" s="84" t="s">
        <v>25</v>
      </c>
      <c r="P39" s="85" t="s">
        <v>5</v>
      </c>
      <c r="Q39" s="86" t="s">
        <v>28</v>
      </c>
      <c r="R39" s="87" t="s">
        <v>7</v>
      </c>
      <c r="S39" s="88" t="s">
        <v>26</v>
      </c>
      <c r="T39" s="83" t="s">
        <v>27</v>
      </c>
      <c r="U39" s="70"/>
      <c r="V39" s="89" t="s">
        <v>29</v>
      </c>
      <c r="W39" s="90" t="s">
        <v>13</v>
      </c>
      <c r="X39" s="91" t="s">
        <v>30</v>
      </c>
      <c r="Y39" s="92" t="s">
        <v>31</v>
      </c>
      <c r="Z39" s="93" t="s">
        <v>32</v>
      </c>
      <c r="AA39" s="94" t="s">
        <v>33</v>
      </c>
    </row>
    <row r="40" ht="15.75" customHeight="1">
      <c r="B40" s="95">
        <v>45782.0</v>
      </c>
      <c r="C40" s="96">
        <v>7.0</v>
      </c>
      <c r="D40" s="97">
        <v>36.0</v>
      </c>
      <c r="E40" s="98">
        <f t="shared" ref="E40:E46" si="4">(D40*0.6)</f>
        <v>21.6</v>
      </c>
      <c r="F40" s="99">
        <v>5.0</v>
      </c>
      <c r="G40" s="100"/>
      <c r="H40" s="101"/>
      <c r="I40" s="96">
        <v>5.0</v>
      </c>
      <c r="J40" s="98">
        <v>29.0</v>
      </c>
      <c r="K40" s="98">
        <f t="shared" ref="K40:K46" si="5">J40*0.6</f>
        <v>17.4</v>
      </c>
      <c r="L40" s="98"/>
      <c r="M40" s="100"/>
      <c r="N40" s="102"/>
      <c r="O40" s="103"/>
      <c r="P40" s="97"/>
      <c r="Q40" s="98">
        <f t="shared" ref="Q40:Q41" si="6">(P40*0.3)</f>
        <v>0</v>
      </c>
      <c r="R40" s="99"/>
      <c r="S40" s="100"/>
      <c r="T40" s="102"/>
      <c r="U40" s="100"/>
      <c r="V40" s="104">
        <v>6.0</v>
      </c>
      <c r="W40" s="105"/>
      <c r="X40" s="106"/>
      <c r="Y40" s="107"/>
      <c r="Z40" s="98"/>
      <c r="AA40" s="104">
        <f t="shared" ref="AA40:AA46" si="7">(D40+J40)*0.4+P40-(X40)</f>
        <v>26</v>
      </c>
    </row>
    <row r="41" ht="15.75" customHeight="1">
      <c r="B41" s="95">
        <v>45783.0</v>
      </c>
      <c r="C41" s="108">
        <v>2.0</v>
      </c>
      <c r="D41" s="109"/>
      <c r="E41" s="98">
        <f t="shared" si="4"/>
        <v>0</v>
      </c>
      <c r="F41" s="12"/>
      <c r="G41" s="110"/>
      <c r="H41" s="111"/>
      <c r="I41" s="108">
        <v>3.0</v>
      </c>
      <c r="J41" s="32"/>
      <c r="K41" s="98">
        <f t="shared" si="5"/>
        <v>0</v>
      </c>
      <c r="L41" s="32"/>
      <c r="M41" s="112"/>
      <c r="N41" s="113"/>
      <c r="O41" s="114"/>
      <c r="P41" s="97"/>
      <c r="Q41" s="98">
        <f t="shared" si="6"/>
        <v>0</v>
      </c>
      <c r="R41" s="12"/>
      <c r="S41" s="115"/>
      <c r="T41" s="116"/>
      <c r="U41" s="100"/>
      <c r="V41" s="117">
        <v>7.9</v>
      </c>
      <c r="W41" s="118"/>
      <c r="X41" s="119"/>
      <c r="Y41" s="120"/>
      <c r="Z41" s="32"/>
      <c r="AA41" s="104">
        <f t="shared" si="7"/>
        <v>0</v>
      </c>
    </row>
    <row r="42" ht="15.75" customHeight="1">
      <c r="B42" s="95">
        <v>45784.0</v>
      </c>
      <c r="C42" s="108"/>
      <c r="D42" s="109"/>
      <c r="E42" s="98">
        <f t="shared" si="4"/>
        <v>0</v>
      </c>
      <c r="F42" s="12"/>
      <c r="G42" s="115"/>
      <c r="H42" s="121"/>
      <c r="I42" s="122">
        <v>5.0</v>
      </c>
      <c r="J42" s="32"/>
      <c r="K42" s="98">
        <f t="shared" si="5"/>
        <v>0</v>
      </c>
      <c r="L42" s="32"/>
      <c r="M42" s="115"/>
      <c r="N42" s="116"/>
      <c r="O42" s="114"/>
      <c r="P42" s="97"/>
      <c r="Q42" s="98">
        <f>(P42*0.25)</f>
        <v>0</v>
      </c>
      <c r="R42" s="12"/>
      <c r="S42" s="115"/>
      <c r="T42" s="116"/>
      <c r="U42" s="100"/>
      <c r="V42" s="117"/>
      <c r="W42" s="118"/>
      <c r="X42" s="119"/>
      <c r="Y42" s="120">
        <f t="shared" ref="Y42:Y44" si="8">(V42)+(D42+J42+P42)+(W42)-(F42+L42+R42)-(X42)</f>
        <v>0</v>
      </c>
      <c r="Z42" s="32">
        <f t="shared" ref="Z42:Z46" si="9">(E42-F42)+(K42-L42)</f>
        <v>0</v>
      </c>
      <c r="AA42" s="104">
        <f t="shared" si="7"/>
        <v>0</v>
      </c>
    </row>
    <row r="43" ht="15.75" customHeight="1">
      <c r="B43" s="95">
        <v>45785.0</v>
      </c>
      <c r="C43" s="108"/>
      <c r="D43" s="109"/>
      <c r="E43" s="98">
        <f t="shared" si="4"/>
        <v>0</v>
      </c>
      <c r="F43" s="12"/>
      <c r="G43" s="112"/>
      <c r="H43" s="121"/>
      <c r="I43" s="108">
        <v>7.0</v>
      </c>
      <c r="J43" s="32"/>
      <c r="K43" s="98">
        <f t="shared" si="5"/>
        <v>0</v>
      </c>
      <c r="L43" s="32"/>
      <c r="M43" s="115"/>
      <c r="N43" s="116"/>
      <c r="O43" s="114"/>
      <c r="P43" s="97"/>
      <c r="Q43" s="98">
        <f t="shared" ref="Q43:Q44" si="10">(P43*0.3)</f>
        <v>0</v>
      </c>
      <c r="R43" s="12"/>
      <c r="S43" s="115"/>
      <c r="T43" s="116"/>
      <c r="U43" s="100"/>
      <c r="V43" s="117"/>
      <c r="W43" s="118"/>
      <c r="X43" s="119"/>
      <c r="Y43" s="120">
        <f t="shared" si="8"/>
        <v>0</v>
      </c>
      <c r="Z43" s="32">
        <f t="shared" si="9"/>
        <v>0</v>
      </c>
      <c r="AA43" s="104">
        <f t="shared" si="7"/>
        <v>0</v>
      </c>
    </row>
    <row r="44" ht="15.75" customHeight="1">
      <c r="B44" s="95">
        <v>45786.0</v>
      </c>
      <c r="C44" s="108"/>
      <c r="D44" s="123"/>
      <c r="E44" s="98">
        <f t="shared" si="4"/>
        <v>0</v>
      </c>
      <c r="F44" s="12"/>
      <c r="G44" s="110"/>
      <c r="H44" s="111"/>
      <c r="I44" s="108">
        <v>4.0</v>
      </c>
      <c r="J44" s="32"/>
      <c r="K44" s="98">
        <f t="shared" si="5"/>
        <v>0</v>
      </c>
      <c r="L44" s="32"/>
      <c r="M44" s="110"/>
      <c r="N44" s="124"/>
      <c r="O44" s="114"/>
      <c r="P44" s="97"/>
      <c r="Q44" s="98">
        <f t="shared" si="10"/>
        <v>0</v>
      </c>
      <c r="R44" s="12"/>
      <c r="S44" s="110"/>
      <c r="T44" s="124"/>
      <c r="U44" s="100"/>
      <c r="V44" s="117"/>
      <c r="W44" s="118"/>
      <c r="X44" s="119"/>
      <c r="Y44" s="120">
        <f t="shared" si="8"/>
        <v>0</v>
      </c>
      <c r="Z44" s="32">
        <f t="shared" si="9"/>
        <v>0</v>
      </c>
      <c r="AA44" s="104">
        <f t="shared" si="7"/>
        <v>0</v>
      </c>
    </row>
    <row r="45" ht="15.75" customHeight="1">
      <c r="B45" s="95">
        <v>45787.0</v>
      </c>
      <c r="C45" s="108"/>
      <c r="D45" s="123"/>
      <c r="E45" s="98">
        <f t="shared" si="4"/>
        <v>0</v>
      </c>
      <c r="F45" s="12"/>
      <c r="G45" s="110"/>
      <c r="H45" s="111"/>
      <c r="I45" s="108">
        <v>14.0</v>
      </c>
      <c r="J45" s="32"/>
      <c r="K45" s="98">
        <f t="shared" si="5"/>
        <v>0</v>
      </c>
      <c r="L45" s="32"/>
      <c r="M45" s="110"/>
      <c r="N45" s="124"/>
      <c r="O45" s="114"/>
      <c r="P45" s="97"/>
      <c r="Q45" s="98">
        <f t="shared" ref="Q45:Q46" si="11">(P45*0.25)</f>
        <v>0</v>
      </c>
      <c r="R45" s="12"/>
      <c r="S45" s="110"/>
      <c r="T45" s="124"/>
      <c r="U45" s="100"/>
      <c r="V45" s="117"/>
      <c r="W45" s="118"/>
      <c r="X45" s="119"/>
      <c r="Y45" s="120"/>
      <c r="Z45" s="32">
        <f t="shared" si="9"/>
        <v>0</v>
      </c>
      <c r="AA45" s="104">
        <f t="shared" si="7"/>
        <v>0</v>
      </c>
    </row>
    <row r="46" ht="15.75" customHeight="1">
      <c r="B46" s="95">
        <v>45788.0</v>
      </c>
      <c r="C46" s="125"/>
      <c r="D46" s="126"/>
      <c r="E46" s="98">
        <f t="shared" si="4"/>
        <v>0</v>
      </c>
      <c r="F46" s="127"/>
      <c r="G46" s="128"/>
      <c r="H46" s="129"/>
      <c r="I46" s="125"/>
      <c r="J46" s="130"/>
      <c r="K46" s="98">
        <f t="shared" si="5"/>
        <v>0</v>
      </c>
      <c r="L46" s="32"/>
      <c r="M46" s="128"/>
      <c r="N46" s="131"/>
      <c r="O46" s="132"/>
      <c r="P46" s="97"/>
      <c r="Q46" s="98">
        <f t="shared" si="11"/>
        <v>0</v>
      </c>
      <c r="R46" s="127"/>
      <c r="S46" s="128"/>
      <c r="T46" s="131"/>
      <c r="U46" s="100"/>
      <c r="V46" s="133"/>
      <c r="W46" s="134"/>
      <c r="X46" s="135"/>
      <c r="Y46" s="136">
        <f>(V46)+(D46+J46+P46)+(W46)-(F46+L46+R46)-(X46)</f>
        <v>0</v>
      </c>
      <c r="Z46" s="137">
        <f t="shared" si="9"/>
        <v>0</v>
      </c>
      <c r="AA46" s="104">
        <f t="shared" si="7"/>
        <v>0</v>
      </c>
    </row>
    <row r="47" ht="15.75" customHeight="1">
      <c r="B47" s="138" t="s">
        <v>34</v>
      </c>
      <c r="C47" s="139">
        <f t="shared" ref="C47:R47" si="12">SUM(C40:C46)</f>
        <v>9</v>
      </c>
      <c r="D47" s="140">
        <f t="shared" si="12"/>
        <v>36</v>
      </c>
      <c r="E47" s="140">
        <f t="shared" si="12"/>
        <v>21.6</v>
      </c>
      <c r="F47" s="140">
        <f t="shared" si="12"/>
        <v>5</v>
      </c>
      <c r="G47" s="141">
        <f t="shared" si="12"/>
        <v>0</v>
      </c>
      <c r="H47" s="141">
        <f t="shared" si="12"/>
        <v>0</v>
      </c>
      <c r="I47" s="142">
        <f t="shared" si="12"/>
        <v>38</v>
      </c>
      <c r="J47" s="143">
        <f t="shared" si="12"/>
        <v>29</v>
      </c>
      <c r="K47" s="143">
        <f t="shared" si="12"/>
        <v>17.4</v>
      </c>
      <c r="L47" s="143">
        <f t="shared" si="12"/>
        <v>0</v>
      </c>
      <c r="M47" s="142">
        <f t="shared" si="12"/>
        <v>0</v>
      </c>
      <c r="N47" s="142">
        <f t="shared" si="12"/>
        <v>0</v>
      </c>
      <c r="O47" s="144">
        <f t="shared" si="12"/>
        <v>0</v>
      </c>
      <c r="P47" s="145">
        <f t="shared" si="12"/>
        <v>0</v>
      </c>
      <c r="Q47" s="145">
        <f t="shared" si="12"/>
        <v>0</v>
      </c>
      <c r="R47" s="145">
        <f t="shared" si="12"/>
        <v>0</v>
      </c>
      <c r="S47" s="146"/>
      <c r="T47" s="146"/>
      <c r="U47" s="147">
        <f>SUM(U40:U46)</f>
        <v>0</v>
      </c>
      <c r="V47" s="148"/>
      <c r="W47" s="149"/>
      <c r="X47" s="149"/>
      <c r="Y47" s="150">
        <f t="shared" ref="Y47:AA47" si="13">SUM(Y40:Y46)</f>
        <v>0</v>
      </c>
      <c r="Z47" s="150">
        <f t="shared" si="13"/>
        <v>0</v>
      </c>
      <c r="AA47" s="151">
        <f t="shared" si="13"/>
        <v>26</v>
      </c>
    </row>
    <row r="48" ht="15.75" customHeight="1">
      <c r="D48" s="152"/>
      <c r="E48" s="15" t="s">
        <v>35</v>
      </c>
      <c r="F48" s="36">
        <f>E47+H47</f>
        <v>21.6</v>
      </c>
      <c r="G48" s="153"/>
      <c r="H48" s="153"/>
      <c r="I48" s="153"/>
      <c r="K48" s="15" t="s">
        <v>35</v>
      </c>
      <c r="L48" s="36">
        <f>K47+N47</f>
        <v>17.4</v>
      </c>
      <c r="M48" s="153"/>
      <c r="N48" s="153"/>
      <c r="O48" s="153"/>
      <c r="P48" s="152"/>
      <c r="Q48" s="37" t="s">
        <v>35</v>
      </c>
      <c r="R48" s="153">
        <f>Q47+T47</f>
        <v>0</v>
      </c>
      <c r="S48" s="153"/>
      <c r="T48" s="153"/>
      <c r="U48" s="153"/>
      <c r="V48" s="153"/>
    </row>
    <row r="49" ht="15.75" customHeight="1">
      <c r="E49" s="154" t="s">
        <v>10</v>
      </c>
      <c r="F49" s="155">
        <f>E47-F47</f>
        <v>16.6</v>
      </c>
      <c r="G49" s="153"/>
      <c r="H49" s="153"/>
      <c r="I49" s="153"/>
      <c r="K49" s="154" t="s">
        <v>10</v>
      </c>
      <c r="L49" s="155">
        <f>K47-L47</f>
        <v>17.4</v>
      </c>
      <c r="M49" s="153"/>
      <c r="N49" s="153"/>
      <c r="O49" s="153"/>
      <c r="P49" s="152"/>
      <c r="Q49" s="154" t="s">
        <v>10</v>
      </c>
      <c r="R49" s="155">
        <f>Q47-R47</f>
        <v>0</v>
      </c>
      <c r="S49" s="153"/>
      <c r="T49" s="153"/>
      <c r="U49" s="153"/>
      <c r="V49" s="153"/>
    </row>
    <row r="50" ht="15.75" customHeight="1">
      <c r="K50" s="156"/>
      <c r="L50" s="153"/>
      <c r="M50" s="152"/>
      <c r="N50" s="152"/>
      <c r="O50" s="152"/>
      <c r="P50" s="152"/>
      <c r="Q50" s="156"/>
      <c r="R50" s="153"/>
    </row>
    <row r="51" ht="15.75" customHeight="1">
      <c r="K51" s="153"/>
    </row>
    <row r="52" ht="15.75" customHeight="1">
      <c r="E52" s="157" t="s">
        <v>36</v>
      </c>
      <c r="F52" s="39"/>
      <c r="G52" s="46"/>
      <c r="H52" s="46"/>
      <c r="I52" s="46"/>
      <c r="J52" s="47">
        <f>(D47+J47)*0.4+(P47)</f>
        <v>26</v>
      </c>
      <c r="L52" s="158" t="s">
        <v>37</v>
      </c>
      <c r="M52" s="43"/>
      <c r="N52" s="43"/>
      <c r="O52" s="43"/>
      <c r="P52" s="39"/>
      <c r="Q52" s="44">
        <f>(F49+L50)</f>
        <v>16.6</v>
      </c>
    </row>
    <row r="53" ht="15.75" customHeight="1"/>
    <row r="54" ht="15.75" customHeight="1">
      <c r="E54" s="159" t="s">
        <v>38</v>
      </c>
      <c r="F54" s="43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39"/>
    </row>
    <row r="55" ht="15.75" customHeight="1">
      <c r="E55" s="160"/>
      <c r="F55" s="160"/>
      <c r="G55" s="160"/>
      <c r="H55" s="160"/>
      <c r="I55" s="160"/>
      <c r="J55" s="160"/>
      <c r="K55" s="160"/>
      <c r="L55" s="160"/>
      <c r="M55" s="160"/>
      <c r="N55" s="160"/>
      <c r="O55" s="160"/>
      <c r="P55" s="160"/>
      <c r="Q55" s="160"/>
    </row>
    <row r="56" ht="15.75" customHeight="1">
      <c r="B56" s="161" t="s">
        <v>39</v>
      </c>
      <c r="C56" s="162" t="s">
        <v>40</v>
      </c>
      <c r="D56" s="162" t="s">
        <v>41</v>
      </c>
      <c r="E56" s="163" t="s">
        <v>42</v>
      </c>
      <c r="G56" s="48"/>
      <c r="H56" s="48"/>
      <c r="I56" s="48"/>
      <c r="J56" s="48"/>
      <c r="K56" s="48"/>
      <c r="L56" s="48"/>
      <c r="M56" s="48"/>
      <c r="N56" s="48"/>
      <c r="O56" s="48"/>
      <c r="P56" s="48"/>
      <c r="Q56" s="48"/>
    </row>
    <row r="57" ht="15.75" customHeight="1">
      <c r="B57" s="134" t="s">
        <v>25</v>
      </c>
      <c r="C57" s="164">
        <f>SUM(C47+G47)</f>
        <v>9</v>
      </c>
      <c r="D57" s="164">
        <f>SUM(I47+M47)</f>
        <v>38</v>
      </c>
      <c r="E57" s="165">
        <f>SUM(O47+S47)</f>
        <v>0</v>
      </c>
      <c r="F57" s="37">
        <f>SUM(C57:E57)</f>
        <v>47</v>
      </c>
      <c r="G57" s="48"/>
      <c r="H57" s="48"/>
      <c r="I57" s="48"/>
      <c r="J57" s="48"/>
      <c r="K57" s="48"/>
      <c r="L57" s="48"/>
      <c r="M57" s="48"/>
      <c r="N57" s="48"/>
      <c r="O57" s="48"/>
      <c r="P57" s="48"/>
      <c r="Q57" s="48"/>
    </row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>
      <c r="B67" s="166"/>
      <c r="C67" s="166"/>
      <c r="D67" s="166"/>
      <c r="E67" s="166"/>
      <c r="F67" s="166"/>
      <c r="G67" s="166"/>
      <c r="H67" s="166"/>
      <c r="I67" s="166"/>
      <c r="J67" s="166"/>
      <c r="K67" s="166"/>
      <c r="L67" s="166"/>
      <c r="M67" s="166"/>
      <c r="N67" s="166"/>
      <c r="O67" s="166"/>
      <c r="P67" s="166"/>
      <c r="Q67" s="166"/>
      <c r="R67" s="166"/>
      <c r="S67" s="166"/>
      <c r="T67" s="166"/>
      <c r="U67" s="166"/>
      <c r="V67" s="166"/>
      <c r="W67" s="166"/>
      <c r="X67" s="166"/>
      <c r="Y67" s="166"/>
      <c r="Z67" s="166"/>
      <c r="AA67" s="166"/>
      <c r="AB67" s="166"/>
      <c r="AC67" s="166"/>
      <c r="AD67" s="166"/>
      <c r="AE67" s="166"/>
      <c r="AF67" s="166"/>
      <c r="AG67" s="166"/>
      <c r="AH67" s="166"/>
      <c r="AI67" s="166"/>
      <c r="AJ67" s="166"/>
      <c r="AK67" s="166"/>
      <c r="AL67" s="166"/>
      <c r="AM67" s="166"/>
      <c r="AN67" s="166"/>
      <c r="AO67" s="166"/>
    </row>
    <row r="68" ht="15.75" customHeight="1"/>
    <row r="69" ht="15.75" customHeight="1"/>
    <row r="70" ht="15.75" customHeight="1">
      <c r="C70" s="51" t="s">
        <v>21</v>
      </c>
      <c r="D70" s="52"/>
      <c r="E70" s="52"/>
      <c r="F70" s="52"/>
      <c r="G70" s="52"/>
      <c r="H70" s="52"/>
      <c r="I70" s="52"/>
      <c r="J70" s="52"/>
      <c r="K70" s="52"/>
      <c r="L70" s="52"/>
      <c r="M70" s="52"/>
      <c r="N70" s="52"/>
      <c r="O70" s="52"/>
      <c r="P70" s="52"/>
      <c r="Q70" s="53"/>
      <c r="R70" s="54"/>
      <c r="S70" s="54"/>
      <c r="T70" s="55" t="s">
        <v>22</v>
      </c>
      <c r="U70" s="56" t="s">
        <v>23</v>
      </c>
      <c r="V70" s="57" t="s">
        <v>24</v>
      </c>
      <c r="W70" s="58"/>
      <c r="X70" s="59" t="s">
        <v>9</v>
      </c>
      <c r="Y70" s="60"/>
      <c r="Z70" s="58"/>
    </row>
    <row r="71" ht="15.75" customHeight="1">
      <c r="A71" s="19"/>
      <c r="B71" s="61" t="s">
        <v>2</v>
      </c>
      <c r="C71" s="62"/>
      <c r="D71" s="62"/>
      <c r="E71" s="62"/>
      <c r="F71" s="63"/>
      <c r="G71" s="64"/>
      <c r="H71" s="65" t="s">
        <v>11</v>
      </c>
      <c r="I71" s="62"/>
      <c r="J71" s="62"/>
      <c r="K71" s="62"/>
      <c r="L71" s="63"/>
      <c r="M71" s="66"/>
      <c r="N71" s="67" t="s">
        <v>12</v>
      </c>
      <c r="O71" s="62"/>
      <c r="P71" s="62"/>
      <c r="Q71" s="62"/>
      <c r="R71" s="63"/>
      <c r="S71" s="68"/>
      <c r="T71" s="69"/>
      <c r="U71" s="70"/>
      <c r="V71" s="71"/>
      <c r="W71" s="72"/>
      <c r="X71" s="71"/>
      <c r="Y71" s="73"/>
      <c r="Z71" s="72"/>
    </row>
    <row r="72" ht="15.75" customHeight="1">
      <c r="A72" s="74" t="s">
        <v>4</v>
      </c>
      <c r="B72" s="75" t="s">
        <v>25</v>
      </c>
      <c r="C72" s="76" t="s">
        <v>5</v>
      </c>
      <c r="D72" s="77" t="s">
        <v>6</v>
      </c>
      <c r="E72" s="77" t="s">
        <v>7</v>
      </c>
      <c r="F72" s="78" t="s">
        <v>26</v>
      </c>
      <c r="G72" s="79" t="s">
        <v>27</v>
      </c>
      <c r="H72" s="80" t="s">
        <v>25</v>
      </c>
      <c r="I72" s="81" t="s">
        <v>5</v>
      </c>
      <c r="J72" s="81" t="s">
        <v>6</v>
      </c>
      <c r="K72" s="81" t="s">
        <v>7</v>
      </c>
      <c r="L72" s="82" t="s">
        <v>26</v>
      </c>
      <c r="M72" s="83" t="s">
        <v>27</v>
      </c>
      <c r="N72" s="84" t="s">
        <v>25</v>
      </c>
      <c r="O72" s="85" t="s">
        <v>5</v>
      </c>
      <c r="P72" s="86" t="s">
        <v>28</v>
      </c>
      <c r="Q72" s="87" t="s">
        <v>7</v>
      </c>
      <c r="R72" s="88" t="s">
        <v>26</v>
      </c>
      <c r="S72" s="83" t="s">
        <v>27</v>
      </c>
      <c r="T72" s="70"/>
      <c r="U72" s="89" t="s">
        <v>29</v>
      </c>
      <c r="V72" s="90" t="s">
        <v>13</v>
      </c>
      <c r="W72" s="91" t="s">
        <v>30</v>
      </c>
      <c r="X72" s="92" t="s">
        <v>31</v>
      </c>
      <c r="Y72" s="93" t="s">
        <v>32</v>
      </c>
      <c r="Z72" s="94" t="s">
        <v>33</v>
      </c>
    </row>
    <row r="73" ht="15.75" customHeight="1">
      <c r="A73" s="95">
        <v>45775.0</v>
      </c>
      <c r="B73" s="96">
        <v>7.0</v>
      </c>
      <c r="C73" s="97">
        <v>36.0</v>
      </c>
      <c r="D73" s="98">
        <f t="shared" ref="D73:D78" si="14">(C73*0.6)</f>
        <v>21.6</v>
      </c>
      <c r="E73" s="99">
        <v>15.0</v>
      </c>
      <c r="F73" s="100">
        <v>1.0</v>
      </c>
      <c r="G73" s="101">
        <v>5.0</v>
      </c>
      <c r="H73" s="96">
        <v>6.0</v>
      </c>
      <c r="I73" s="98">
        <v>31.0</v>
      </c>
      <c r="J73" s="98">
        <f t="shared" ref="J73:J78" si="15">I73*0.6</f>
        <v>18.6</v>
      </c>
      <c r="K73" s="98"/>
      <c r="L73" s="100">
        <v>1.0</v>
      </c>
      <c r="M73" s="102">
        <v>5.0</v>
      </c>
      <c r="N73" s="103">
        <v>1.0</v>
      </c>
      <c r="O73" s="97">
        <v>5.0</v>
      </c>
      <c r="P73" s="98">
        <f t="shared" ref="P73:P74" si="16">(O73*0.3)</f>
        <v>1.5</v>
      </c>
      <c r="Q73" s="99"/>
      <c r="R73" s="100"/>
      <c r="S73" s="102">
        <v>5.0</v>
      </c>
      <c r="T73" s="100">
        <f t="shared" ref="T73:T77" si="17">SUM(B73+F73+H73+L73+N73+R73)</f>
        <v>16</v>
      </c>
      <c r="U73" s="104">
        <v>10.0</v>
      </c>
      <c r="V73" s="105"/>
      <c r="W73" s="106">
        <v>2.25</v>
      </c>
      <c r="X73" s="107">
        <f t="shared" ref="X73:X77" si="18">(U73)+(C73+I73+O73)+(V73)-(E73+K73+Q73)-(W73)</f>
        <v>64.75</v>
      </c>
      <c r="Y73" s="98">
        <f t="shared" ref="Y73:Y79" si="19">(D73-E73)+(J73-K73)</f>
        <v>25.2</v>
      </c>
      <c r="Z73" s="104">
        <f t="shared" ref="Z73:Z79" si="20">(C73+I73)*0.4+O73-(W73)</f>
        <v>29.55</v>
      </c>
    </row>
    <row r="74" ht="15.75" customHeight="1">
      <c r="A74" s="95">
        <v>45776.0</v>
      </c>
      <c r="B74" s="108">
        <v>4.0</v>
      </c>
      <c r="C74" s="109">
        <v>20.0</v>
      </c>
      <c r="D74" s="98">
        <f t="shared" si="14"/>
        <v>12</v>
      </c>
      <c r="E74" s="12"/>
      <c r="F74" s="110">
        <v>1.0</v>
      </c>
      <c r="G74" s="111">
        <v>5.0</v>
      </c>
      <c r="H74" s="108">
        <v>3.0</v>
      </c>
      <c r="I74" s="32">
        <v>15.0</v>
      </c>
      <c r="J74" s="98">
        <f t="shared" si="15"/>
        <v>9</v>
      </c>
      <c r="K74" s="32">
        <v>11.6</v>
      </c>
      <c r="L74" s="112"/>
      <c r="M74" s="113"/>
      <c r="N74" s="114">
        <v>3.0</v>
      </c>
      <c r="O74" s="97">
        <v>15.0</v>
      </c>
      <c r="P74" s="98">
        <f t="shared" si="16"/>
        <v>4.5</v>
      </c>
      <c r="Q74" s="12"/>
      <c r="R74" s="115"/>
      <c r="S74" s="116"/>
      <c r="T74" s="100">
        <f t="shared" si="17"/>
        <v>11</v>
      </c>
      <c r="U74" s="117">
        <v>7.0</v>
      </c>
      <c r="V74" s="118"/>
      <c r="W74" s="119">
        <v>3.5</v>
      </c>
      <c r="X74" s="120">
        <f t="shared" si="18"/>
        <v>41.9</v>
      </c>
      <c r="Y74" s="32">
        <f t="shared" si="19"/>
        <v>9.4</v>
      </c>
      <c r="Z74" s="104">
        <f t="shared" si="20"/>
        <v>25.5</v>
      </c>
    </row>
    <row r="75" ht="15.75" customHeight="1">
      <c r="A75" s="95">
        <v>45777.0</v>
      </c>
      <c r="B75" s="108">
        <v>3.0</v>
      </c>
      <c r="C75" s="109">
        <v>15.0</v>
      </c>
      <c r="D75" s="98">
        <f t="shared" si="14"/>
        <v>9</v>
      </c>
      <c r="E75" s="12">
        <v>16.5</v>
      </c>
      <c r="F75" s="115"/>
      <c r="G75" s="121"/>
      <c r="H75" s="122">
        <v>5.0</v>
      </c>
      <c r="I75" s="32">
        <v>25.0</v>
      </c>
      <c r="J75" s="98">
        <f t="shared" si="15"/>
        <v>15</v>
      </c>
      <c r="K75" s="32">
        <v>14.8</v>
      </c>
      <c r="L75" s="115"/>
      <c r="M75" s="116"/>
      <c r="N75" s="114"/>
      <c r="O75" s="97"/>
      <c r="P75" s="98">
        <f>(O75*0.25)</f>
        <v>0</v>
      </c>
      <c r="Q75" s="12"/>
      <c r="R75" s="115"/>
      <c r="S75" s="116"/>
      <c r="T75" s="100">
        <f t="shared" si="17"/>
        <v>8</v>
      </c>
      <c r="U75" s="117">
        <v>7.0</v>
      </c>
      <c r="V75" s="118"/>
      <c r="W75" s="119">
        <v>11.0</v>
      </c>
      <c r="X75" s="120">
        <f t="shared" si="18"/>
        <v>4.7</v>
      </c>
      <c r="Y75" s="32">
        <f t="shared" si="19"/>
        <v>-7.3</v>
      </c>
      <c r="Z75" s="104">
        <f t="shared" si="20"/>
        <v>5</v>
      </c>
    </row>
    <row r="76" ht="15.75" customHeight="1">
      <c r="A76" s="95">
        <v>45778.0</v>
      </c>
      <c r="B76" s="108">
        <v>1.0</v>
      </c>
      <c r="C76" s="109">
        <v>5.0</v>
      </c>
      <c r="D76" s="98">
        <f t="shared" si="14"/>
        <v>3</v>
      </c>
      <c r="E76" s="12">
        <v>3.0</v>
      </c>
      <c r="F76" s="112"/>
      <c r="G76" s="121"/>
      <c r="H76" s="108">
        <v>7.0</v>
      </c>
      <c r="I76" s="32">
        <v>35.0</v>
      </c>
      <c r="J76" s="98">
        <f t="shared" si="15"/>
        <v>21</v>
      </c>
      <c r="K76" s="32">
        <v>13.7</v>
      </c>
      <c r="L76" s="115"/>
      <c r="M76" s="116"/>
      <c r="N76" s="114">
        <v>6.0</v>
      </c>
      <c r="O76" s="97">
        <v>30.0</v>
      </c>
      <c r="P76" s="98">
        <f t="shared" ref="P76:P77" si="21">(O76*0.3)</f>
        <v>9</v>
      </c>
      <c r="Q76" s="12">
        <v>5.0</v>
      </c>
      <c r="R76" s="115"/>
      <c r="S76" s="116"/>
      <c r="T76" s="100">
        <f t="shared" si="17"/>
        <v>14</v>
      </c>
      <c r="U76" s="117">
        <v>2.5</v>
      </c>
      <c r="V76" s="118"/>
      <c r="W76" s="119">
        <v>5.5</v>
      </c>
      <c r="X76" s="120">
        <f t="shared" si="18"/>
        <v>45.3</v>
      </c>
      <c r="Y76" s="32">
        <f t="shared" si="19"/>
        <v>7.3</v>
      </c>
      <c r="Z76" s="104">
        <f t="shared" si="20"/>
        <v>40.5</v>
      </c>
    </row>
    <row r="77" ht="15.75" customHeight="1">
      <c r="A77" s="95">
        <v>45779.0</v>
      </c>
      <c r="B77" s="108">
        <v>6.0</v>
      </c>
      <c r="C77" s="123">
        <v>16.0</v>
      </c>
      <c r="D77" s="98">
        <f t="shared" si="14"/>
        <v>9.6</v>
      </c>
      <c r="E77" s="12">
        <v>7.5</v>
      </c>
      <c r="F77" s="110">
        <v>1.0</v>
      </c>
      <c r="G77" s="111">
        <v>5.0</v>
      </c>
      <c r="H77" s="108">
        <v>4.0</v>
      </c>
      <c r="I77" s="32">
        <v>20.0</v>
      </c>
      <c r="J77" s="98">
        <f t="shared" si="15"/>
        <v>12</v>
      </c>
      <c r="K77" s="32">
        <v>12.65</v>
      </c>
      <c r="L77" s="110"/>
      <c r="M77" s="124"/>
      <c r="N77" s="114">
        <v>3.0</v>
      </c>
      <c r="O77" s="97">
        <v>17.0</v>
      </c>
      <c r="P77" s="98">
        <f t="shared" si="21"/>
        <v>5.1</v>
      </c>
      <c r="Q77" s="12">
        <v>9.5</v>
      </c>
      <c r="R77" s="110"/>
      <c r="S77" s="124"/>
      <c r="T77" s="100">
        <f t="shared" si="17"/>
        <v>14</v>
      </c>
      <c r="U77" s="117">
        <v>10.75</v>
      </c>
      <c r="V77" s="118"/>
      <c r="W77" s="119">
        <f>18.95-9.5</f>
        <v>9.45</v>
      </c>
      <c r="X77" s="120">
        <f t="shared" si="18"/>
        <v>24.65</v>
      </c>
      <c r="Y77" s="32">
        <f t="shared" si="19"/>
        <v>1.45</v>
      </c>
      <c r="Z77" s="104">
        <f t="shared" si="20"/>
        <v>21.95</v>
      </c>
    </row>
    <row r="78" ht="15.75" customHeight="1">
      <c r="A78" s="95">
        <v>45780.0</v>
      </c>
      <c r="B78" s="108">
        <v>14.0</v>
      </c>
      <c r="C78" s="123">
        <v>71.0</v>
      </c>
      <c r="D78" s="98">
        <f t="shared" si="14"/>
        <v>42.6</v>
      </c>
      <c r="E78" s="12">
        <v>6.5</v>
      </c>
      <c r="F78" s="110"/>
      <c r="G78" s="111"/>
      <c r="H78" s="108">
        <v>14.0</v>
      </c>
      <c r="I78" s="32">
        <v>72.0</v>
      </c>
      <c r="J78" s="98">
        <f t="shared" si="15"/>
        <v>43.2</v>
      </c>
      <c r="K78" s="32">
        <v>20.5</v>
      </c>
      <c r="L78" s="110"/>
      <c r="M78" s="124"/>
      <c r="N78" s="114">
        <v>11.0</v>
      </c>
      <c r="O78" s="97">
        <v>45.0</v>
      </c>
      <c r="P78" s="98">
        <f t="shared" ref="P78:P79" si="22">(O78*0.25)</f>
        <v>11.25</v>
      </c>
      <c r="Q78" s="12">
        <v>7.5</v>
      </c>
      <c r="R78" s="110"/>
      <c r="S78" s="124"/>
      <c r="T78" s="100">
        <v>38.0</v>
      </c>
      <c r="U78" s="117">
        <v>14.75</v>
      </c>
      <c r="V78" s="118"/>
      <c r="W78" s="119">
        <v>7.5</v>
      </c>
      <c r="X78" s="120"/>
      <c r="Y78" s="32">
        <f t="shared" si="19"/>
        <v>58.8</v>
      </c>
      <c r="Z78" s="104">
        <f t="shared" si="20"/>
        <v>94.7</v>
      </c>
    </row>
    <row r="79" ht="15.75" customHeight="1">
      <c r="A79" s="95">
        <v>45781.0</v>
      </c>
      <c r="B79" s="125"/>
      <c r="C79" s="126"/>
      <c r="D79" s="98">
        <v>25.0</v>
      </c>
      <c r="E79" s="127"/>
      <c r="F79" s="128"/>
      <c r="G79" s="129"/>
      <c r="H79" s="125"/>
      <c r="I79" s="130">
        <v>60.0</v>
      </c>
      <c r="J79" s="98">
        <f>60</f>
        <v>60</v>
      </c>
      <c r="K79" s="32"/>
      <c r="L79" s="128"/>
      <c r="M79" s="131"/>
      <c r="N79" s="132"/>
      <c r="O79" s="97"/>
      <c r="P79" s="98">
        <f t="shared" si="22"/>
        <v>0</v>
      </c>
      <c r="Q79" s="127"/>
      <c r="R79" s="128"/>
      <c r="S79" s="131"/>
      <c r="T79" s="100"/>
      <c r="U79" s="133"/>
      <c r="V79" s="134"/>
      <c r="W79" s="135"/>
      <c r="X79" s="136">
        <f>(U79)+(C79+I79+O79)+(V79)-(E79+K79+Q79)-(W79)</f>
        <v>60</v>
      </c>
      <c r="Y79" s="137">
        <f t="shared" si="19"/>
        <v>85</v>
      </c>
      <c r="Z79" s="104">
        <f t="shared" si="20"/>
        <v>24</v>
      </c>
    </row>
    <row r="80" ht="15.75" customHeight="1">
      <c r="A80" s="138" t="s">
        <v>34</v>
      </c>
      <c r="B80" s="139">
        <f t="shared" ref="B80:Q80" si="23">SUM(B73:B79)</f>
        <v>35</v>
      </c>
      <c r="C80" s="140">
        <f t="shared" si="23"/>
        <v>163</v>
      </c>
      <c r="D80" s="140">
        <f t="shared" si="23"/>
        <v>122.8</v>
      </c>
      <c r="E80" s="140">
        <f t="shared" si="23"/>
        <v>48.5</v>
      </c>
      <c r="F80" s="141">
        <f t="shared" si="23"/>
        <v>3</v>
      </c>
      <c r="G80" s="141">
        <f t="shared" si="23"/>
        <v>15</v>
      </c>
      <c r="H80" s="142">
        <f t="shared" si="23"/>
        <v>39</v>
      </c>
      <c r="I80" s="143">
        <f t="shared" si="23"/>
        <v>258</v>
      </c>
      <c r="J80" s="143">
        <f t="shared" si="23"/>
        <v>178.8</v>
      </c>
      <c r="K80" s="143">
        <f t="shared" si="23"/>
        <v>73.25</v>
      </c>
      <c r="L80" s="142">
        <f t="shared" si="23"/>
        <v>1</v>
      </c>
      <c r="M80" s="142">
        <f t="shared" si="23"/>
        <v>5</v>
      </c>
      <c r="N80" s="144">
        <f t="shared" si="23"/>
        <v>24</v>
      </c>
      <c r="O80" s="145">
        <f t="shared" si="23"/>
        <v>112</v>
      </c>
      <c r="P80" s="145">
        <f t="shared" si="23"/>
        <v>31.35</v>
      </c>
      <c r="Q80" s="145">
        <f t="shared" si="23"/>
        <v>22</v>
      </c>
      <c r="R80" s="146"/>
      <c r="S80" s="146"/>
      <c r="T80" s="147">
        <f>SUM(T73:T79)</f>
        <v>101</v>
      </c>
      <c r="U80" s="148"/>
      <c r="V80" s="149"/>
      <c r="W80" s="149"/>
      <c r="X80" s="150">
        <f t="shared" ref="X80:Z80" si="24">SUM(X73:X79)</f>
        <v>241.3</v>
      </c>
      <c r="Y80" s="150">
        <f t="shared" si="24"/>
        <v>179.85</v>
      </c>
      <c r="Z80" s="151">
        <f t="shared" si="24"/>
        <v>241.2</v>
      </c>
    </row>
    <row r="81" ht="15.75" customHeight="1">
      <c r="C81" s="152"/>
      <c r="D81" s="15" t="s">
        <v>35</v>
      </c>
      <c r="E81" s="36">
        <f>D80+G80</f>
        <v>137.8</v>
      </c>
      <c r="F81" s="153"/>
      <c r="G81" s="153"/>
      <c r="H81" s="153"/>
      <c r="J81" s="15" t="s">
        <v>35</v>
      </c>
      <c r="K81" s="36">
        <f>J80+M80</f>
        <v>183.8</v>
      </c>
      <c r="L81" s="153"/>
      <c r="M81" s="153"/>
      <c r="N81" s="153"/>
      <c r="O81" s="152"/>
      <c r="P81" s="37" t="s">
        <v>35</v>
      </c>
      <c r="Q81" s="153">
        <f>P80+S80</f>
        <v>31.35</v>
      </c>
      <c r="R81" s="153"/>
      <c r="S81" s="153"/>
      <c r="T81" s="153"/>
      <c r="U81" s="153"/>
    </row>
    <row r="82" ht="15.75" customHeight="1">
      <c r="D82" s="154" t="s">
        <v>10</v>
      </c>
      <c r="E82" s="155">
        <f>D80-E80</f>
        <v>74.3</v>
      </c>
      <c r="F82" s="153"/>
      <c r="G82" s="153"/>
      <c r="H82" s="153"/>
      <c r="J82" s="154" t="s">
        <v>10</v>
      </c>
      <c r="K82" s="155">
        <f>J80-K80</f>
        <v>105.55</v>
      </c>
      <c r="L82" s="153"/>
      <c r="M82" s="153"/>
      <c r="N82" s="153"/>
      <c r="O82" s="152"/>
      <c r="P82" s="154" t="s">
        <v>10</v>
      </c>
      <c r="Q82" s="155">
        <f>P80-Q80</f>
        <v>9.35</v>
      </c>
      <c r="R82" s="153"/>
      <c r="S82" s="153"/>
      <c r="T82" s="153"/>
      <c r="U82" s="153"/>
    </row>
    <row r="83" ht="15.75" customHeight="1">
      <c r="J83" s="156"/>
      <c r="K83" s="153"/>
      <c r="L83" s="152"/>
      <c r="M83" s="152"/>
      <c r="N83" s="152"/>
      <c r="O83" s="152"/>
      <c r="P83" s="156"/>
      <c r="Q83" s="153"/>
    </row>
    <row r="84" ht="15.75" customHeight="1">
      <c r="J84" s="153"/>
    </row>
    <row r="85" ht="15.75" customHeight="1">
      <c r="D85" s="157" t="s">
        <v>36</v>
      </c>
      <c r="E85" s="39"/>
      <c r="F85" s="46"/>
      <c r="G85" s="46"/>
      <c r="H85" s="46"/>
      <c r="I85" s="47">
        <f>(C80+I80)*0.4+(O80)</f>
        <v>280.4</v>
      </c>
      <c r="K85" s="158" t="s">
        <v>37</v>
      </c>
      <c r="L85" s="43"/>
      <c r="M85" s="43"/>
      <c r="N85" s="43"/>
      <c r="O85" s="39"/>
      <c r="P85" s="44">
        <f>(E82+K83)</f>
        <v>74.3</v>
      </c>
      <c r="R85" s="37">
        <f>(B80+H80+N80)</f>
        <v>98</v>
      </c>
    </row>
    <row r="86" ht="15.75" customHeight="1"/>
    <row r="87" ht="15.75" customHeight="1">
      <c r="D87" s="159" t="s">
        <v>38</v>
      </c>
      <c r="E87" s="43"/>
      <c r="F87" s="43"/>
      <c r="G87" s="43"/>
      <c r="H87" s="43"/>
      <c r="I87" s="43"/>
      <c r="J87" s="43"/>
      <c r="K87" s="43"/>
      <c r="L87" s="43"/>
      <c r="M87" s="43"/>
      <c r="N87" s="43"/>
      <c r="O87" s="43"/>
      <c r="P87" s="39"/>
    </row>
    <row r="88" ht="15.75" customHeight="1">
      <c r="D88" s="160"/>
      <c r="E88" s="160"/>
      <c r="F88" s="160"/>
      <c r="G88" s="160"/>
      <c r="H88" s="160"/>
      <c r="I88" s="160"/>
      <c r="J88" s="160"/>
      <c r="K88" s="160"/>
      <c r="L88" s="160"/>
      <c r="M88" s="160"/>
      <c r="N88" s="160"/>
      <c r="O88" s="160"/>
      <c r="P88" s="160"/>
    </row>
    <row r="89" ht="15.75" customHeight="1"/>
    <row r="90" ht="15.75" customHeight="1">
      <c r="C90" s="51" t="s">
        <v>21</v>
      </c>
      <c r="D90" s="52"/>
      <c r="E90" s="52"/>
      <c r="F90" s="52"/>
      <c r="G90" s="52"/>
      <c r="H90" s="52"/>
      <c r="I90" s="52"/>
      <c r="J90" s="52"/>
      <c r="K90" s="52"/>
      <c r="L90" s="52"/>
      <c r="M90" s="52"/>
      <c r="N90" s="52"/>
      <c r="O90" s="52"/>
      <c r="P90" s="52"/>
      <c r="Q90" s="53"/>
      <c r="R90" s="54"/>
      <c r="S90" s="54"/>
      <c r="T90" s="55" t="s">
        <v>22</v>
      </c>
      <c r="U90" s="56" t="s">
        <v>23</v>
      </c>
      <c r="V90" s="57" t="s">
        <v>24</v>
      </c>
      <c r="W90" s="58"/>
      <c r="X90" s="59" t="s">
        <v>9</v>
      </c>
      <c r="Y90" s="60"/>
      <c r="Z90" s="58"/>
    </row>
    <row r="91" ht="15.75" customHeight="1">
      <c r="A91" s="19"/>
      <c r="B91" s="167" t="s">
        <v>2</v>
      </c>
      <c r="C91" s="62"/>
      <c r="D91" s="62"/>
      <c r="E91" s="62"/>
      <c r="F91" s="63"/>
      <c r="G91" s="168"/>
      <c r="H91" s="169" t="s">
        <v>11</v>
      </c>
      <c r="I91" s="62"/>
      <c r="J91" s="62"/>
      <c r="K91" s="62"/>
      <c r="L91" s="63"/>
      <c r="M91" s="170"/>
      <c r="N91" s="171" t="s">
        <v>12</v>
      </c>
      <c r="O91" s="62"/>
      <c r="P91" s="62"/>
      <c r="Q91" s="62"/>
      <c r="R91" s="63"/>
      <c r="S91" s="172"/>
      <c r="T91" s="69"/>
      <c r="U91" s="70"/>
      <c r="V91" s="71"/>
      <c r="W91" s="72"/>
      <c r="X91" s="71"/>
      <c r="Y91" s="73"/>
      <c r="Z91" s="72"/>
    </row>
    <row r="92" ht="15.75" customHeight="1">
      <c r="A92" s="74" t="s">
        <v>4</v>
      </c>
      <c r="B92" s="173" t="s">
        <v>25</v>
      </c>
      <c r="C92" s="174" t="s">
        <v>5</v>
      </c>
      <c r="D92" s="175" t="s">
        <v>6</v>
      </c>
      <c r="E92" s="175" t="s">
        <v>7</v>
      </c>
      <c r="F92" s="176" t="s">
        <v>26</v>
      </c>
      <c r="G92" s="177" t="s">
        <v>27</v>
      </c>
      <c r="H92" s="178" t="s">
        <v>25</v>
      </c>
      <c r="I92" s="179" t="s">
        <v>5</v>
      </c>
      <c r="J92" s="179" t="s">
        <v>6</v>
      </c>
      <c r="K92" s="179" t="s">
        <v>7</v>
      </c>
      <c r="L92" s="180" t="s">
        <v>26</v>
      </c>
      <c r="M92" s="181" t="s">
        <v>27</v>
      </c>
      <c r="N92" s="182" t="s">
        <v>25</v>
      </c>
      <c r="O92" s="182" t="s">
        <v>5</v>
      </c>
      <c r="P92" s="183" t="s">
        <v>28</v>
      </c>
      <c r="Q92" s="184" t="s">
        <v>7</v>
      </c>
      <c r="R92" s="184" t="s">
        <v>26</v>
      </c>
      <c r="S92" s="185" t="s">
        <v>27</v>
      </c>
      <c r="T92" s="70"/>
      <c r="U92" s="89" t="s">
        <v>29</v>
      </c>
      <c r="V92" s="90" t="s">
        <v>13</v>
      </c>
      <c r="W92" s="91" t="s">
        <v>30</v>
      </c>
      <c r="X92" s="92" t="s">
        <v>31</v>
      </c>
      <c r="Y92" s="93" t="s">
        <v>32</v>
      </c>
      <c r="Z92" s="94" t="s">
        <v>33</v>
      </c>
    </row>
    <row r="93" ht="15.75" customHeight="1">
      <c r="A93" s="95">
        <v>45782.0</v>
      </c>
      <c r="B93" s="186">
        <v>7.0</v>
      </c>
      <c r="C93" s="187">
        <v>36.0</v>
      </c>
      <c r="D93" s="188">
        <f t="shared" ref="D93:D96" si="25">C93*0.6</f>
        <v>21.6</v>
      </c>
      <c r="E93" s="189">
        <v>5.0</v>
      </c>
      <c r="F93" s="190"/>
      <c r="G93" s="191"/>
      <c r="H93" s="192">
        <v>6.0</v>
      </c>
      <c r="I93" s="193">
        <v>29.0</v>
      </c>
      <c r="J93" s="193">
        <f t="shared" ref="J93:J99" si="26">(I93*0.6)</f>
        <v>17.4</v>
      </c>
      <c r="K93" s="193">
        <v>17.4</v>
      </c>
      <c r="L93" s="194">
        <v>1.0</v>
      </c>
      <c r="M93" s="195">
        <v>5.0</v>
      </c>
      <c r="N93" s="196"/>
      <c r="O93" s="197"/>
      <c r="P93" s="198"/>
      <c r="Q93" s="199"/>
      <c r="R93" s="200"/>
      <c r="S93" s="201"/>
      <c r="T93" s="100">
        <f t="shared" ref="T93:T99" si="27">(B93+H93+N93)</f>
        <v>13</v>
      </c>
      <c r="U93" s="104">
        <v>6.0</v>
      </c>
      <c r="V93" s="105"/>
      <c r="W93" s="106">
        <v>6.8</v>
      </c>
      <c r="X93" s="107">
        <f t="shared" ref="X93:X99" si="28">(C93+I93+O93+U93+V93)-(W93)</f>
        <v>64.2</v>
      </c>
      <c r="Y93" s="98">
        <f>(E102+K102+Q102)</f>
        <v>176</v>
      </c>
      <c r="Z93" s="104">
        <f t="shared" ref="Z93:Z94" si="29">((((C93+I93)*0.4))+O93)-W93</f>
        <v>19.2</v>
      </c>
    </row>
    <row r="94" ht="15.75" customHeight="1">
      <c r="A94" s="95">
        <v>45783.0</v>
      </c>
      <c r="B94" s="202">
        <v>9.0</v>
      </c>
      <c r="C94" s="203">
        <v>44.0</v>
      </c>
      <c r="D94" s="188">
        <f t="shared" si="25"/>
        <v>26.4</v>
      </c>
      <c r="E94" s="189">
        <v>2.5</v>
      </c>
      <c r="F94" s="115"/>
      <c r="G94" s="121"/>
      <c r="H94" s="204">
        <v>8.0</v>
      </c>
      <c r="I94" s="205">
        <v>40.0</v>
      </c>
      <c r="J94" s="193">
        <f t="shared" si="26"/>
        <v>24</v>
      </c>
      <c r="K94" s="205">
        <v>24.0</v>
      </c>
      <c r="L94" s="112"/>
      <c r="M94" s="113"/>
      <c r="N94" s="206"/>
      <c r="O94" s="197"/>
      <c r="P94" s="198"/>
      <c r="Q94" s="207"/>
      <c r="R94" s="208"/>
      <c r="S94" s="209"/>
      <c r="T94" s="100">
        <f t="shared" si="27"/>
        <v>17</v>
      </c>
      <c r="U94" s="117">
        <v>7.9</v>
      </c>
      <c r="V94" s="118"/>
      <c r="W94" s="119">
        <v>4.3</v>
      </c>
      <c r="X94" s="107">
        <f t="shared" si="28"/>
        <v>87.6</v>
      </c>
      <c r="Y94" s="98">
        <f>(E102+K102+Q102)</f>
        <v>176</v>
      </c>
      <c r="Z94" s="104">
        <f t="shared" si="29"/>
        <v>29.3</v>
      </c>
    </row>
    <row r="95" ht="15.75" customHeight="1">
      <c r="A95" s="95">
        <v>45784.0</v>
      </c>
      <c r="B95" s="202">
        <v>4.0</v>
      </c>
      <c r="C95" s="203">
        <v>20.0</v>
      </c>
      <c r="D95" s="188">
        <f t="shared" si="25"/>
        <v>12</v>
      </c>
      <c r="E95" s="189">
        <v>5.5</v>
      </c>
      <c r="F95" s="115"/>
      <c r="G95" s="121"/>
      <c r="H95" s="204">
        <v>1.0</v>
      </c>
      <c r="I95" s="205">
        <v>5.0</v>
      </c>
      <c r="J95" s="193">
        <f t="shared" si="26"/>
        <v>3</v>
      </c>
      <c r="K95" s="205">
        <v>6.6</v>
      </c>
      <c r="L95" s="115"/>
      <c r="M95" s="116"/>
      <c r="N95" s="206">
        <v>2.0</v>
      </c>
      <c r="O95" s="197">
        <v>10.0</v>
      </c>
      <c r="P95" s="198">
        <f t="shared" ref="P95:P98" si="30">O95*0.3</f>
        <v>3</v>
      </c>
      <c r="Q95" s="207">
        <v>3.0</v>
      </c>
      <c r="R95" s="208"/>
      <c r="S95" s="209"/>
      <c r="T95" s="100">
        <f t="shared" si="27"/>
        <v>7</v>
      </c>
      <c r="U95" s="117">
        <v>9.0</v>
      </c>
      <c r="V95" s="118"/>
      <c r="W95" s="119"/>
      <c r="X95" s="107">
        <f t="shared" si="28"/>
        <v>44</v>
      </c>
      <c r="Y95" s="98">
        <f t="shared" ref="Y95:Y99" si="31">(E104+K104+Q104)</f>
        <v>0</v>
      </c>
      <c r="Z95" s="104">
        <f>((((C95+I95)*0.4))+O95*0.7)-W95</f>
        <v>17</v>
      </c>
    </row>
    <row r="96" ht="15.75" customHeight="1">
      <c r="A96" s="95">
        <v>45785.0</v>
      </c>
      <c r="B96" s="202">
        <v>7.0</v>
      </c>
      <c r="C96" s="203">
        <v>37.0</v>
      </c>
      <c r="D96" s="188">
        <f t="shared" si="25"/>
        <v>22.2</v>
      </c>
      <c r="E96" s="189">
        <v>6.0</v>
      </c>
      <c r="F96" s="115"/>
      <c r="G96" s="121"/>
      <c r="H96" s="204">
        <v>7.0</v>
      </c>
      <c r="I96" s="205">
        <v>36.0</v>
      </c>
      <c r="J96" s="193">
        <f t="shared" si="26"/>
        <v>21.6</v>
      </c>
      <c r="K96" s="205">
        <v>7.0</v>
      </c>
      <c r="L96" s="210"/>
      <c r="M96" s="211"/>
      <c r="N96" s="206">
        <v>1.0</v>
      </c>
      <c r="O96" s="197">
        <v>5.0</v>
      </c>
      <c r="P96" s="198">
        <f t="shared" si="30"/>
        <v>1.5</v>
      </c>
      <c r="Q96" s="207"/>
      <c r="R96" s="208"/>
      <c r="S96" s="209"/>
      <c r="T96" s="100">
        <f t="shared" si="27"/>
        <v>15</v>
      </c>
      <c r="U96" s="117">
        <v>11.5</v>
      </c>
      <c r="V96" s="118"/>
      <c r="W96" s="119">
        <v>30.65</v>
      </c>
      <c r="X96" s="107">
        <f t="shared" si="28"/>
        <v>58.85</v>
      </c>
      <c r="Y96" s="98" t="str">
        <f t="shared" si="31"/>
        <v>#VALUE!</v>
      </c>
      <c r="Z96" s="104">
        <f t="shared" ref="Z96:Z97" si="32">((((C96+I96)*0.4))+O96)-W96</f>
        <v>3.55</v>
      </c>
    </row>
    <row r="97" ht="15.75" customHeight="1">
      <c r="A97" s="95">
        <v>45786.0</v>
      </c>
      <c r="B97" s="202">
        <v>6.0</v>
      </c>
      <c r="C97" s="212">
        <v>34.0</v>
      </c>
      <c r="D97" s="188">
        <v>21.0</v>
      </c>
      <c r="E97" s="189">
        <v>20.2</v>
      </c>
      <c r="F97" s="213"/>
      <c r="G97" s="214"/>
      <c r="H97" s="204">
        <v>5.0</v>
      </c>
      <c r="I97" s="205">
        <v>28.0</v>
      </c>
      <c r="J97" s="193">
        <f t="shared" si="26"/>
        <v>16.8</v>
      </c>
      <c r="K97" s="205">
        <v>8.5</v>
      </c>
      <c r="L97" s="210"/>
      <c r="M97" s="211"/>
      <c r="N97" s="206">
        <v>1.0</v>
      </c>
      <c r="O97" s="197">
        <v>5.0</v>
      </c>
      <c r="P97" s="198">
        <f t="shared" si="30"/>
        <v>1.5</v>
      </c>
      <c r="Q97" s="207"/>
      <c r="R97" s="208"/>
      <c r="S97" s="209"/>
      <c r="T97" s="100">
        <f t="shared" si="27"/>
        <v>12</v>
      </c>
      <c r="U97" s="117">
        <v>10.5</v>
      </c>
      <c r="V97" s="118"/>
      <c r="W97" s="119"/>
      <c r="X97" s="107">
        <f t="shared" si="28"/>
        <v>77.5</v>
      </c>
      <c r="Y97" s="98">
        <f t="shared" si="31"/>
        <v>0</v>
      </c>
      <c r="Z97" s="104">
        <f t="shared" si="32"/>
        <v>29.8</v>
      </c>
    </row>
    <row r="98" ht="15.75" customHeight="1">
      <c r="A98" s="95">
        <v>45787.0</v>
      </c>
      <c r="B98" s="202">
        <v>14.0</v>
      </c>
      <c r="C98" s="212">
        <v>72.0</v>
      </c>
      <c r="D98" s="188">
        <f>C98*0.6</f>
        <v>43.2</v>
      </c>
      <c r="E98" s="189">
        <v>9.0</v>
      </c>
      <c r="F98" s="213"/>
      <c r="G98" s="214"/>
      <c r="H98" s="204">
        <v>12.0</v>
      </c>
      <c r="I98" s="205">
        <v>60.0</v>
      </c>
      <c r="J98" s="193">
        <f t="shared" si="26"/>
        <v>36</v>
      </c>
      <c r="K98" s="205">
        <v>28.0</v>
      </c>
      <c r="L98" s="210"/>
      <c r="M98" s="211"/>
      <c r="N98" s="206">
        <v>6.0</v>
      </c>
      <c r="O98" s="197">
        <v>5.0</v>
      </c>
      <c r="P98" s="198">
        <f t="shared" si="30"/>
        <v>1.5</v>
      </c>
      <c r="Q98" s="207"/>
      <c r="R98" s="208"/>
      <c r="S98" s="209"/>
      <c r="T98" s="100">
        <f t="shared" si="27"/>
        <v>32</v>
      </c>
      <c r="U98" s="117">
        <v>21.5</v>
      </c>
      <c r="V98" s="118"/>
      <c r="W98" s="119">
        <v>18.3</v>
      </c>
      <c r="X98" s="107">
        <f t="shared" si="28"/>
        <v>140.2</v>
      </c>
      <c r="Y98" s="98">
        <f t="shared" si="31"/>
        <v>0</v>
      </c>
      <c r="Z98" s="104">
        <f>((((C98+I98)*0.49))+O98)-W98</f>
        <v>51.38</v>
      </c>
    </row>
    <row r="99" ht="15.75" customHeight="1">
      <c r="A99" s="95">
        <v>45788.0</v>
      </c>
      <c r="B99" s="215">
        <v>4.0</v>
      </c>
      <c r="C99" s="216">
        <v>19.0</v>
      </c>
      <c r="D99" s="188">
        <f>(C99*1)</f>
        <v>19</v>
      </c>
      <c r="E99" s="189">
        <v>3.75</v>
      </c>
      <c r="F99" s="217"/>
      <c r="G99" s="218"/>
      <c r="H99" s="219">
        <v>5.0</v>
      </c>
      <c r="I99" s="220">
        <v>25.0</v>
      </c>
      <c r="J99" s="193">
        <f t="shared" si="26"/>
        <v>15</v>
      </c>
      <c r="K99" s="205">
        <v>8.25</v>
      </c>
      <c r="L99" s="221">
        <v>5.0</v>
      </c>
      <c r="M99" s="222">
        <v>25.0</v>
      </c>
      <c r="N99" s="223">
        <v>5.0</v>
      </c>
      <c r="O99" s="197">
        <v>24.0</v>
      </c>
      <c r="P99" s="198">
        <f>(O99*1)</f>
        <v>24</v>
      </c>
      <c r="Q99" s="224"/>
      <c r="R99" s="225"/>
      <c r="S99" s="226"/>
      <c r="T99" s="100">
        <f t="shared" si="27"/>
        <v>14</v>
      </c>
      <c r="U99" s="133"/>
      <c r="V99" s="134"/>
      <c r="W99" s="135"/>
      <c r="X99" s="107">
        <f t="shared" si="28"/>
        <v>68</v>
      </c>
      <c r="Y99" s="98">
        <f t="shared" si="31"/>
        <v>116</v>
      </c>
      <c r="Z99" s="104"/>
    </row>
    <row r="100" ht="15.75" customHeight="1">
      <c r="A100" s="138" t="s">
        <v>34</v>
      </c>
      <c r="B100" s="227">
        <f t="shared" ref="B100:Q100" si="33">SUM(B93:B99)</f>
        <v>51</v>
      </c>
      <c r="C100" s="228">
        <f t="shared" si="33"/>
        <v>262</v>
      </c>
      <c r="D100" s="228">
        <f t="shared" si="33"/>
        <v>165.4</v>
      </c>
      <c r="E100" s="228">
        <f t="shared" si="33"/>
        <v>51.95</v>
      </c>
      <c r="F100" s="229">
        <f t="shared" si="33"/>
        <v>0</v>
      </c>
      <c r="G100" s="229">
        <f t="shared" si="33"/>
        <v>0</v>
      </c>
      <c r="H100" s="230">
        <f t="shared" si="33"/>
        <v>44</v>
      </c>
      <c r="I100" s="231">
        <f t="shared" si="33"/>
        <v>223</v>
      </c>
      <c r="J100" s="231">
        <f t="shared" si="33"/>
        <v>133.8</v>
      </c>
      <c r="K100" s="231">
        <f t="shared" si="33"/>
        <v>99.75</v>
      </c>
      <c r="L100" s="230">
        <f t="shared" si="33"/>
        <v>6</v>
      </c>
      <c r="M100" s="230">
        <f t="shared" si="33"/>
        <v>30</v>
      </c>
      <c r="N100" s="232">
        <f t="shared" si="33"/>
        <v>15</v>
      </c>
      <c r="O100" s="233">
        <f t="shared" si="33"/>
        <v>49</v>
      </c>
      <c r="P100" s="233">
        <f t="shared" si="33"/>
        <v>31.5</v>
      </c>
      <c r="Q100" s="233">
        <f t="shared" si="33"/>
        <v>3</v>
      </c>
      <c r="R100" s="234"/>
      <c r="S100" s="234"/>
      <c r="T100" s="147">
        <f>SUM(T93:T99)</f>
        <v>110</v>
      </c>
      <c r="U100" s="148"/>
      <c r="V100" s="149"/>
      <c r="W100" s="149"/>
      <c r="X100" s="150">
        <f t="shared" ref="X100:Z100" si="34">SUM(X93:X99)</f>
        <v>540.35</v>
      </c>
      <c r="Y100" s="150" t="str">
        <f t="shared" si="34"/>
        <v>#VALUE!</v>
      </c>
      <c r="Z100" s="151">
        <f t="shared" si="34"/>
        <v>150.23</v>
      </c>
    </row>
    <row r="101" ht="15.75" customHeight="1">
      <c r="C101" s="152"/>
      <c r="D101" s="15" t="s">
        <v>35</v>
      </c>
      <c r="E101" s="36">
        <f>D100+G100</f>
        <v>165.4</v>
      </c>
      <c r="F101" s="153"/>
      <c r="G101" s="153"/>
      <c r="H101" s="153"/>
      <c r="J101" s="15" t="s">
        <v>35</v>
      </c>
      <c r="K101" s="36">
        <f>J100+M100</f>
        <v>163.8</v>
      </c>
      <c r="L101" s="153"/>
      <c r="M101" s="153"/>
      <c r="N101" s="153"/>
      <c r="O101" s="152"/>
      <c r="P101" s="37" t="s">
        <v>35</v>
      </c>
      <c r="Q101" s="153">
        <f>P100+S100</f>
        <v>31.5</v>
      </c>
      <c r="R101" s="153"/>
      <c r="S101" s="153"/>
      <c r="T101" s="153"/>
      <c r="U101" s="153"/>
    </row>
    <row r="102" ht="15.75" customHeight="1">
      <c r="D102" s="154" t="s">
        <v>10</v>
      </c>
      <c r="E102" s="155">
        <f>D100-E100</f>
        <v>113.45</v>
      </c>
      <c r="F102" s="153"/>
      <c r="G102" s="153"/>
      <c r="H102" s="153"/>
      <c r="J102" s="154" t="s">
        <v>10</v>
      </c>
      <c r="K102" s="155">
        <f>J100-K100</f>
        <v>34.05</v>
      </c>
      <c r="L102" s="153">
        <f>K102-25</f>
        <v>9.05</v>
      </c>
      <c r="M102" s="153" t="s">
        <v>43</v>
      </c>
      <c r="N102" s="153"/>
      <c r="O102" s="152"/>
      <c r="P102" s="154" t="s">
        <v>10</v>
      </c>
      <c r="Q102" s="155">
        <f>P100-Q100</f>
        <v>28.5</v>
      </c>
      <c r="R102" s="153"/>
      <c r="S102" s="153"/>
      <c r="T102" s="153"/>
      <c r="U102" s="153"/>
    </row>
    <row r="103" ht="15.75" customHeight="1">
      <c r="J103" s="156"/>
      <c r="K103" s="153"/>
      <c r="L103" s="152"/>
      <c r="M103" s="152"/>
      <c r="N103" s="152"/>
      <c r="O103" s="152"/>
      <c r="P103" s="156"/>
      <c r="Q103" s="153"/>
    </row>
    <row r="104" ht="15.75" customHeight="1">
      <c r="J104" s="153"/>
      <c r="Z104" s="37" t="s">
        <v>43</v>
      </c>
    </row>
    <row r="105" ht="15.75" customHeight="1">
      <c r="D105" s="157" t="s">
        <v>36</v>
      </c>
      <c r="E105" s="39"/>
      <c r="F105" s="46"/>
      <c r="G105" s="46"/>
      <c r="H105" s="46"/>
      <c r="I105" s="47">
        <f>(C100+I100)*0.4+(O100)</f>
        <v>243</v>
      </c>
      <c r="K105" s="158" t="s">
        <v>37</v>
      </c>
      <c r="L105" s="43"/>
      <c r="M105" s="43"/>
      <c r="N105" s="43"/>
      <c r="O105" s="39"/>
      <c r="P105" s="44">
        <f>(E102+K102+Q102)</f>
        <v>176</v>
      </c>
    </row>
    <row r="106" ht="15.75" customHeight="1"/>
    <row r="107" ht="15.75" customHeight="1">
      <c r="D107" s="159" t="s">
        <v>38</v>
      </c>
      <c r="E107" s="43"/>
      <c r="F107" s="43"/>
      <c r="G107" s="43"/>
      <c r="H107" s="43"/>
      <c r="I107" s="43"/>
      <c r="J107" s="43"/>
      <c r="K107" s="43"/>
      <c r="L107" s="43"/>
      <c r="M107" s="43"/>
      <c r="N107" s="43"/>
      <c r="O107" s="43"/>
      <c r="P107" s="39"/>
    </row>
    <row r="108" ht="15.75" customHeight="1">
      <c r="D108" s="160" t="s">
        <v>44</v>
      </c>
      <c r="E108" s="160">
        <f>(B100+H100+N100+L100)</f>
        <v>116</v>
      </c>
      <c r="F108" s="160"/>
      <c r="G108" s="160"/>
      <c r="H108" s="160"/>
      <c r="I108" s="160"/>
      <c r="J108" s="160"/>
      <c r="K108" s="160"/>
      <c r="L108" s="160"/>
      <c r="M108" s="160"/>
      <c r="N108" s="160"/>
      <c r="O108" s="160"/>
      <c r="P108" s="160"/>
    </row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>
      <c r="A115" s="166"/>
      <c r="B115" s="166"/>
      <c r="C115" s="166"/>
      <c r="D115" s="166"/>
      <c r="E115" s="166"/>
      <c r="F115" s="166"/>
      <c r="G115" s="166"/>
      <c r="H115" s="166"/>
      <c r="I115" s="166"/>
      <c r="J115" s="166"/>
      <c r="K115" s="166"/>
      <c r="L115" s="166"/>
      <c r="M115" s="166"/>
      <c r="N115" s="166"/>
      <c r="O115" s="166"/>
      <c r="P115" s="166"/>
      <c r="Q115" s="166"/>
      <c r="R115" s="166"/>
      <c r="S115" s="166"/>
      <c r="T115" s="166"/>
      <c r="U115" s="166"/>
      <c r="V115" s="166"/>
      <c r="W115" s="166"/>
      <c r="X115" s="166"/>
      <c r="Y115" s="166"/>
      <c r="Z115" s="166"/>
      <c r="AA115" s="166"/>
      <c r="AB115" s="166"/>
      <c r="AC115" s="166"/>
      <c r="AD115" s="166"/>
      <c r="AE115" s="166"/>
    </row>
    <row r="116" ht="15.75" customHeight="1">
      <c r="C116" s="152"/>
      <c r="D116" s="152"/>
      <c r="E116" s="152"/>
      <c r="F116" s="152"/>
      <c r="G116" s="152"/>
      <c r="H116" s="152"/>
      <c r="I116" s="152"/>
      <c r="J116" s="152"/>
      <c r="K116" s="152"/>
      <c r="L116" s="152"/>
      <c r="M116" s="152"/>
      <c r="N116" s="152"/>
      <c r="O116" s="152"/>
      <c r="P116" s="152"/>
      <c r="Q116" s="152"/>
      <c r="R116" s="152"/>
      <c r="S116" s="152"/>
      <c r="T116" s="152"/>
      <c r="U116" s="152"/>
      <c r="V116" s="152"/>
      <c r="W116" s="152"/>
      <c r="X116" s="152"/>
      <c r="Y116" s="152"/>
      <c r="Z116" s="152"/>
      <c r="AA116" s="152"/>
      <c r="AB116" s="152"/>
      <c r="AC116" s="152"/>
      <c r="AD116" s="152"/>
    </row>
    <row r="117" ht="15.75" customHeight="1"/>
    <row r="118" ht="15.75" customHeight="1">
      <c r="C118" s="51" t="s">
        <v>21</v>
      </c>
      <c r="D118" s="52"/>
      <c r="E118" s="52"/>
      <c r="F118" s="52"/>
      <c r="G118" s="52"/>
      <c r="H118" s="52"/>
      <c r="I118" s="52"/>
      <c r="J118" s="52"/>
      <c r="K118" s="52"/>
      <c r="L118" s="52"/>
      <c r="M118" s="52"/>
      <c r="N118" s="52"/>
      <c r="O118" s="52"/>
      <c r="P118" s="52"/>
      <c r="Q118" s="53"/>
      <c r="R118" s="54"/>
      <c r="S118" s="54"/>
      <c r="T118" s="55" t="s">
        <v>22</v>
      </c>
      <c r="U118" s="56" t="s">
        <v>23</v>
      </c>
      <c r="V118" s="57" t="s">
        <v>24</v>
      </c>
      <c r="W118" s="58"/>
      <c r="X118" s="59" t="s">
        <v>9</v>
      </c>
      <c r="Y118" s="60"/>
      <c r="Z118" s="58"/>
    </row>
    <row r="119" ht="15.75" customHeight="1">
      <c r="A119" s="19"/>
      <c r="B119" s="167" t="s">
        <v>2</v>
      </c>
      <c r="C119" s="62"/>
      <c r="D119" s="62"/>
      <c r="E119" s="62"/>
      <c r="F119" s="63"/>
      <c r="G119" s="168"/>
      <c r="H119" s="169" t="s">
        <v>11</v>
      </c>
      <c r="I119" s="62"/>
      <c r="J119" s="62"/>
      <c r="K119" s="62"/>
      <c r="L119" s="63"/>
      <c r="M119" s="170"/>
      <c r="N119" s="171" t="s">
        <v>12</v>
      </c>
      <c r="O119" s="62"/>
      <c r="P119" s="62"/>
      <c r="Q119" s="62"/>
      <c r="R119" s="63"/>
      <c r="S119" s="172"/>
      <c r="T119" s="69"/>
      <c r="U119" s="70"/>
      <c r="V119" s="71"/>
      <c r="W119" s="72"/>
      <c r="X119" s="71"/>
      <c r="Y119" s="73"/>
      <c r="Z119" s="72"/>
    </row>
    <row r="120" ht="15.75" customHeight="1">
      <c r="A120" s="74" t="s">
        <v>4</v>
      </c>
      <c r="B120" s="173" t="s">
        <v>25</v>
      </c>
      <c r="C120" s="174" t="s">
        <v>5</v>
      </c>
      <c r="D120" s="175" t="s">
        <v>6</v>
      </c>
      <c r="E120" s="175" t="s">
        <v>7</v>
      </c>
      <c r="F120" s="176" t="s">
        <v>26</v>
      </c>
      <c r="G120" s="177" t="s">
        <v>27</v>
      </c>
      <c r="H120" s="178" t="s">
        <v>25</v>
      </c>
      <c r="I120" s="179" t="s">
        <v>5</v>
      </c>
      <c r="J120" s="179" t="s">
        <v>6</v>
      </c>
      <c r="K120" s="179" t="s">
        <v>7</v>
      </c>
      <c r="L120" s="180" t="s">
        <v>26</v>
      </c>
      <c r="M120" s="181" t="s">
        <v>27</v>
      </c>
      <c r="N120" s="182" t="s">
        <v>25</v>
      </c>
      <c r="O120" s="182" t="s">
        <v>5</v>
      </c>
      <c r="P120" s="183" t="s">
        <v>28</v>
      </c>
      <c r="Q120" s="184" t="s">
        <v>7</v>
      </c>
      <c r="R120" s="184" t="s">
        <v>26</v>
      </c>
      <c r="S120" s="185" t="s">
        <v>27</v>
      </c>
      <c r="T120" s="70"/>
      <c r="U120" s="89" t="s">
        <v>29</v>
      </c>
      <c r="V120" s="90" t="s">
        <v>13</v>
      </c>
      <c r="W120" s="91" t="s">
        <v>30</v>
      </c>
      <c r="X120" s="92" t="s">
        <v>31</v>
      </c>
      <c r="Y120" s="93" t="s">
        <v>32</v>
      </c>
      <c r="Z120" s="94" t="s">
        <v>33</v>
      </c>
    </row>
    <row r="121" ht="15.75" customHeight="1">
      <c r="A121" s="95">
        <v>45782.0</v>
      </c>
      <c r="B121" s="186">
        <v>8.0</v>
      </c>
      <c r="C121" s="187">
        <v>40.0</v>
      </c>
      <c r="D121" s="188">
        <f t="shared" ref="D121:D124" si="35">C121*0.6</f>
        <v>24</v>
      </c>
      <c r="E121" s="189"/>
      <c r="F121" s="235">
        <v>1.0</v>
      </c>
      <c r="G121" s="236">
        <v>5.0</v>
      </c>
      <c r="H121" s="192">
        <v>2.0</v>
      </c>
      <c r="I121" s="193">
        <v>10.0</v>
      </c>
      <c r="J121" s="193">
        <f t="shared" ref="J121:J127" si="36">(I121*0.6)</f>
        <v>6</v>
      </c>
      <c r="K121" s="193">
        <v>8.0</v>
      </c>
      <c r="L121" s="190"/>
      <c r="M121" s="237"/>
      <c r="N121" s="196">
        <v>1.0</v>
      </c>
      <c r="O121" s="197">
        <v>5.0</v>
      </c>
      <c r="P121" s="198">
        <f t="shared" ref="P121:P127" si="37">O121*0.3</f>
        <v>1.5</v>
      </c>
      <c r="Q121" s="199"/>
      <c r="R121" s="200"/>
      <c r="S121" s="201"/>
      <c r="T121" s="100">
        <f t="shared" ref="T121:T127" si="38">(B121+H121+N121)</f>
        <v>11</v>
      </c>
      <c r="U121" s="104">
        <v>0.0</v>
      </c>
      <c r="V121" s="105">
        <v>0.0</v>
      </c>
      <c r="W121" s="106">
        <v>20.95</v>
      </c>
      <c r="X121" s="107">
        <f>((C121+I121+O121)+(U121+V121))-W121-E121-K121-Q121</f>
        <v>26.05</v>
      </c>
      <c r="Y121" s="98">
        <f>(E130+K130+Q130)</f>
        <v>58.2</v>
      </c>
      <c r="Z121" s="104">
        <f t="shared" ref="Z121:Z122" si="39">((((C121+I121)*0.4))+O121)-W121</f>
        <v>4.05</v>
      </c>
    </row>
    <row r="122" ht="15.75" customHeight="1">
      <c r="A122" s="95">
        <v>45783.0</v>
      </c>
      <c r="B122" s="202">
        <v>5.0</v>
      </c>
      <c r="C122" s="203">
        <v>20.0</v>
      </c>
      <c r="D122" s="188">
        <f t="shared" si="35"/>
        <v>12</v>
      </c>
      <c r="E122" s="189"/>
      <c r="F122" s="115"/>
      <c r="G122" s="121"/>
      <c r="H122" s="204">
        <v>4.0</v>
      </c>
      <c r="I122" s="205">
        <v>25.0</v>
      </c>
      <c r="J122" s="193">
        <f t="shared" si="36"/>
        <v>15</v>
      </c>
      <c r="K122" s="205">
        <v>5.3</v>
      </c>
      <c r="L122" s="210">
        <v>1.0</v>
      </c>
      <c r="M122" s="211">
        <v>5.0</v>
      </c>
      <c r="N122" s="206">
        <v>3.0</v>
      </c>
      <c r="O122" s="197">
        <v>15.0</v>
      </c>
      <c r="P122" s="198">
        <f t="shared" si="37"/>
        <v>4.5</v>
      </c>
      <c r="Q122" s="207"/>
      <c r="R122" s="208"/>
      <c r="S122" s="209"/>
      <c r="T122" s="100">
        <f t="shared" si="38"/>
        <v>12</v>
      </c>
      <c r="U122" s="117"/>
      <c r="V122" s="118"/>
      <c r="W122" s="119">
        <v>2.75</v>
      </c>
      <c r="X122" s="107">
        <f t="shared" ref="X122:X127" si="40">(C122+I122+O122+U122+V122)-(W122)</f>
        <v>57.25</v>
      </c>
      <c r="Y122" s="98"/>
      <c r="Z122" s="104">
        <f t="shared" si="39"/>
        <v>30.25</v>
      </c>
    </row>
    <row r="123" ht="15.75" customHeight="1">
      <c r="A123" s="95">
        <v>45784.0</v>
      </c>
      <c r="B123" s="202">
        <v>2.0</v>
      </c>
      <c r="C123" s="203">
        <v>10.0</v>
      </c>
      <c r="D123" s="188">
        <f t="shared" si="35"/>
        <v>6</v>
      </c>
      <c r="E123" s="189"/>
      <c r="F123" s="213"/>
      <c r="G123" s="214"/>
      <c r="H123" s="204">
        <v>2.0</v>
      </c>
      <c r="I123" s="205">
        <v>10.0</v>
      </c>
      <c r="J123" s="193">
        <f t="shared" si="36"/>
        <v>6</v>
      </c>
      <c r="K123" s="205">
        <v>5.0</v>
      </c>
      <c r="L123" s="210"/>
      <c r="M123" s="211"/>
      <c r="N123" s="206">
        <v>1.0</v>
      </c>
      <c r="O123" s="197">
        <v>5.0</v>
      </c>
      <c r="P123" s="198">
        <f t="shared" si="37"/>
        <v>1.5</v>
      </c>
      <c r="Q123" s="207"/>
      <c r="R123" s="208"/>
      <c r="S123" s="209"/>
      <c r="T123" s="100">
        <f t="shared" si="38"/>
        <v>5</v>
      </c>
      <c r="U123" s="117"/>
      <c r="V123" s="118"/>
      <c r="W123" s="119">
        <v>8.0</v>
      </c>
      <c r="X123" s="107">
        <f t="shared" si="40"/>
        <v>17</v>
      </c>
      <c r="Y123" s="98">
        <f t="shared" ref="Y123:Y127" si="41">(E132+K132+Q132)</f>
        <v>0</v>
      </c>
      <c r="Z123" s="104">
        <f>((((C123+I123)*0.4))+O123*0.7)-W123</f>
        <v>3.5</v>
      </c>
    </row>
    <row r="124" ht="15.75" customHeight="1">
      <c r="A124" s="95">
        <v>45785.0</v>
      </c>
      <c r="B124" s="202"/>
      <c r="C124" s="203"/>
      <c r="D124" s="188">
        <f t="shared" si="35"/>
        <v>0</v>
      </c>
      <c r="E124" s="189"/>
      <c r="F124" s="213"/>
      <c r="G124" s="214"/>
      <c r="H124" s="204"/>
      <c r="I124" s="205"/>
      <c r="J124" s="193">
        <f t="shared" si="36"/>
        <v>0</v>
      </c>
      <c r="K124" s="205"/>
      <c r="L124" s="210"/>
      <c r="M124" s="211"/>
      <c r="N124" s="206"/>
      <c r="O124" s="197"/>
      <c r="P124" s="198">
        <f t="shared" si="37"/>
        <v>0</v>
      </c>
      <c r="Q124" s="207"/>
      <c r="R124" s="208"/>
      <c r="S124" s="209"/>
      <c r="T124" s="100">
        <f t="shared" si="38"/>
        <v>0</v>
      </c>
      <c r="U124" s="117"/>
      <c r="V124" s="118"/>
      <c r="W124" s="119"/>
      <c r="X124" s="107">
        <f t="shared" si="40"/>
        <v>0</v>
      </c>
      <c r="Y124" s="98">
        <f t="shared" si="41"/>
        <v>0</v>
      </c>
      <c r="Z124" s="104">
        <f t="shared" ref="Z124:Z125" si="42">((((C124+I124)*0.4))+O124)-W124</f>
        <v>0</v>
      </c>
    </row>
    <row r="125" ht="15.75" customHeight="1">
      <c r="A125" s="95">
        <v>45786.0</v>
      </c>
      <c r="B125" s="202"/>
      <c r="C125" s="212"/>
      <c r="D125" s="188"/>
      <c r="E125" s="189"/>
      <c r="F125" s="213"/>
      <c r="G125" s="214"/>
      <c r="H125" s="204"/>
      <c r="I125" s="205"/>
      <c r="J125" s="193">
        <f t="shared" si="36"/>
        <v>0</v>
      </c>
      <c r="K125" s="205"/>
      <c r="L125" s="210"/>
      <c r="M125" s="211"/>
      <c r="N125" s="206"/>
      <c r="O125" s="197"/>
      <c r="P125" s="198">
        <f t="shared" si="37"/>
        <v>0</v>
      </c>
      <c r="Q125" s="207"/>
      <c r="R125" s="208"/>
      <c r="S125" s="209"/>
      <c r="T125" s="100">
        <f t="shared" si="38"/>
        <v>0</v>
      </c>
      <c r="U125" s="117"/>
      <c r="V125" s="118"/>
      <c r="W125" s="119"/>
      <c r="X125" s="107">
        <f t="shared" si="40"/>
        <v>0</v>
      </c>
      <c r="Y125" s="98" t="str">
        <f t="shared" si="41"/>
        <v>#VALUE!</v>
      </c>
      <c r="Z125" s="104">
        <f t="shared" si="42"/>
        <v>0</v>
      </c>
    </row>
    <row r="126" ht="15.75" customHeight="1">
      <c r="A126" s="95">
        <v>45787.0</v>
      </c>
      <c r="B126" s="202"/>
      <c r="C126" s="212"/>
      <c r="D126" s="188">
        <f>C126*0.6</f>
        <v>0</v>
      </c>
      <c r="E126" s="189"/>
      <c r="F126" s="213"/>
      <c r="G126" s="214"/>
      <c r="H126" s="204"/>
      <c r="I126" s="205"/>
      <c r="J126" s="193">
        <f t="shared" si="36"/>
        <v>0</v>
      </c>
      <c r="K126" s="205"/>
      <c r="L126" s="210"/>
      <c r="M126" s="211"/>
      <c r="N126" s="206"/>
      <c r="O126" s="197"/>
      <c r="P126" s="198">
        <f t="shared" si="37"/>
        <v>0</v>
      </c>
      <c r="Q126" s="207"/>
      <c r="R126" s="208"/>
      <c r="S126" s="209"/>
      <c r="T126" s="100">
        <f t="shared" si="38"/>
        <v>0</v>
      </c>
      <c r="U126" s="117"/>
      <c r="V126" s="118"/>
      <c r="W126" s="119"/>
      <c r="X126" s="107">
        <f t="shared" si="40"/>
        <v>0</v>
      </c>
      <c r="Y126" s="98">
        <f t="shared" si="41"/>
        <v>0</v>
      </c>
      <c r="Z126" s="104">
        <f>((((C126+I126)*0.49))+O126)-W126</f>
        <v>0</v>
      </c>
    </row>
    <row r="127" ht="15.75" customHeight="1">
      <c r="A127" s="95">
        <v>45788.0</v>
      </c>
      <c r="B127" s="215"/>
      <c r="C127" s="216"/>
      <c r="D127" s="188">
        <f>(C127*1)</f>
        <v>0</v>
      </c>
      <c r="E127" s="189"/>
      <c r="F127" s="217"/>
      <c r="G127" s="218"/>
      <c r="H127" s="219"/>
      <c r="I127" s="220"/>
      <c r="J127" s="193">
        <f t="shared" si="36"/>
        <v>0</v>
      </c>
      <c r="K127" s="205"/>
      <c r="L127" s="221"/>
      <c r="M127" s="222"/>
      <c r="N127" s="223"/>
      <c r="O127" s="197"/>
      <c r="P127" s="198">
        <f t="shared" si="37"/>
        <v>0</v>
      </c>
      <c r="Q127" s="224"/>
      <c r="R127" s="225"/>
      <c r="S127" s="226"/>
      <c r="T127" s="100">
        <f t="shared" si="38"/>
        <v>0</v>
      </c>
      <c r="U127" s="133"/>
      <c r="V127" s="134"/>
      <c r="W127" s="135"/>
      <c r="X127" s="107">
        <f t="shared" si="40"/>
        <v>0</v>
      </c>
      <c r="Y127" s="98">
        <f t="shared" si="41"/>
        <v>0</v>
      </c>
      <c r="Z127" s="104"/>
    </row>
    <row r="128" ht="15.75" customHeight="1">
      <c r="A128" s="138" t="s">
        <v>34</v>
      </c>
      <c r="B128" s="227">
        <f t="shared" ref="B128:Q128" si="43">SUM(B121:B127)</f>
        <v>15</v>
      </c>
      <c r="C128" s="228">
        <f t="shared" si="43"/>
        <v>70</v>
      </c>
      <c r="D128" s="228">
        <f t="shared" si="43"/>
        <v>42</v>
      </c>
      <c r="E128" s="228">
        <f t="shared" si="43"/>
        <v>0</v>
      </c>
      <c r="F128" s="229">
        <f t="shared" si="43"/>
        <v>1</v>
      </c>
      <c r="G128" s="229">
        <f t="shared" si="43"/>
        <v>5</v>
      </c>
      <c r="H128" s="230">
        <f t="shared" si="43"/>
        <v>8</v>
      </c>
      <c r="I128" s="231">
        <f t="shared" si="43"/>
        <v>45</v>
      </c>
      <c r="J128" s="231">
        <f t="shared" si="43"/>
        <v>27</v>
      </c>
      <c r="K128" s="231">
        <f t="shared" si="43"/>
        <v>18.3</v>
      </c>
      <c r="L128" s="230">
        <f t="shared" si="43"/>
        <v>1</v>
      </c>
      <c r="M128" s="230">
        <f t="shared" si="43"/>
        <v>5</v>
      </c>
      <c r="N128" s="232">
        <f t="shared" si="43"/>
        <v>5</v>
      </c>
      <c r="O128" s="233">
        <f t="shared" si="43"/>
        <v>25</v>
      </c>
      <c r="P128" s="233">
        <f t="shared" si="43"/>
        <v>7.5</v>
      </c>
      <c r="Q128" s="233">
        <f t="shared" si="43"/>
        <v>0</v>
      </c>
      <c r="R128" s="234"/>
      <c r="S128" s="234"/>
      <c r="T128" s="147">
        <f>SUM(T121:T127)</f>
        <v>28</v>
      </c>
      <c r="U128" s="148"/>
      <c r="V128" s="149"/>
      <c r="W128" s="149"/>
      <c r="X128" s="150">
        <f t="shared" ref="X128:Z128" si="44">SUM(X121:X127)</f>
        <v>100.3</v>
      </c>
      <c r="Y128" s="150" t="str">
        <f t="shared" si="44"/>
        <v>#VALUE!</v>
      </c>
      <c r="Z128" s="151">
        <f t="shared" si="44"/>
        <v>37.8</v>
      </c>
    </row>
    <row r="129" ht="15.75" customHeight="1">
      <c r="C129" s="152"/>
      <c r="D129" s="15" t="s">
        <v>35</v>
      </c>
      <c r="E129" s="36">
        <f>D128+G128</f>
        <v>47</v>
      </c>
      <c r="F129" s="153"/>
      <c r="G129" s="153"/>
      <c r="H129" s="153"/>
      <c r="J129" s="15" t="s">
        <v>9</v>
      </c>
      <c r="K129" s="36">
        <f>(J128+M128)</f>
        <v>32</v>
      </c>
      <c r="L129" s="153"/>
      <c r="M129" s="153"/>
      <c r="N129" s="153"/>
      <c r="O129" s="152"/>
      <c r="P129" s="37" t="s">
        <v>35</v>
      </c>
      <c r="Q129" s="153">
        <f>P128+S128</f>
        <v>7.5</v>
      </c>
      <c r="R129" s="153"/>
      <c r="S129" s="153"/>
      <c r="T129" s="153"/>
      <c r="U129" s="153"/>
    </row>
    <row r="130" ht="15.75" customHeight="1">
      <c r="D130" s="154" t="s">
        <v>10</v>
      </c>
      <c r="E130" s="155">
        <f>D128-E128</f>
        <v>42</v>
      </c>
      <c r="F130" s="153"/>
      <c r="G130" s="153"/>
      <c r="H130" s="153"/>
      <c r="J130" s="154" t="s">
        <v>10</v>
      </c>
      <c r="K130" s="155">
        <f>J128-K128</f>
        <v>8.7</v>
      </c>
      <c r="L130" s="153"/>
      <c r="M130" s="153" t="s">
        <v>43</v>
      </c>
      <c r="N130" s="153"/>
      <c r="O130" s="152"/>
      <c r="P130" s="154" t="s">
        <v>10</v>
      </c>
      <c r="Q130" s="155">
        <f>P128-Q128</f>
        <v>7.5</v>
      </c>
      <c r="R130" s="153"/>
      <c r="S130" s="153"/>
      <c r="T130" s="153"/>
      <c r="U130" s="153"/>
    </row>
    <row r="131" ht="15.75" customHeight="1">
      <c r="J131" s="156"/>
      <c r="K131" s="153"/>
      <c r="L131" s="152"/>
      <c r="M131" s="152"/>
      <c r="N131" s="152"/>
      <c r="O131" s="152"/>
      <c r="P131" s="156"/>
      <c r="Q131" s="153"/>
    </row>
    <row r="132" ht="15.75" customHeight="1"/>
    <row r="133" ht="15.75" customHeight="1"/>
    <row r="134" ht="15.75" customHeight="1">
      <c r="K134" s="37" t="s">
        <v>17</v>
      </c>
    </row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0">
    <mergeCell ref="B71:F71"/>
    <mergeCell ref="H71:L71"/>
    <mergeCell ref="D85:E85"/>
    <mergeCell ref="K85:O85"/>
    <mergeCell ref="D87:P87"/>
    <mergeCell ref="C90:Q90"/>
    <mergeCell ref="T90:T92"/>
    <mergeCell ref="N91:R91"/>
    <mergeCell ref="B91:F91"/>
    <mergeCell ref="H91:L91"/>
    <mergeCell ref="D105:E105"/>
    <mergeCell ref="K105:O105"/>
    <mergeCell ref="D107:P107"/>
    <mergeCell ref="C118:Q118"/>
    <mergeCell ref="T118:T120"/>
    <mergeCell ref="N119:R119"/>
    <mergeCell ref="B7:L7"/>
    <mergeCell ref="D12:F12"/>
    <mergeCell ref="J12:L12"/>
    <mergeCell ref="P12:R12"/>
    <mergeCell ref="E24:F24"/>
    <mergeCell ref="L25:P25"/>
    <mergeCell ref="E26:F26"/>
    <mergeCell ref="L26:P26"/>
    <mergeCell ref="D29:P29"/>
    <mergeCell ref="D37:R37"/>
    <mergeCell ref="U37:U39"/>
    <mergeCell ref="V37:V38"/>
    <mergeCell ref="W37:X38"/>
    <mergeCell ref="Y37:AA38"/>
    <mergeCell ref="O38:S38"/>
    <mergeCell ref="U70:U71"/>
    <mergeCell ref="V70:W71"/>
    <mergeCell ref="X70:Z71"/>
    <mergeCell ref="C38:G38"/>
    <mergeCell ref="I38:M38"/>
    <mergeCell ref="E52:F52"/>
    <mergeCell ref="L52:P52"/>
    <mergeCell ref="E54:Q54"/>
    <mergeCell ref="C70:Q70"/>
    <mergeCell ref="T70:T72"/>
    <mergeCell ref="N71:R71"/>
    <mergeCell ref="U90:U91"/>
    <mergeCell ref="V90:W91"/>
    <mergeCell ref="X90:Z91"/>
    <mergeCell ref="U118:U119"/>
    <mergeCell ref="V118:W119"/>
    <mergeCell ref="X118:Z119"/>
    <mergeCell ref="B119:F119"/>
    <mergeCell ref="H119:L119"/>
  </mergeCells>
  <printOptions/>
  <pageMargins bottom="0.75" footer="0.0" header="0.0" left="0.7" right="0.7" top="0.75"/>
  <pageSetup orientation="portrait"/>
  <drawing r:id="rId1"/>
</worksheet>
</file>