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try" sheetId="1" r:id="rId3"/>
    <sheet state="visible" name="Template1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5">
      <text>
        <t xml:space="preserve">This is formatted for reference directly against the robot file.  The hidden "ul" value is present in the headers of the robot file.  Could make parsing easier / generating easier
</t>
      </text>
    </comment>
  </commentList>
</comments>
</file>

<file path=xl/sharedStrings.xml><?xml version="1.0" encoding="utf-8"?>
<sst xmlns="http://schemas.openxmlformats.org/spreadsheetml/2006/main" count="521" uniqueCount="86">
  <si>
    <t>{</t>
  </si>
  <si>
    <t>"run": {</t>
  </si>
  <si>
    <t>"datecreated":</t>
  </si>
  <si>
    <t>,</t>
  </si>
  <si>
    <t>"timecreated_UTC":</t>
  </si>
  <si>
    <t>"lab":</t>
  </si>
  <si>
    <t>"operator":</t>
  </si>
  <si>
    <t>"jobserial":</t>
  </si>
  <si>
    <t>"ExpVer":</t>
  </si>
  <si>
    <t>"GenVer":</t>
  </si>
  <si>
    <t>"ChallengeProblem":</t>
  </si>
  <si>
    <t>},</t>
  </si>
  <si>
    <t>"reagent": [{</t>
  </si>
  <si>
    <t xml:space="preserve">"date": </t>
  </si>
  <si>
    <t>Run Data</t>
  </si>
  <si>
    <t>Reagent Preparation Information</t>
  </si>
  <si>
    <t>Date Created</t>
  </si>
  <si>
    <t>2019-06-10</t>
  </si>
  <si>
    <t>Reagent</t>
  </si>
  <si>
    <t>Temp (C)</t>
  </si>
  <si>
    <t>Stir (RPM)</t>
  </si>
  <si>
    <t>Duration (seconds)</t>
  </si>
  <si>
    <t>Creation Date</t>
  </si>
  <si>
    <t>Operator</t>
  </si>
  <si>
    <t>Time Created _UTC</t>
  </si>
  <si>
    <t>21_14_00</t>
  </si>
  <si>
    <t>null</t>
  </si>
  <si>
    <t>Laboratory</t>
  </si>
  <si>
    <t>LBL</t>
  </si>
  <si>
    <t>Operator Name</t>
  </si>
  <si>
    <t>Wesley</t>
  </si>
  <si>
    <t>Job Serial No.</t>
  </si>
  <si>
    <t>2019-06-10T21_14_00.866379+00_00_LBL</t>
  </si>
  <si>
    <t>Exp Workflow Ver</t>
  </si>
  <si>
    <t>Generator Workflow Ver</t>
  </si>
  <si>
    <t>Challenge Problem</t>
  </si>
  <si>
    <t>"id":</t>
  </si>
  <si>
    <t>Note 1</t>
  </si>
  <si>
    <t>Note 2</t>
  </si>
  <si>
    <t>"chemicals": [{</t>
  </si>
  <si>
    <t>Experimental Summary:</t>
  </si>
  <si>
    <t>"InChIKey":</t>
  </si>
  <si>
    <t xml:space="preserve">"nominal_amount": </t>
  </si>
  <si>
    <t>Chemical Abbreviation (In order of addition)</t>
  </si>
  <si>
    <t xml:space="preserve">"actual_amount": </t>
  </si>
  <si>
    <t>Nominal Amount (target for robot deck or ideal behavior)</t>
  </si>
  <si>
    <t>}, {</t>
  </si>
  <si>
    <t>Actual Amount (total on robot deck or measured actual)</t>
  </si>
  <si>
    <t>Unit</t>
  </si>
  <si>
    <r>
      <t>Nominal Concentration (</t>
    </r>
    <r>
      <rPr>
        <b/>
      </rPr>
      <t>M</t>
    </r>
    <r>
      <t>)</t>
    </r>
  </si>
  <si>
    <r>
      <t>Actual Concentration (</t>
    </r>
    <r>
      <rPr>
        <b/>
      </rPr>
      <t>M</t>
    </r>
    <r>
      <t>)</t>
    </r>
  </si>
  <si>
    <t>Actual Reagent Temperature (Celsius - Immediately Prior to Robot Initiation)</t>
  </si>
  <si>
    <r>
      <t xml:space="preserve">Reagent1 </t>
    </r>
    <r>
      <rPr>
        <color rgb="FFD9D2E9"/>
      </rPr>
      <t>(ul)</t>
    </r>
  </si>
  <si>
    <t xml:space="preserve">Final Volume = </t>
  </si>
  <si>
    <t>milliliter</t>
  </si>
  <si>
    <t>}],</t>
  </si>
  <si>
    <t>"instructions": [{</t>
  </si>
  <si>
    <t>Chemical1</t>
  </si>
  <si>
    <t xml:space="preserve">"op": </t>
  </si>
  <si>
    <t>"heatstir"</t>
  </si>
  <si>
    <t>DMF</t>
  </si>
  <si>
    <t xml:space="preserve">"temperature": </t>
  </si>
  <si>
    <t xml:space="preserve">"stir": </t>
  </si>
  <si>
    <t xml:space="preserve">"duration": </t>
  </si>
  <si>
    <t>"heat"</t>
  </si>
  <si>
    <t>"temperature":</t>
  </si>
  <si>
    <t>"measure_volume"</t>
  </si>
  <si>
    <t>"volume":</t>
  </si>
  <si>
    <t>}]</t>
  </si>
  <si>
    <t>Chemical2</t>
  </si>
  <si>
    <t>Chemical3</t>
  </si>
  <si>
    <r>
      <t xml:space="preserve">Reagent2 </t>
    </r>
    <r>
      <rPr>
        <color rgb="FF8E7CC3"/>
      </rPr>
      <t>(ul)</t>
    </r>
  </si>
  <si>
    <t>PbI2</t>
  </si>
  <si>
    <t>gram</t>
  </si>
  <si>
    <t>Me2NH2I</t>
  </si>
  <si>
    <r>
      <t xml:space="preserve">Reagent3 </t>
    </r>
    <r>
      <rPr>
        <color rgb="FFD9D2E9"/>
      </rPr>
      <t>(ul)</t>
    </r>
  </si>
  <si>
    <r>
      <t xml:space="preserve">Reagent4 </t>
    </r>
    <r>
      <rPr>
        <color rgb="FF8E7CC3"/>
      </rPr>
      <t>(ul)</t>
    </r>
  </si>
  <si>
    <r>
      <t xml:space="preserve">Reagent5 </t>
    </r>
    <r>
      <rPr>
        <color rgb="FFD9D2E9"/>
      </rPr>
      <t>(ul)</t>
    </r>
  </si>
  <si>
    <r>
      <t xml:space="preserve">Reagent6 </t>
    </r>
    <r>
      <rPr>
        <color rgb="FF8E7CC3"/>
      </rPr>
      <t>(ul)</t>
    </r>
  </si>
  <si>
    <t>FAH</t>
  </si>
  <si>
    <r>
      <t xml:space="preserve">Reagent7 </t>
    </r>
    <r>
      <rPr>
        <color rgb="FFD9D2E9"/>
      </rPr>
      <t>(ul)</t>
    </r>
  </si>
  <si>
    <t xml:space="preserve">"notes": </t>
  </si>
  <si>
    <t xml:space="preserve">"note1": </t>
  </si>
  <si>
    <t xml:space="preserve">"note2": </t>
  </si>
  <si>
    <t xml:space="preserve">"ExperimentalSummary": </t>
  </si>
  <si>
    <t>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</si>
</sst>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 \&quot;@\&quot;"/>
    <numFmt numFmtId="165" formatCode="0.0"/>
  </numFmts>
  <fonts count="9">
    <font>
      <sz val="10.0"/>
      <color rgb="FF000000"/>
      <name val="Arial"/>
    </font>
    <font>
      <name val="Arial"/>
    </font>
    <font/>
    <font>
      <b/>
    </font>
    <font>
      <color rgb="FF000000"/>
      <name val="Arial"/>
    </font>
    <font>
      <b/>
      <name val="Arial"/>
    </font>
    <font>
      <color rgb="FF000000"/>
    </font>
    <font>
      <color rgb="FFF3F3F3"/>
    </font>
    <font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434343"/>
        <bgColor rgb="FF434343"/>
      </patternFill>
    </fill>
    <fill>
      <patternFill patternType="solid">
        <fgColor rgb="FF8E7CC3"/>
        <bgColor rgb="FF8E7CC3"/>
      </patternFill>
    </fill>
  </fills>
  <borders count="17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1" fillId="2" fontId="2" numFmtId="0" xfId="0" applyAlignment="1" applyBorder="1" applyFill="1" applyFont="1">
      <alignment horizontal="center"/>
    </xf>
    <xf borderId="0" fillId="0" fontId="1" numFmtId="49" xfId="0" applyAlignment="1" applyFont="1" applyNumberFormat="1">
      <alignment readingOrder="0" vertical="bottom"/>
    </xf>
    <xf borderId="2" fillId="2" fontId="3" numFmtId="0" xfId="0" applyAlignment="1" applyBorder="1" applyFont="1">
      <alignment horizontal="center" readingOrder="0" shrinkToFit="0" wrapText="1"/>
    </xf>
    <xf borderId="3" fillId="2" fontId="3" numFmtId="0" xfId="0" applyAlignment="1" applyBorder="1" applyFont="1">
      <alignment horizontal="center" readingOrder="0"/>
    </xf>
    <xf borderId="1" fillId="0" fontId="2" numFmtId="0" xfId="0" applyBorder="1" applyFont="1"/>
    <xf borderId="0" fillId="2" fontId="3" numFmtId="0" xfId="0" applyAlignment="1" applyFont="1">
      <alignment readingOrder="0"/>
    </xf>
    <xf borderId="4" fillId="2" fontId="2" numFmtId="49" xfId="0" applyAlignment="1" applyBorder="1" applyFont="1" applyNumberFormat="1">
      <alignment horizontal="center" readingOrder="0"/>
    </xf>
    <xf borderId="5" fillId="2" fontId="2" numFmtId="0" xfId="0" applyAlignment="1" applyBorder="1" applyFont="1">
      <alignment horizontal="center" readingOrder="0"/>
    </xf>
    <xf borderId="6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 readingOrder="0"/>
    </xf>
    <xf borderId="0" fillId="2" fontId="0" numFmtId="0" xfId="0" applyAlignment="1" applyFont="1">
      <alignment horizontal="center" readingOrder="0"/>
    </xf>
    <xf borderId="0" fillId="3" fontId="2" numFmtId="49" xfId="0" applyAlignment="1" applyFill="1" applyFont="1" applyNumberFormat="1">
      <alignment horizontal="center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readingOrder="0"/>
    </xf>
    <xf borderId="4" fillId="3" fontId="2" numFmtId="0" xfId="0" applyAlignment="1" applyBorder="1" applyFont="1">
      <alignment horizontal="center" readingOrder="0"/>
    </xf>
    <xf borderId="4" fillId="2" fontId="2" numFmtId="0" xfId="0" applyAlignment="1" applyBorder="1" applyFont="1">
      <alignment horizontal="center" readingOrder="0"/>
    </xf>
    <xf borderId="4" fillId="2" fontId="2" numFmtId="2" xfId="0" applyAlignment="1" applyBorder="1" applyFont="1" applyNumberFormat="1">
      <alignment horizontal="center" readingOrder="0" vertical="center"/>
    </xf>
    <xf borderId="8" fillId="2" fontId="2" numFmtId="0" xfId="0" applyAlignment="1" applyBorder="1" applyFont="1">
      <alignment horizontal="center" readingOrder="0"/>
    </xf>
    <xf borderId="9" fillId="2" fontId="0" numFmtId="0" xfId="0" applyAlignment="1" applyBorder="1" applyFont="1">
      <alignment horizontal="center" readingOrder="0" vertical="center"/>
    </xf>
    <xf borderId="9" fillId="3" fontId="2" numFmtId="49" xfId="0" applyAlignment="1" applyBorder="1" applyFont="1" applyNumberFormat="1">
      <alignment horizontal="center"/>
    </xf>
    <xf borderId="9" fillId="2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left" readingOrder="0" shrinkToFit="0" vertical="top" wrapText="1"/>
    </xf>
    <xf borderId="0" fillId="2" fontId="3" numFmtId="0" xfId="0" applyAlignment="1" applyFont="1">
      <alignment horizontal="left" readingOrder="0" shrinkToFit="0" vertical="top" wrapText="1"/>
    </xf>
    <xf borderId="4" fillId="3" fontId="4" numFmtId="0" xfId="0" applyAlignment="1" applyBorder="1" applyFont="1">
      <alignment readingOrder="0" shrinkToFit="0" wrapText="1"/>
    </xf>
    <xf borderId="0" fillId="4" fontId="2" numFmtId="0" xfId="0" applyFill="1" applyFont="1"/>
    <xf borderId="0" fillId="4" fontId="2" numFmtId="0" xfId="0" applyFont="1"/>
    <xf borderId="1" fillId="4" fontId="2" numFmtId="0" xfId="0" applyBorder="1" applyFont="1"/>
    <xf borderId="1" fillId="4" fontId="2" numFmtId="0" xfId="0" applyAlignment="1" applyBorder="1" applyFont="1">
      <alignment horizontal="center"/>
    </xf>
    <xf borderId="0" fillId="4" fontId="2" numFmtId="0" xfId="0" applyAlignment="1" applyFont="1">
      <alignment horizontal="center" readingOrder="0" shrinkToFit="0" vertical="center" wrapText="1"/>
    </xf>
    <xf borderId="0" fillId="5" fontId="1" numFmtId="164" xfId="0" applyAlignment="1" applyFill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6" fontId="2" numFmtId="0" xfId="0" applyAlignment="1" applyFill="1" applyFont="1">
      <alignment horizontal="center" readingOrder="0" shrinkToFit="0" vertical="bottom" wrapText="1"/>
    </xf>
    <xf borderId="9" fillId="6" fontId="2" numFmtId="0" xfId="0" applyAlignment="1" applyBorder="1" applyFont="1">
      <alignment horizontal="center" readingOrder="0" shrinkToFit="0" vertical="bottom" wrapText="1"/>
    </xf>
    <xf borderId="10" fillId="6" fontId="2" numFmtId="0" xfId="0" applyAlignment="1" applyBorder="1" applyFont="1">
      <alignment horizontal="center" readingOrder="0" shrinkToFit="0" wrapText="1"/>
    </xf>
    <xf borderId="9" fillId="6" fontId="4" numFmtId="0" xfId="0" applyAlignment="1" applyBorder="1" applyFont="1">
      <alignment horizontal="center" readingOrder="0" shrinkToFit="0" vertical="bottom" wrapText="1"/>
    </xf>
    <xf borderId="11" fillId="2" fontId="5" numFmtId="0" xfId="0" applyAlignment="1" applyBorder="1" applyFont="1">
      <alignment horizontal="center" readingOrder="0"/>
    </xf>
    <xf borderId="12" fillId="7" fontId="2" numFmtId="0" xfId="0" applyAlignment="1" applyBorder="1" applyFill="1" applyFont="1">
      <alignment horizontal="right" readingOrder="0" vertical="center"/>
    </xf>
    <xf borderId="12" fillId="7" fontId="2" numFmtId="165" xfId="0" applyAlignment="1" applyBorder="1" applyFont="1" applyNumberFormat="1">
      <alignment horizontal="center" readingOrder="0"/>
    </xf>
    <xf borderId="13" fillId="7" fontId="2" numFmtId="0" xfId="0" applyAlignment="1" applyBorder="1" applyFont="1">
      <alignment horizontal="center" readingOrder="0"/>
    </xf>
    <xf borderId="0" fillId="7" fontId="2" numFmtId="0" xfId="0" applyAlignment="1" applyFont="1">
      <alignment horizontal="center" readingOrder="0"/>
    </xf>
    <xf borderId="14" fillId="7" fontId="2" numFmtId="0" xfId="0" applyAlignment="1" applyBorder="1" applyFont="1">
      <alignment horizontal="center"/>
    </xf>
    <xf borderId="0" fillId="8" fontId="5" numFmtId="0" xfId="0" applyAlignment="1" applyFill="1" applyFont="1">
      <alignment horizontal="center"/>
    </xf>
    <xf borderId="0" fillId="2" fontId="4" numFmtId="0" xfId="0" applyAlignment="1" applyFont="1">
      <alignment horizontal="center" readingOrder="0"/>
    </xf>
    <xf borderId="0" fillId="3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4" fillId="2" fontId="2" numFmtId="2" xfId="0" applyAlignment="1" applyBorder="1" applyFont="1" applyNumberFormat="1">
      <alignment horizontal="center"/>
    </xf>
    <xf borderId="0" fillId="0" fontId="1" numFmtId="0" xfId="0" applyAlignment="1" applyFont="1">
      <alignment vertical="bottom"/>
    </xf>
    <xf borderId="0" fillId="0" fontId="2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7" fontId="2" numFmtId="0" xfId="0" applyAlignment="1" applyFont="1">
      <alignment horizontal="center"/>
    </xf>
    <xf borderId="0" fillId="8" fontId="5" numFmtId="0" xfId="0" applyAlignment="1" applyFont="1">
      <alignment horizontal="center" readingOrder="0"/>
    </xf>
    <xf borderId="9" fillId="2" fontId="2" numFmtId="0" xfId="0" applyAlignment="1" applyBorder="1" applyFont="1">
      <alignment horizontal="center" readingOrder="0" vertical="center"/>
    </xf>
    <xf borderId="9" fillId="3" fontId="2" numFmtId="0" xfId="0" applyAlignment="1" applyBorder="1" applyFont="1">
      <alignment horizontal="center" readingOrder="0" vertical="center"/>
    </xf>
    <xf borderId="9" fillId="2" fontId="6" numFmtId="0" xfId="0" applyAlignment="1" applyBorder="1" applyFont="1">
      <alignment horizontal="center" readingOrder="0" vertical="center"/>
    </xf>
    <xf borderId="15" fillId="2" fontId="2" numFmtId="2" xfId="0" applyAlignment="1" applyBorder="1" applyFont="1" applyNumberFormat="1">
      <alignment horizontal="center"/>
    </xf>
    <xf borderId="9" fillId="7" fontId="2" numFmtId="0" xfId="0" applyAlignment="1" applyBorder="1" applyFont="1">
      <alignment horizontal="center"/>
    </xf>
    <xf borderId="11" fillId="9" fontId="3" numFmtId="0" xfId="0" applyAlignment="1" applyBorder="1" applyFill="1" applyFont="1">
      <alignment horizontal="center" readingOrder="0" vertical="center"/>
    </xf>
    <xf borderId="12" fillId="8" fontId="7" numFmtId="0" xfId="0" applyAlignment="1" applyBorder="1" applyFont="1">
      <alignment horizontal="right" readingOrder="0"/>
    </xf>
    <xf borderId="12" fillId="8" fontId="8" numFmtId="165" xfId="0" applyAlignment="1" applyBorder="1" applyFont="1" applyNumberFormat="1">
      <alignment horizontal="center" readingOrder="0"/>
    </xf>
    <xf borderId="0" fillId="8" fontId="2" numFmtId="0" xfId="0" applyAlignment="1" applyFont="1">
      <alignment horizontal="center" readingOrder="0"/>
    </xf>
    <xf borderId="14" fillId="8" fontId="2" numFmtId="0" xfId="0" applyAlignment="1" applyBorder="1" applyFont="1">
      <alignment horizontal="center"/>
    </xf>
    <xf borderId="0" fillId="9" fontId="2" numFmtId="0" xfId="0" applyAlignment="1" applyFont="1">
      <alignment horizontal="center" readingOrder="0"/>
    </xf>
    <xf borderId="0" fillId="9" fontId="2" numFmtId="0" xfId="0" applyAlignment="1" applyFont="1">
      <alignment horizontal="center" readingOrder="0" vertical="center"/>
    </xf>
    <xf borderId="0" fillId="9" fontId="2" numFmtId="2" xfId="0" applyAlignment="1" applyFont="1" applyNumberFormat="1">
      <alignment horizontal="center" readingOrder="0" vertical="center"/>
    </xf>
    <xf borderId="14" fillId="9" fontId="2" numFmtId="2" xfId="0" applyAlignment="1" applyBorder="1" applyFont="1" applyNumberFormat="1">
      <alignment horizontal="center"/>
    </xf>
    <xf borderId="0" fillId="8" fontId="2" numFmtId="0" xfId="0" applyAlignment="1" applyFont="1">
      <alignment horizontal="center"/>
    </xf>
    <xf borderId="0" fillId="9" fontId="4" numFmtId="0" xfId="0" applyAlignment="1" applyFont="1">
      <alignment horizontal="center" readingOrder="0"/>
    </xf>
    <xf borderId="9" fillId="9" fontId="0" numFmtId="0" xfId="0" applyAlignment="1" applyBorder="1" applyFont="1">
      <alignment horizontal="center" readingOrder="0" vertical="center"/>
    </xf>
    <xf borderId="9" fillId="9" fontId="2" numFmtId="2" xfId="0" applyAlignment="1" applyBorder="1" applyFont="1" applyNumberFormat="1">
      <alignment horizontal="center" readingOrder="0" vertical="center"/>
    </xf>
    <xf borderId="9" fillId="9" fontId="2" numFmtId="0" xfId="0" applyAlignment="1" applyBorder="1" applyFont="1">
      <alignment horizontal="center" readingOrder="0" vertical="center"/>
    </xf>
    <xf borderId="15" fillId="9" fontId="2" numFmtId="2" xfId="0" applyAlignment="1" applyBorder="1" applyFont="1" applyNumberFormat="1">
      <alignment horizontal="center"/>
    </xf>
    <xf borderId="9" fillId="8" fontId="2" numFmtId="0" xfId="0" applyAlignment="1" applyBorder="1" applyFont="1">
      <alignment horizontal="center"/>
    </xf>
    <xf borderId="1" fillId="7" fontId="2" numFmtId="165" xfId="0" applyAlignment="1" applyBorder="1" applyFont="1" applyNumberFormat="1">
      <alignment horizontal="center" readingOrder="0"/>
    </xf>
    <xf borderId="11" fillId="8" fontId="7" numFmtId="0" xfId="0" applyAlignment="1" applyBorder="1" applyFont="1">
      <alignment horizontal="right" readingOrder="0"/>
    </xf>
    <xf borderId="0" fillId="8" fontId="8" numFmtId="0" xfId="0" applyAlignment="1" applyFont="1">
      <alignment horizontal="center" readingOrder="0"/>
    </xf>
    <xf borderId="9" fillId="8" fontId="5" numFmtId="0" xfId="0" applyAlignment="1" applyBorder="1" applyFont="1">
      <alignment horizontal="center" readingOrder="0"/>
    </xf>
    <xf borderId="1" fillId="7" fontId="2" numFmtId="0" xfId="0" applyAlignment="1" applyBorder="1" applyFont="1">
      <alignment horizontal="center" readingOrder="0"/>
    </xf>
    <xf borderId="1" fillId="8" fontId="8" numFmtId="0" xfId="0" applyAlignment="1" applyBorder="1" applyFont="1">
      <alignment horizontal="center" readingOrder="0"/>
    </xf>
    <xf borderId="14" fillId="2" fontId="2" numFmtId="2" xfId="0" applyAlignment="1" applyBorder="1" applyFont="1" applyNumberFormat="1">
      <alignment horizontal="center" readingOrder="0"/>
    </xf>
    <xf borderId="16" fillId="0" fontId="1" numFmtId="164" xfId="0" applyAlignment="1" applyBorder="1" applyFont="1" applyNumberFormat="1">
      <alignment vertical="bottom"/>
    </xf>
    <xf borderId="16" fillId="0" fontId="1" numFmtId="49" xfId="0" applyAlignment="1" applyBorder="1" applyFont="1" applyNumberFormat="1">
      <alignment vertical="bottom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8E7CC3"/>
      </font>
      <fill>
        <patternFill patternType="solid">
          <fgColor rgb="FF8E7CC3"/>
          <bgColor rgb="FF8E7CC3"/>
        </patternFill>
      </fill>
      <border/>
    </dxf>
    <dxf>
      <font>
        <color rgb="FFD9D2E9"/>
      </font>
      <fill>
        <patternFill patternType="solid">
          <fgColor rgb="FFD9D2E9"/>
          <bgColor rgb="FFD9D2E9"/>
        </patternFill>
      </fill>
      <border/>
    </dxf>
    <dxf>
      <font>
        <color rgb="FF999999"/>
      </font>
      <fill>
        <patternFill patternType="solid">
          <fgColor rgb="FF999999"/>
          <bgColor rgb="FF999999"/>
        </patternFill>
      </fill>
      <border/>
    </dxf>
    <dxf>
      <font>
        <color rgb="FF434343"/>
      </font>
      <fill>
        <patternFill patternType="solid">
          <fgColor rgb="FF434343"/>
          <bgColor rgb="FF434343"/>
        </patternFill>
      </fill>
      <border/>
    </dxf>
    <dxf>
      <font>
        <color rgb="FFFFF2CC"/>
      </font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36.29"/>
    <col customWidth="1" min="3" max="3" width="17.71"/>
    <col customWidth="1" min="4" max="4" width="15.29"/>
    <col customWidth="1" min="5" max="5" width="17.86"/>
    <col customWidth="1" min="6" max="6" width="13.29"/>
    <col customWidth="1" min="7" max="7" width="12.57"/>
    <col customWidth="1" min="8" max="8" width="19.71"/>
  </cols>
  <sheetData>
    <row r="1" ht="32.25" customHeight="1">
      <c r="A1" s="3"/>
      <c r="B1" s="5" t="s">
        <v>14</v>
      </c>
      <c r="C1" s="6" t="s">
        <v>15</v>
      </c>
      <c r="D1" s="7"/>
      <c r="E1" s="7"/>
      <c r="F1" s="7"/>
      <c r="G1" s="7"/>
      <c r="H1" s="7"/>
    </row>
    <row r="2">
      <c r="A2" s="8" t="s">
        <v>16</v>
      </c>
      <c r="B2" s="9" t="s">
        <v>17</v>
      </c>
      <c r="C2" s="10" t="s">
        <v>18</v>
      </c>
      <c r="D2" s="11" t="s">
        <v>19</v>
      </c>
      <c r="E2" s="11" t="s">
        <v>20</v>
      </c>
      <c r="F2" s="11" t="s">
        <v>21</v>
      </c>
      <c r="G2" s="12" t="s">
        <v>22</v>
      </c>
      <c r="H2" s="13" t="s">
        <v>23</v>
      </c>
    </row>
    <row r="3">
      <c r="A3" s="8" t="s">
        <v>24</v>
      </c>
      <c r="B3" s="9" t="s">
        <v>25</v>
      </c>
      <c r="C3" s="14">
        <v>1.0</v>
      </c>
      <c r="D3" s="15" t="s">
        <v>26</v>
      </c>
      <c r="E3" s="15" t="s">
        <v>26</v>
      </c>
      <c r="F3" s="15" t="s">
        <v>26</v>
      </c>
      <c r="G3" s="16" t="str">
        <f t="shared" ref="G3:G9" si="1">$B$2</f>
        <v>2019-06-10</v>
      </c>
      <c r="H3" s="17" t="str">
        <f t="shared" ref="H3:H9" si="2">$B$5</f>
        <v>Wesley</v>
      </c>
    </row>
    <row r="4">
      <c r="A4" s="8" t="s">
        <v>27</v>
      </c>
      <c r="B4" s="9" t="s">
        <v>28</v>
      </c>
      <c r="C4" s="14">
        <v>2.0</v>
      </c>
      <c r="D4" s="15">
        <v>75.0</v>
      </c>
      <c r="E4" s="15">
        <v>450.0</v>
      </c>
      <c r="F4" s="15">
        <v>3600.0</v>
      </c>
      <c r="G4" s="16" t="str">
        <f t="shared" si="1"/>
        <v>2019-06-10</v>
      </c>
      <c r="H4" s="17" t="str">
        <f t="shared" si="2"/>
        <v>Wesley</v>
      </c>
    </row>
    <row r="5">
      <c r="A5" s="18" t="s">
        <v>29</v>
      </c>
      <c r="B5" s="19" t="s">
        <v>30</v>
      </c>
      <c r="C5" s="14">
        <v>3.0</v>
      </c>
      <c r="D5" s="15">
        <v>75.0</v>
      </c>
      <c r="E5" s="15">
        <v>450.0</v>
      </c>
      <c r="F5" s="15">
        <v>3600.0</v>
      </c>
      <c r="G5" s="16" t="str">
        <f t="shared" si="1"/>
        <v>2019-06-10</v>
      </c>
      <c r="H5" s="17" t="str">
        <f t="shared" si="2"/>
        <v>Wesley</v>
      </c>
    </row>
    <row r="6">
      <c r="A6" s="8" t="s">
        <v>31</v>
      </c>
      <c r="B6" s="20" t="s">
        <v>32</v>
      </c>
      <c r="C6" s="14">
        <v>4.0</v>
      </c>
      <c r="D6" s="15" t="s">
        <v>26</v>
      </c>
      <c r="E6" s="15" t="s">
        <v>26</v>
      </c>
      <c r="F6" s="15" t="s">
        <v>26</v>
      </c>
      <c r="G6" s="16" t="str">
        <f t="shared" si="1"/>
        <v>2019-06-10</v>
      </c>
      <c r="H6" s="17" t="str">
        <f t="shared" si="2"/>
        <v>Wesley</v>
      </c>
    </row>
    <row r="7">
      <c r="A7" s="8" t="s">
        <v>33</v>
      </c>
      <c r="B7" s="21">
        <v>1.1</v>
      </c>
      <c r="C7" s="14">
        <v>5.0</v>
      </c>
      <c r="D7" s="15" t="s">
        <v>26</v>
      </c>
      <c r="E7" s="15" t="s">
        <v>26</v>
      </c>
      <c r="F7" s="15" t="s">
        <v>26</v>
      </c>
      <c r="G7" s="16" t="str">
        <f t="shared" si="1"/>
        <v>2019-06-10</v>
      </c>
      <c r="H7" s="17" t="str">
        <f t="shared" si="2"/>
        <v>Wesley</v>
      </c>
    </row>
    <row r="8">
      <c r="A8" s="8" t="s">
        <v>34</v>
      </c>
      <c r="B8" s="21">
        <v>2.4</v>
      </c>
      <c r="C8" s="14">
        <v>6.0</v>
      </c>
      <c r="D8" s="15" t="s">
        <v>26</v>
      </c>
      <c r="E8" s="15" t="s">
        <v>26</v>
      </c>
      <c r="F8" s="15" t="s">
        <v>26</v>
      </c>
      <c r="G8" s="16" t="str">
        <f t="shared" si="1"/>
        <v>2019-06-10</v>
      </c>
      <c r="H8" s="17" t="str">
        <f t="shared" si="2"/>
        <v>Wesley</v>
      </c>
    </row>
    <row r="9">
      <c r="A9" s="8" t="s">
        <v>35</v>
      </c>
      <c r="B9" s="21">
        <v>0.0</v>
      </c>
      <c r="C9" s="22">
        <v>7.0</v>
      </c>
      <c r="D9" s="23" t="s">
        <v>26</v>
      </c>
      <c r="E9" s="23" t="s">
        <v>26</v>
      </c>
      <c r="F9" s="23" t="s">
        <v>26</v>
      </c>
      <c r="G9" s="24" t="str">
        <f t="shared" si="1"/>
        <v>2019-06-10</v>
      </c>
      <c r="H9" s="25" t="str">
        <f t="shared" si="2"/>
        <v>Wesley</v>
      </c>
    </row>
    <row r="10">
      <c r="A10" s="8" t="s">
        <v>37</v>
      </c>
      <c r="B10" s="26" t="s">
        <v>26</v>
      </c>
    </row>
    <row r="11">
      <c r="A11" s="8" t="s">
        <v>38</v>
      </c>
      <c r="B11" s="26" t="s">
        <v>26</v>
      </c>
    </row>
    <row r="12" ht="52.5" customHeight="1">
      <c r="A12" s="27" t="s">
        <v>40</v>
      </c>
      <c r="B12" s="28" t="s">
        <v>26</v>
      </c>
    </row>
    <row r="13">
      <c r="A13" s="29"/>
      <c r="B13" s="30"/>
      <c r="C13" s="30"/>
      <c r="D13" s="30"/>
      <c r="E13" s="30"/>
      <c r="F13" s="30"/>
      <c r="G13" s="31"/>
      <c r="H13" s="32"/>
    </row>
    <row r="14" ht="36.75" customHeight="1">
      <c r="A14" s="33"/>
      <c r="B14" s="36" t="s">
        <v>43</v>
      </c>
      <c r="C14" s="36" t="s">
        <v>45</v>
      </c>
      <c r="D14" s="37" t="s">
        <v>47</v>
      </c>
      <c r="E14" s="37" t="s">
        <v>48</v>
      </c>
      <c r="F14" s="38" t="s">
        <v>49</v>
      </c>
      <c r="G14" s="38" t="s">
        <v>50</v>
      </c>
      <c r="H14" s="39" t="s">
        <v>51</v>
      </c>
    </row>
    <row r="15">
      <c r="A15" s="40" t="s">
        <v>52</v>
      </c>
      <c r="B15" s="41" t="s">
        <v>53</v>
      </c>
      <c r="C15" s="42">
        <v>14.29</v>
      </c>
      <c r="D15" s="43">
        <v>14.3</v>
      </c>
      <c r="E15" s="44" t="s">
        <v>54</v>
      </c>
      <c r="F15" s="45"/>
      <c r="G15" s="45"/>
      <c r="H15" s="17">
        <v>45.0</v>
      </c>
    </row>
    <row r="16">
      <c r="A16" s="46" t="s">
        <v>57</v>
      </c>
      <c r="B16" s="47" t="s">
        <v>60</v>
      </c>
      <c r="C16" s="47">
        <v>14.29</v>
      </c>
      <c r="D16" s="48">
        <v>14.29</v>
      </c>
      <c r="E16" s="49" t="s">
        <v>54</v>
      </c>
      <c r="F16" s="50" t="str">
        <f t="shared" ref="F16:G16" si="3">IFERROR(__xludf.DUMMYFUNCTION("If($B16=""null"", ""null"", (If($E16=""gram"",(1000*C16/(VLOOKUP($B16,importrange(""1JgRKUH_ie87KAXsC-fRYEw_5SepjOgVt7njjQBETxEg"", ""Chemicals!$B$2:$H$900""),2,FALSE))/C$15), ""null"")))"),"null")</f>
        <v>null</v>
      </c>
      <c r="G16" s="50" t="str">
        <f t="shared" si="3"/>
        <v>null</v>
      </c>
      <c r="H16" s="54"/>
    </row>
    <row r="17">
      <c r="A17" s="55" t="s">
        <v>69</v>
      </c>
      <c r="B17" s="47" t="s">
        <v>26</v>
      </c>
      <c r="C17" s="47" t="s">
        <v>26</v>
      </c>
      <c r="D17" s="48" t="s">
        <v>26</v>
      </c>
      <c r="E17" s="49" t="s">
        <v>26</v>
      </c>
      <c r="F17" s="50" t="str">
        <f t="shared" ref="F17:G17" si="4">IFERROR(__xludf.DUMMYFUNCTION("If($B17=""null"", ""null"", (If($E17=""gram"",(1000*C17/(VLOOKUP($B17,importrange(""1JgRKUH_ie87KAXsC-fRYEw_5SepjOgVt7njjQBETxEg"", ""Chemicals!$B$2:$H$900""),2,FALSE))/C$15), ""null"")))"),"null")</f>
        <v>null</v>
      </c>
      <c r="G17" s="50" t="str">
        <f t="shared" si="4"/>
        <v>null</v>
      </c>
      <c r="H17" s="54"/>
    </row>
    <row r="18">
      <c r="A18" s="55" t="s">
        <v>70</v>
      </c>
      <c r="B18" s="56" t="s">
        <v>26</v>
      </c>
      <c r="C18" s="56" t="s">
        <v>26</v>
      </c>
      <c r="D18" s="57" t="s">
        <v>26</v>
      </c>
      <c r="E18" s="58" t="s">
        <v>26</v>
      </c>
      <c r="F18" s="59" t="str">
        <f t="shared" ref="F18:G18" si="5">IFERROR(__xludf.DUMMYFUNCTION("If($B18=""null"", ""null"", (If($E18=""gram"",(1000*C18/(VLOOKUP($B18,importrange(""1JgRKUH_ie87KAXsC-fRYEw_5SepjOgVt7njjQBETxEg"", ""Chemicals!$B$2:$H$900""),2,FALSE))/C$15), ""null"")))"),"null")</f>
        <v>null</v>
      </c>
      <c r="G18" s="59" t="str">
        <f t="shared" si="5"/>
        <v>null</v>
      </c>
      <c r="H18" s="60"/>
    </row>
    <row r="19">
      <c r="A19" s="61" t="s">
        <v>71</v>
      </c>
      <c r="B19" s="62" t="s">
        <v>53</v>
      </c>
      <c r="C19" s="63">
        <v>17.28</v>
      </c>
      <c r="D19" s="43">
        <v>22.7</v>
      </c>
      <c r="E19" s="64" t="s">
        <v>54</v>
      </c>
      <c r="F19" s="65"/>
      <c r="G19" s="65"/>
      <c r="H19" s="66">
        <v>45.0</v>
      </c>
    </row>
    <row r="20">
      <c r="A20" s="46" t="s">
        <v>57</v>
      </c>
      <c r="B20" s="67" t="s">
        <v>72</v>
      </c>
      <c r="C20" s="68">
        <v>14.63</v>
      </c>
      <c r="D20" s="48">
        <v>14.628</v>
      </c>
      <c r="E20" s="67" t="s">
        <v>73</v>
      </c>
      <c r="F20" s="69">
        <f t="shared" ref="F20:G20" si="6">IFERROR(__xludf.DUMMYFUNCTION("If($B20=""null"", ""null"", (If($E20=""gram"",(1000*C20/(VLOOKUP($B20,importrange(""1JgRKUH_ie87KAXsC-fRYEw_5SepjOgVt7njjQBETxEg"", ""Chemicals!$B$2:$H$900""),2,FALSE))/C$19), ""null"")))"),1.8364970792792314)</f>
        <v>1.836497079</v>
      </c>
      <c r="G20" s="69">
        <f t="shared" si="6"/>
        <v>1.397811948</v>
      </c>
      <c r="H20" s="70"/>
    </row>
    <row r="21">
      <c r="A21" s="55" t="s">
        <v>69</v>
      </c>
      <c r="B21" s="71" t="s">
        <v>74</v>
      </c>
      <c r="C21" s="68">
        <v>5.56</v>
      </c>
      <c r="D21" s="48">
        <v>5.56</v>
      </c>
      <c r="E21" s="67" t="s">
        <v>73</v>
      </c>
      <c r="F21" s="69">
        <f t="shared" ref="F21:G21" si="7">IFERROR(__xludf.DUMMYFUNCTION("If($B21=""null"", ""null"", (If($E21=""gram"",(1000*C21/(VLOOKUP($B21,importrange(""1JgRKUH_ie87KAXsC-fRYEw_5SepjOgVt7njjQBETxEg"", ""Chemicals!$B$2:$H$900""),2,FALSE))/C$19), ""null"")))"),1.99854195580824)</f>
        <v>1.998541956</v>
      </c>
      <c r="G21" s="69">
        <f t="shared" si="7"/>
        <v>1.521357048</v>
      </c>
      <c r="H21" s="70"/>
    </row>
    <row r="22">
      <c r="A22" s="55" t="s">
        <v>70</v>
      </c>
      <c r="B22" s="72" t="s">
        <v>60</v>
      </c>
      <c r="C22" s="73">
        <v>17.28</v>
      </c>
      <c r="D22" s="57">
        <v>17.28</v>
      </c>
      <c r="E22" s="74" t="s">
        <v>54</v>
      </c>
      <c r="F22" s="75" t="str">
        <f t="shared" ref="F22:G22" si="8">IFERROR(__xludf.DUMMYFUNCTION("If($B22=""null"", ""null"", (If($E22=""gram"",(1000*C22/(VLOOKUP($B22,importrange(""1JgRKUH_ie87KAXsC-fRYEw_5SepjOgVt7njjQBETxEg"", ""Chemicals!$B$2:$H$900""),2,FALSE))/C$19), ""null"")))"),"null")</f>
        <v>null</v>
      </c>
      <c r="G22" s="75" t="str">
        <f t="shared" si="8"/>
        <v>null</v>
      </c>
      <c r="H22" s="76"/>
    </row>
    <row r="23">
      <c r="A23" s="40" t="s">
        <v>75</v>
      </c>
      <c r="B23" s="41" t="s">
        <v>53</v>
      </c>
      <c r="C23" s="77">
        <v>15.51</v>
      </c>
      <c r="D23" s="43">
        <v>18.7</v>
      </c>
      <c r="E23" s="44" t="s">
        <v>54</v>
      </c>
      <c r="F23" s="45"/>
      <c r="G23" s="45"/>
      <c r="H23" s="17">
        <v>45.0</v>
      </c>
    </row>
    <row r="24">
      <c r="A24" s="46" t="s">
        <v>57</v>
      </c>
      <c r="B24" s="47" t="s">
        <v>74</v>
      </c>
      <c r="C24" s="47">
        <v>6.17</v>
      </c>
      <c r="D24" s="48">
        <v>6.17</v>
      </c>
      <c r="E24" s="49" t="s">
        <v>73</v>
      </c>
      <c r="F24" s="50">
        <f t="shared" ref="F24:G24" si="9">IFERROR(__xludf.DUMMYFUNCTION("If($B24=""null"", ""null"", (If($E24=""gram"",(1000*C24/(VLOOKUP($B24,importrange(""1JgRKUH_ie87KAXsC-fRYEw_5SepjOgVt7njjQBETxEg"", ""Chemicals!$B$2:$H$900""),2,FALSE))/C$23), ""null"")))"),2.470902351552962)</f>
        <v>2.470902352</v>
      </c>
      <c r="G24" s="50">
        <f t="shared" si="9"/>
        <v>2.04939548</v>
      </c>
      <c r="H24" s="54"/>
    </row>
    <row r="25">
      <c r="A25" s="55" t="s">
        <v>69</v>
      </c>
      <c r="B25" s="47" t="s">
        <v>60</v>
      </c>
      <c r="C25" s="47">
        <v>15.51</v>
      </c>
      <c r="D25" s="48">
        <v>15.51</v>
      </c>
      <c r="E25" s="49" t="s">
        <v>54</v>
      </c>
      <c r="F25" s="50" t="str">
        <f t="shared" ref="F25:G25" si="10">IFERROR(__xludf.DUMMYFUNCTION("If($B25=""null"", ""null"", (If($E25=""gram"",(1000*C25/(VLOOKUP($B25,importrange(""1JgRKUH_ie87KAXsC-fRYEw_5SepjOgVt7njjQBETxEg"", ""Chemicals!$B$2:$H$900""),2,FALSE))/C$23), ""null"")))"),"null")</f>
        <v>null</v>
      </c>
      <c r="G25" s="50" t="str">
        <f t="shared" si="10"/>
        <v>null</v>
      </c>
      <c r="H25" s="54"/>
    </row>
    <row r="26">
      <c r="A26" s="55" t="s">
        <v>70</v>
      </c>
      <c r="B26" s="56" t="s">
        <v>26</v>
      </c>
      <c r="C26" s="56" t="s">
        <v>26</v>
      </c>
      <c r="D26" s="57" t="s">
        <v>26</v>
      </c>
      <c r="E26" s="58" t="s">
        <v>26</v>
      </c>
      <c r="F26" s="59" t="str">
        <f t="shared" ref="F26:G26" si="11">IFERROR(__xludf.DUMMYFUNCTION("If($B26=""null"", ""null"", (If($E26=""gram"",(1000*C26/(VLOOKUP($B26,importrange(""1JgRKUH_ie87KAXsC-fRYEw_5SepjOgVt7njjQBETxEg"", ""Chemicals!$B$2:$H$900""),2,FALSE))/C$23), ""null"")))"),"null")</f>
        <v>null</v>
      </c>
      <c r="G26" s="59" t="str">
        <f t="shared" si="11"/>
        <v>null</v>
      </c>
      <c r="H26" s="60"/>
    </row>
    <row r="27">
      <c r="A27" s="61" t="s">
        <v>76</v>
      </c>
      <c r="B27" s="78" t="s">
        <v>53</v>
      </c>
      <c r="C27" s="79" t="s">
        <v>26</v>
      </c>
      <c r="D27" s="43" t="s">
        <v>26</v>
      </c>
      <c r="E27" s="64" t="s">
        <v>26</v>
      </c>
      <c r="F27" s="65"/>
      <c r="G27" s="65"/>
      <c r="H27" s="66" t="s">
        <v>26</v>
      </c>
    </row>
    <row r="28">
      <c r="A28" s="46" t="s">
        <v>57</v>
      </c>
      <c r="B28" s="67" t="s">
        <v>26</v>
      </c>
      <c r="C28" s="67" t="s">
        <v>26</v>
      </c>
      <c r="D28" s="48" t="s">
        <v>26</v>
      </c>
      <c r="E28" s="67" t="s">
        <v>26</v>
      </c>
      <c r="F28" s="69" t="str">
        <f t="shared" ref="F28:G28" si="12">IFERROR(__xludf.DUMMYFUNCTION("If($B28=""null"", ""null"", (If($E28=""gram"",(1000*C28/(VLOOKUP($B28,importrange(""1JgRKUH_ie87KAXsC-fRYEw_5SepjOgVt7njjQBETxEg"", ""Chemicals!$B$2:$H$900""),2,FALSE))/C$27), ""null"")))"),"null")</f>
        <v>null</v>
      </c>
      <c r="G28" s="69" t="str">
        <f t="shared" si="12"/>
        <v>null</v>
      </c>
      <c r="H28" s="70"/>
    </row>
    <row r="29">
      <c r="A29" s="55" t="s">
        <v>69</v>
      </c>
      <c r="B29" s="71" t="s">
        <v>26</v>
      </c>
      <c r="C29" s="67" t="s">
        <v>26</v>
      </c>
      <c r="D29" s="48" t="s">
        <v>26</v>
      </c>
      <c r="E29" s="67" t="s">
        <v>26</v>
      </c>
      <c r="F29" s="69" t="str">
        <f t="shared" ref="F29:G29" si="13">IFERROR(__xludf.DUMMYFUNCTION("If($B29=""null"", ""null"", (If($E29=""gram"",(1000*C29/(VLOOKUP($B29,importrange(""1JgRKUH_ie87KAXsC-fRYEw_5SepjOgVt7njjQBETxEg"", ""Chemicals!$B$2:$H$900""),2,FALSE))/C$27), ""null"")))"),"null")</f>
        <v>null</v>
      </c>
      <c r="G29" s="69" t="str">
        <f t="shared" si="13"/>
        <v>null</v>
      </c>
      <c r="H29" s="70"/>
    </row>
    <row r="30">
      <c r="A30" s="80" t="s">
        <v>70</v>
      </c>
      <c r="B30" s="72" t="s">
        <v>26</v>
      </c>
      <c r="C30" s="74" t="s">
        <v>26</v>
      </c>
      <c r="D30" s="57" t="s">
        <v>26</v>
      </c>
      <c r="E30" s="74" t="s">
        <v>26</v>
      </c>
      <c r="F30" s="75" t="str">
        <f t="shared" ref="F30:G30" si="14">IFERROR(__xludf.DUMMYFUNCTION("If($B30=""null"", ""null"", (If($E30=""gram"",(1000*C30/(VLOOKUP($B30,importrange(""1JgRKUH_ie87KAXsC-fRYEw_5SepjOgVt7njjQBETxEg"", ""Chemicals!$B$2:$H$900""),2,FALSE))/C$27), ""null"")))"),"null")</f>
        <v>null</v>
      </c>
      <c r="G30" s="75" t="str">
        <f t="shared" si="14"/>
        <v>null</v>
      </c>
      <c r="H30" s="76"/>
    </row>
    <row r="31">
      <c r="A31" s="40" t="s">
        <v>77</v>
      </c>
      <c r="B31" s="41" t="s">
        <v>53</v>
      </c>
      <c r="C31" s="81" t="s">
        <v>26</v>
      </c>
      <c r="D31" s="43" t="s">
        <v>26</v>
      </c>
      <c r="E31" s="44" t="s">
        <v>26</v>
      </c>
      <c r="F31" s="45"/>
      <c r="G31" s="45"/>
      <c r="H31" s="17" t="s">
        <v>26</v>
      </c>
    </row>
    <row r="32">
      <c r="A32" s="46" t="s">
        <v>57</v>
      </c>
      <c r="B32" s="47" t="s">
        <v>26</v>
      </c>
      <c r="C32" s="47" t="s">
        <v>26</v>
      </c>
      <c r="D32" s="48" t="s">
        <v>26</v>
      </c>
      <c r="E32" s="49" t="s">
        <v>26</v>
      </c>
      <c r="F32" s="50" t="str">
        <f t="shared" ref="F32:G32" si="15">IFERROR(__xludf.DUMMYFUNCTION("If($B32=""null"", ""null"", (If($E32=""gram"",(1000*C32/(VLOOKUP($B32,importrange(""1JgRKUH_ie87KAXsC-fRYEw_5SepjOgVt7njjQBETxEg"", ""Chemicals!$B$2:$H$900""),2,FALSE))/C$31), ""null"")))"),"null")</f>
        <v>null</v>
      </c>
      <c r="G32" s="50" t="str">
        <f t="shared" si="15"/>
        <v>null</v>
      </c>
      <c r="H32" s="54"/>
    </row>
    <row r="33">
      <c r="A33" s="55" t="s">
        <v>69</v>
      </c>
      <c r="B33" s="47" t="s">
        <v>26</v>
      </c>
      <c r="C33" s="47" t="s">
        <v>26</v>
      </c>
      <c r="D33" s="48" t="s">
        <v>26</v>
      </c>
      <c r="E33" s="49" t="s">
        <v>26</v>
      </c>
      <c r="F33" s="50" t="str">
        <f t="shared" ref="F33:G33" si="16">IFERROR(__xludf.DUMMYFUNCTION("If($B33=""null"", ""null"", (If($E33=""gram"",(1000*C33/(VLOOKUP($B33,importrange(""1JgRKUH_ie87KAXsC-fRYEw_5SepjOgVt7njjQBETxEg"", ""Chemicals!$B$2:$H$900""),2,FALSE))/C$31), ""null"")))"),"null")</f>
        <v>null</v>
      </c>
      <c r="G33" s="50" t="str">
        <f t="shared" si="16"/>
        <v>null</v>
      </c>
      <c r="H33" s="54"/>
    </row>
    <row r="34">
      <c r="A34" s="80" t="s">
        <v>70</v>
      </c>
      <c r="B34" s="56" t="s">
        <v>26</v>
      </c>
      <c r="C34" s="56" t="s">
        <v>26</v>
      </c>
      <c r="D34" s="57" t="s">
        <v>26</v>
      </c>
      <c r="E34" s="58" t="s">
        <v>26</v>
      </c>
      <c r="F34" s="59" t="str">
        <f t="shared" ref="F34:G34" si="17">IFERROR(__xludf.DUMMYFUNCTION("If($B34=""null"", ""null"", (If($E34=""gram"",(1000*C34/(VLOOKUP($B34,importrange(""1JgRKUH_ie87KAXsC-fRYEw_5SepjOgVt7njjQBETxEg"", ""Chemicals!$B$2:$H$900""),2,FALSE))/C$31), ""null"")))"),"null")</f>
        <v>null</v>
      </c>
      <c r="G34" s="59" t="str">
        <f t="shared" si="17"/>
        <v>null</v>
      </c>
      <c r="H34" s="60"/>
    </row>
    <row r="35">
      <c r="A35" s="61" t="s">
        <v>78</v>
      </c>
      <c r="B35" s="62" t="s">
        <v>53</v>
      </c>
      <c r="C35" s="82" t="s">
        <v>26</v>
      </c>
      <c r="D35" s="43" t="s">
        <v>26</v>
      </c>
      <c r="E35" s="64" t="s">
        <v>26</v>
      </c>
      <c r="F35" s="65"/>
      <c r="G35" s="65"/>
      <c r="H35" s="66" t="s">
        <v>26</v>
      </c>
    </row>
    <row r="36">
      <c r="A36" s="46" t="s">
        <v>57</v>
      </c>
      <c r="B36" s="67" t="s">
        <v>79</v>
      </c>
      <c r="C36" s="67">
        <v>12.0</v>
      </c>
      <c r="D36" s="48">
        <v>12.0</v>
      </c>
      <c r="E36" s="67" t="s">
        <v>54</v>
      </c>
      <c r="F36" s="69" t="str">
        <f t="shared" ref="F36:G36" si="18">IFERROR(__xludf.DUMMYFUNCTION("If($B36=""null"", ""null"", (If($E36=""gram"",(1000*C36/(VLOOKUP($B36,importrange(""1JgRKUH_ie87KAXsC-fRYEw_5SepjOgVt7njjQBETxEg"", ""Chemicals!$B$2:$H$900""),2,FALSE))/C$35), ""null"")))"),"null")</f>
        <v>null</v>
      </c>
      <c r="G36" s="69" t="str">
        <f t="shared" si="18"/>
        <v>null</v>
      </c>
      <c r="H36" s="70"/>
    </row>
    <row r="37">
      <c r="A37" s="55" t="s">
        <v>69</v>
      </c>
      <c r="B37" s="67" t="s">
        <v>26</v>
      </c>
      <c r="C37" s="67" t="s">
        <v>26</v>
      </c>
      <c r="D37" s="48" t="s">
        <v>26</v>
      </c>
      <c r="E37" s="67" t="s">
        <v>26</v>
      </c>
      <c r="F37" s="69" t="str">
        <f t="shared" ref="F37:G37" si="19">IFERROR(__xludf.DUMMYFUNCTION("If($B37=""null"", ""null"", (If($E37=""gram"",(1000*C37/(VLOOKUP($B37,importrange(""1JgRKUH_ie87KAXsC-fRYEw_5SepjOgVt7njjQBETxEg"", ""Chemicals!$B$2:$H$900""),2,FALSE))/C$35), ""null"")))"),"null")</f>
        <v>null</v>
      </c>
      <c r="G37" s="69" t="str">
        <f t="shared" si="19"/>
        <v>null</v>
      </c>
      <c r="H37" s="70"/>
    </row>
    <row r="38">
      <c r="A38" s="80" t="s">
        <v>70</v>
      </c>
      <c r="B38" s="67" t="s">
        <v>26</v>
      </c>
      <c r="C38" s="74" t="s">
        <v>26</v>
      </c>
      <c r="D38" s="57" t="s">
        <v>26</v>
      </c>
      <c r="E38" s="74" t="s">
        <v>26</v>
      </c>
      <c r="F38" s="75" t="str">
        <f t="shared" ref="F38:G38" si="20">IFERROR(__xludf.DUMMYFUNCTION("If($B38=""null"", ""null"", (If($E38=""gram"",(1000*C38/(VLOOKUP($B38,importrange(""1JgRKUH_ie87KAXsC-fRYEw_5SepjOgVt7njjQBETxEg"", ""Chemicals!$B$2:$H$900""),2,FALSE))/C$35), ""null"")))"),"null")</f>
        <v>null</v>
      </c>
      <c r="G38" s="75" t="str">
        <f t="shared" si="20"/>
        <v>null</v>
      </c>
      <c r="H38" s="76"/>
    </row>
    <row r="39">
      <c r="A39" s="40" t="s">
        <v>80</v>
      </c>
      <c r="B39" s="41" t="s">
        <v>53</v>
      </c>
      <c r="C39" s="81" t="s">
        <v>26</v>
      </c>
      <c r="D39" s="43" t="s">
        <v>26</v>
      </c>
      <c r="E39" s="45"/>
      <c r="F39" s="45"/>
      <c r="G39" s="45"/>
      <c r="H39" s="17">
        <v>45.0</v>
      </c>
    </row>
    <row r="40">
      <c r="A40" s="46" t="s">
        <v>57</v>
      </c>
      <c r="B40" s="47" t="s">
        <v>79</v>
      </c>
      <c r="C40" s="47">
        <v>12.0</v>
      </c>
      <c r="D40" s="48">
        <v>12.0</v>
      </c>
      <c r="E40" s="49" t="s">
        <v>54</v>
      </c>
      <c r="F40" s="83" t="s">
        <v>26</v>
      </c>
      <c r="G40" s="83" t="s">
        <v>26</v>
      </c>
      <c r="H40" s="54"/>
    </row>
    <row r="41">
      <c r="A41" s="55" t="s">
        <v>69</v>
      </c>
      <c r="B41" s="47" t="s">
        <v>26</v>
      </c>
      <c r="C41" s="47" t="s">
        <v>26</v>
      </c>
      <c r="D41" s="48" t="s">
        <v>26</v>
      </c>
      <c r="E41" s="49" t="s">
        <v>26</v>
      </c>
      <c r="F41" s="50" t="str">
        <f t="shared" ref="F41:G41" si="21">IFERROR(__xludf.DUMMYFUNCTION("If($B41=""null"", ""null"", (If($E41=""gram"",(1000*C41/(VLOOKUP($B41,importrange(""1JgRKUH_ie87KAXsC-fRYEw_5SepjOgVt7njjQBETxEg"", ""Chemicals!$B$2:$H$900""),2,FALSE))/C$39), ""null"")))"),"null")</f>
        <v>null</v>
      </c>
      <c r="G41" s="50" t="str">
        <f t="shared" si="21"/>
        <v>null</v>
      </c>
      <c r="H41" s="54"/>
    </row>
    <row r="42">
      <c r="A42" s="55" t="s">
        <v>70</v>
      </c>
      <c r="B42" s="56" t="s">
        <v>26</v>
      </c>
      <c r="C42" s="56" t="s">
        <v>26</v>
      </c>
      <c r="D42" s="57" t="s">
        <v>26</v>
      </c>
      <c r="E42" s="58" t="s">
        <v>26</v>
      </c>
      <c r="F42" s="59" t="str">
        <f t="shared" ref="F42:G42" si="22">IFERROR(__xludf.DUMMYFUNCTION("If($B42=""null"", ""null"", (If($E42=""gram"",(1000*C42/(VLOOKUP($B42,importrange(""1JgRKUH_ie87KAXsC-fRYEw_5SepjOgVt7njjQBETxEg"", ""Chemicals!$B$2:$H$900""),2,FALSE))/C$39), ""null"")))"),"null")</f>
        <v>null</v>
      </c>
      <c r="G42" s="59" t="str">
        <f t="shared" si="22"/>
        <v>null</v>
      </c>
      <c r="H42" s="60"/>
    </row>
  </sheetData>
  <mergeCells count="4">
    <mergeCell ref="C1:H1"/>
    <mergeCell ref="B10:H10"/>
    <mergeCell ref="B11:H11"/>
    <mergeCell ref="B12:H12"/>
  </mergeCells>
  <conditionalFormatting sqref="D16:D18 D20:D22 D24:D26 D28:D30 D32:D34 D36:D38 D40:D42">
    <cfRule type="containsBlanks" dxfId="0" priority="1">
      <formula>LEN(TRIM(D16))=0</formula>
    </cfRule>
  </conditionalFormatting>
  <conditionalFormatting sqref="B5">
    <cfRule type="containsBlanks" dxfId="1" priority="2">
      <formula>LEN(TRIM(B5))=0</formula>
    </cfRule>
  </conditionalFormatting>
  <conditionalFormatting sqref="G3:H9">
    <cfRule type="containsBlanks" dxfId="0" priority="3">
      <formula>LEN(TRIM(G3))=0</formula>
    </cfRule>
  </conditionalFormatting>
  <conditionalFormatting sqref="H19 B20:C22 E20:G22 H27 B28:C30 E28:G30 A35:A42 H35 B36:C38 E36:G38">
    <cfRule type="containsText" dxfId="2" priority="4" operator="containsText" text="null">
      <formula>NOT(ISERROR(SEARCH(("null"),(H19))))</formula>
    </cfRule>
  </conditionalFormatting>
  <conditionalFormatting sqref="H15 B16:C18 E16:G18 H23 B24:C26 E24:G26 H31 B32:C34 E32:G34 H39 B40:C42 E40:G42">
    <cfRule type="containsText" dxfId="3" priority="5" operator="containsText" text="null">
      <formula>NOT(ISERROR(SEARCH(("null"),(H15))))</formula>
    </cfRule>
  </conditionalFormatting>
  <conditionalFormatting sqref="D15 D19 D23 D27 D31 D35 D39">
    <cfRule type="containsBlanks" dxfId="0" priority="6">
      <formula>LEN(TRIM(D15))=0</formula>
    </cfRule>
  </conditionalFormatting>
  <conditionalFormatting sqref="D15 D23 D31 D39">
    <cfRule type="cellIs" dxfId="4" priority="7" operator="equal">
      <formula>"null"</formula>
    </cfRule>
  </conditionalFormatting>
  <conditionalFormatting sqref="D19 D27 D35">
    <cfRule type="cellIs" dxfId="5" priority="8" operator="equal">
      <formula>"null"</formula>
    </cfRule>
  </conditionalFormatting>
  <conditionalFormatting sqref="D15:D26 D28:D30 D32:D34 D36:D38 D40:D42">
    <cfRule type="cellIs" dxfId="6" priority="9" operator="equal">
      <formula>"null"</formula>
    </cfRule>
  </conditionalFormatting>
  <conditionalFormatting sqref="D3:F9">
    <cfRule type="cellIs" dxfId="3" priority="10" operator="equal">
      <formula>"null"</formula>
    </cfRule>
  </conditionalFormatting>
  <conditionalFormatting sqref="E15 E23 E31">
    <cfRule type="cellIs" dxfId="4" priority="11" operator="equal">
      <formula>"null"</formula>
    </cfRule>
  </conditionalFormatting>
  <conditionalFormatting sqref="E19 E27 E35">
    <cfRule type="cellIs" dxfId="5" priority="12" operator="equal">
      <formula>"null"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2.29"/>
    <col customWidth="1" min="4" max="4" width="38.29"/>
    <col customWidth="1" min="5" max="5" width="46.43"/>
    <col customWidth="1" min="6" max="6" width="40.14"/>
    <col customWidth="1" min="7" max="7" width="50.14"/>
    <col customWidth="1" min="8" max="8" width="24.0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 t="s">
        <v>2</v>
      </c>
      <c r="D3" s="2" t="str">
        <f>Entry!$B$2</f>
        <v>2019-06-10</v>
      </c>
      <c r="E3" s="1" t="s">
        <v>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 t="s">
        <v>4</v>
      </c>
      <c r="D4" s="2" t="str">
        <f>Entry!$B$3</f>
        <v>21_14_00</v>
      </c>
      <c r="E4" s="1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 t="s">
        <v>5</v>
      </c>
      <c r="D5" s="2" t="str">
        <f>Entry!$B$4</f>
        <v>LBL</v>
      </c>
      <c r="E5" s="1" t="s">
        <v>3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 t="s">
        <v>6</v>
      </c>
      <c r="D6" s="2" t="str">
        <f>Entry!$B$5</f>
        <v>Wesley</v>
      </c>
      <c r="E6" s="1" t="s">
        <v>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 t="s">
        <v>7</v>
      </c>
      <c r="D7" s="2" t="str">
        <f>Entry!$B$6</f>
        <v>2019-06-10T21_14_00.866379+00_00_LBL</v>
      </c>
      <c r="E7" s="1" t="s">
        <v>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 t="s">
        <v>8</v>
      </c>
      <c r="D8" s="2">
        <f>Entry!$B$7</f>
        <v>1.1</v>
      </c>
      <c r="E8" s="1" t="s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 t="s">
        <v>9</v>
      </c>
      <c r="D9" s="2">
        <f>Entry!$B$8</f>
        <v>2.4</v>
      </c>
      <c r="E9" s="4" t="s">
        <v>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4" t="s">
        <v>10</v>
      </c>
      <c r="D10" s="2">
        <f>Entry!$B$9</f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 t="s">
        <v>13</v>
      </c>
      <c r="D13" s="2" t="str">
        <f>Entry!$G$3</f>
        <v>2019-06-10</v>
      </c>
      <c r="E13" s="1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 t="s">
        <v>36</v>
      </c>
      <c r="D14" s="2">
        <f>Entry!$C$3</f>
        <v>1</v>
      </c>
      <c r="E14" s="1" t="s"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 t="s">
        <v>6</v>
      </c>
      <c r="D15" s="2" t="str">
        <f>Entry!$H$3</f>
        <v>Wesley</v>
      </c>
      <c r="E15" s="1" t="s"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 t="s">
        <v>39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 t="s">
        <v>41</v>
      </c>
      <c r="E17" s="2" t="str">
        <f>IFERROR(__xludf.DUMMYFUNCTION("VLOOKUP(Entry!$B$16, importrange(""1JgRKUH_ie87KAXsC-fRYEw_5SepjOgVt7njjQBETxEg"", ""Chemicals!$B$2:$H$400""), 5, FALSE)")," ""ZMXDDKWLCZADIW-UHFFFAOYSA-N""")</f>
        <v>ZMXDDKWLCZADIW-UHFFFAOYSA-N</v>
      </c>
      <c r="F17" s="1" t="s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 t="s">
        <v>42</v>
      </c>
      <c r="E18" s="34" t="str">
        <f>Concatenate(Entry!$C$16,":",Entry!$E$16)</f>
        <v>14.29:milliliter</v>
      </c>
      <c r="F18" s="1" t="s">
        <v>3</v>
      </c>
      <c r="G18" s="3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 t="s">
        <v>44</v>
      </c>
      <c r="E19" s="34" t="str">
        <f>Concatenate(Entry!$D$16,":",Entry!$E$16)</f>
        <v>14.29:milliliter</v>
      </c>
      <c r="F19" s="1"/>
      <c r="G19" s="3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 t="s">
        <v>46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 t="s">
        <v>41</v>
      </c>
      <c r="E21" s="2" t="str">
        <f>IFERROR(__xludf.DUMMYFUNCTION("VLOOKUP(Entry!$B$17, importrange(""1JgRKUH_ie87KAXsC-fRYEw_5SepjOgVt7njjQBETxEg"", ""Chemicals!$B$2:$H$400""), 5, FALSE)")," ""null""")</f>
        <v>null</v>
      </c>
      <c r="F21" s="1" t="s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 t="s">
        <v>42</v>
      </c>
      <c r="E22" s="34" t="str">
        <f>Concatenate(Entry!$C$17,":",Entry!$E$17)</f>
        <v>null:null</v>
      </c>
      <c r="F22" s="1" t="s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 t="s">
        <v>44</v>
      </c>
      <c r="E23" s="34" t="str">
        <f>Concatenate(Entry!$D$17,":",Entry!$E$17)</f>
        <v>null:null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 t="s">
        <v>46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 t="s">
        <v>41</v>
      </c>
      <c r="E25" s="2" t="str">
        <f>IFERROR(__xludf.DUMMYFUNCTION("VLOOKUP(Entry!$B$18, importrange(""1JgRKUH_ie87KAXsC-fRYEw_5SepjOgVt7njjQBETxEg"", ""Chemicals!$B$2:$H$400""), 5, FALSE)")," ""null""")</f>
        <v>null</v>
      </c>
      <c r="F25" s="1" t="s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 t="s">
        <v>42</v>
      </c>
      <c r="E26" s="34" t="str">
        <f>Concatenate(Entry!$C$18,":",Entry!$E$18)</f>
        <v>null:null</v>
      </c>
      <c r="F26" s="1" t="s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 t="s">
        <v>44</v>
      </c>
      <c r="E27" s="34" t="str">
        <f>Concatenate(Entry!$D$18,":",Entry!$E$18)</f>
        <v>null:null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 t="s">
        <v>55</v>
      </c>
      <c r="D28" s="1"/>
      <c r="E28" s="2"/>
      <c r="F28" s="1"/>
      <c r="G28" s="3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 t="s">
        <v>56</v>
      </c>
      <c r="D29" s="1"/>
      <c r="E29" s="1"/>
      <c r="F29" s="1"/>
      <c r="G29" s="3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 t="s">
        <v>58</v>
      </c>
      <c r="E30" s="1" t="s">
        <v>59</v>
      </c>
      <c r="F30" s="1" t="s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 t="s">
        <v>61</v>
      </c>
      <c r="E31" s="2" t="str">
        <f>CONCATENATE(Entry!$D$3,":","celsius")</f>
        <v>null:celsius</v>
      </c>
      <c r="F31" s="1" t="s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 t="s">
        <v>62</v>
      </c>
      <c r="E32" s="2" t="str">
        <f>CONCATENATE(Entry!$E$3,":","rpm")</f>
        <v>null:rpm</v>
      </c>
      <c r="F32" s="1" t="s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 t="s">
        <v>63</v>
      </c>
      <c r="E33" s="2" t="str">
        <f>CONCATENATE(Entry!$F$3,":","second")</f>
        <v>null:second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 t="s">
        <v>46</v>
      </c>
      <c r="D34" s="1"/>
      <c r="E34" s="1"/>
      <c r="F34" s="1"/>
      <c r="G34" s="1"/>
      <c r="H34" s="1"/>
      <c r="I34" s="51"/>
      <c r="J34" s="5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 t="s">
        <v>58</v>
      </c>
      <c r="E35" s="1" t="s">
        <v>64</v>
      </c>
      <c r="F35" s="1" t="s">
        <v>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 t="s">
        <v>65</v>
      </c>
      <c r="E36" s="2" t="str">
        <f>CONCATENATE(Entry!$H$15,":","celsius")</f>
        <v>45:celsius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 t="s">
        <v>46</v>
      </c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D38" s="52" t="s">
        <v>58</v>
      </c>
      <c r="E38" s="4" t="s">
        <v>66</v>
      </c>
      <c r="F38" s="4" t="s">
        <v>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D39" s="52" t="s">
        <v>67</v>
      </c>
      <c r="E39" s="34" t="str">
        <f>Concatenate(Entry!$D$15,":",Entry!$E$15)</f>
        <v>14.3:milliliter</v>
      </c>
      <c r="F39" s="5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 t="s">
        <v>68</v>
      </c>
      <c r="D40" s="1"/>
      <c r="E40" s="2"/>
      <c r="F40" s="1"/>
      <c r="G40" s="3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 t="s">
        <v>46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 t="s">
        <v>13</v>
      </c>
      <c r="D42" s="2" t="str">
        <f>Entry!$G$4</f>
        <v>2019-06-10</v>
      </c>
      <c r="E42" s="1" t="s">
        <v>3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 t="s">
        <v>36</v>
      </c>
      <c r="D43" s="2">
        <f>Entry!$C$4</f>
        <v>2</v>
      </c>
      <c r="E43" s="1" t="s">
        <v>3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 t="s">
        <v>6</v>
      </c>
      <c r="D44" s="2" t="str">
        <f>Entry!$H$4</f>
        <v>Wesley</v>
      </c>
      <c r="E44" s="1" t="s">
        <v>3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 t="s">
        <v>39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 t="s">
        <v>41</v>
      </c>
      <c r="E46" s="2" t="str">
        <f>IFERROR(__xludf.DUMMYFUNCTION("VLOOKUP(Entry!$B$20, importrange(""1JgRKUH_ie87KAXsC-fRYEw_5SepjOgVt7njjQBETxEg"", ""Chemicals!$B$2:$H$400""), 5, FALSE)")," ""RQQRAHKHDFPBMC-UHFFFAOYSA-L""")</f>
        <v>RQQRAHKHDFPBMC-UHFFFAOYSA-L</v>
      </c>
      <c r="F46" s="1" t="s">
        <v>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 t="s">
        <v>42</v>
      </c>
      <c r="E47" s="34" t="str">
        <f>Concatenate(Entry!$C$20,":",Entry!$E$20)</f>
        <v>14.63:gram</v>
      </c>
      <c r="F47" s="1" t="s">
        <v>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 t="s">
        <v>44</v>
      </c>
      <c r="E48" s="34" t="str">
        <f>Concatenate(Entry!$D$20,":",Entry!$E$20)</f>
        <v>14.628:gram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 t="s">
        <v>46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 t="s">
        <v>41</v>
      </c>
      <c r="E50" s="2" t="str">
        <f>IFERROR(__xludf.DUMMYFUNCTION("VLOOKUP(Entry!$B$21, importrange(""1JgRKUH_ie87KAXsC-fRYEw_5SepjOgVt7njjQBETxEg"", ""Chemicals!$B$2:$H$400""), 5, FALSE)")," ""JMXLWMIFDJCGBV-UHFFFAOYSA-N""")</f>
        <v>JMXLWMIFDJCGBV-UHFFFAOYSA-N</v>
      </c>
      <c r="F50" s="1" t="s">
        <v>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 t="s">
        <v>42</v>
      </c>
      <c r="E51" s="34" t="str">
        <f>Concatenate(Entry!$C$21,":",Entry!$E$21)</f>
        <v>5.56:gram</v>
      </c>
      <c r="F51" s="1" t="s">
        <v>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 t="s">
        <v>44</v>
      </c>
      <c r="E52" s="34" t="str">
        <f>Concatenate(Entry!$D$21,":",Entry!$E$21)</f>
        <v>5.56:gram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 t="s">
        <v>46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 t="s">
        <v>41</v>
      </c>
      <c r="E54" s="2" t="str">
        <f>IFERROR(__xludf.DUMMYFUNCTION("VLOOKUP(Entry!$B$22, importrange(""1JgRKUH_ie87KAXsC-fRYEw_5SepjOgVt7njjQBETxEg"", ""Chemicals!$B$2:$H$400""), 5, FALSE)")," ""ZMXDDKWLCZADIW-UHFFFAOYSA-N""")</f>
        <v>ZMXDDKWLCZADIW-UHFFFAOYSA-N</v>
      </c>
      <c r="F54" s="1" t="s">
        <v>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 t="s">
        <v>42</v>
      </c>
      <c r="E55" s="34" t="str">
        <f>Concatenate(Entry!$C$22,":",Entry!$E$22)</f>
        <v>17.28:milliliter</v>
      </c>
      <c r="F55" s="1" t="s">
        <v>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 t="s">
        <v>44</v>
      </c>
      <c r="E56" s="34" t="str">
        <f>Concatenate(Entry!$D$22,":",Entry!$E$22)</f>
        <v>17.28:milliliter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 t="s"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 t="s"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 t="s">
        <v>58</v>
      </c>
      <c r="E59" s="1" t="s">
        <v>59</v>
      </c>
      <c r="F59" s="1" t="s">
        <v>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 t="s">
        <v>61</v>
      </c>
      <c r="E60" s="2" t="str">
        <f>CONCATENATE(Entry!$D$4,":","celsius")</f>
        <v>75:celsius</v>
      </c>
      <c r="F60" s="1" t="s">
        <v>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 t="s">
        <v>62</v>
      </c>
      <c r="E61" s="2" t="str">
        <f>CONCATENATE(Entry!$E$4,":","rpm")</f>
        <v>450:rpm</v>
      </c>
      <c r="F61" s="1" t="s">
        <v>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 t="s">
        <v>63</v>
      </c>
      <c r="E62" s="2" t="str">
        <f>CONCATENATE(Entry!$F$4,":","second")</f>
        <v>3600:second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 t="s">
        <v>46</v>
      </c>
      <c r="D63" s="1"/>
      <c r="E63" s="1"/>
      <c r="F63" s="1"/>
      <c r="G63" s="1"/>
      <c r="H63" s="1"/>
      <c r="I63" s="51"/>
      <c r="J63" s="5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 t="s">
        <v>58</v>
      </c>
      <c r="E64" s="1" t="s">
        <v>64</v>
      </c>
      <c r="F64" s="1" t="s">
        <v>3</v>
      </c>
      <c r="G64" s="1"/>
      <c r="H64" s="1"/>
      <c r="I64" s="5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 t="s">
        <v>61</v>
      </c>
      <c r="E65" s="2" t="str">
        <f>CONCATENATE(Entry!$H$19,":","celsius")</f>
        <v>45:celsius</v>
      </c>
      <c r="F65" s="1"/>
      <c r="G65" s="35"/>
      <c r="H65" s="1"/>
      <c r="I65" s="5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 t="s">
        <v>46</v>
      </c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D67" s="52" t="s">
        <v>58</v>
      </c>
      <c r="E67" s="4" t="s">
        <v>66</v>
      </c>
      <c r="F67" s="4" t="s">
        <v>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D68" s="52" t="s">
        <v>67</v>
      </c>
      <c r="E68" s="34" t="str">
        <f>Concatenate(Entry!$D$19,":",Entry!$E$19)</f>
        <v>22.7:milliliter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 t="s">
        <v>68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 t="s">
        <v>46</v>
      </c>
      <c r="C70" s="1"/>
      <c r="D70" s="1"/>
      <c r="E70" s="1"/>
      <c r="F70" s="1"/>
      <c r="G70" s="35"/>
      <c r="H70" s="51"/>
      <c r="I70" s="5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 t="s">
        <v>13</v>
      </c>
      <c r="D71" s="2" t="str">
        <f>Entry!$G$5</f>
        <v>2019-06-10</v>
      </c>
      <c r="E71" s="1" t="s">
        <v>3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 t="s">
        <v>36</v>
      </c>
      <c r="D72" s="2">
        <f>Entry!$C$5</f>
        <v>3</v>
      </c>
      <c r="E72" s="1" t="s">
        <v>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 t="s">
        <v>6</v>
      </c>
      <c r="D73" s="2" t="str">
        <f>Entry!$H$5</f>
        <v>Wesley</v>
      </c>
      <c r="E73" s="1" t="s">
        <v>3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 t="s">
        <v>39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 t="s">
        <v>41</v>
      </c>
      <c r="E75" s="2" t="str">
        <f>IFERROR(__xludf.DUMMYFUNCTION("VLOOKUP(Entry!$B$24, importrange(""1JgRKUH_ie87KAXsC-fRYEw_5SepjOgVt7njjQBETxEg"", ""Chemicals!$B$2:$H$400""), 5, FALSE)")," ""JMXLWMIFDJCGBV-UHFFFAOYSA-N""")</f>
        <v>JMXLWMIFDJCGBV-UHFFFAOYSA-N</v>
      </c>
      <c r="F75" s="1" t="s">
        <v>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 t="s">
        <v>42</v>
      </c>
      <c r="E76" s="34" t="str">
        <f>Concatenate(Entry!$C$24,":",Entry!$E$24)</f>
        <v>6.17:gram</v>
      </c>
      <c r="F76" s="1" t="s">
        <v>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 t="s">
        <v>44</v>
      </c>
      <c r="E77" s="34" t="str">
        <f>Concatenate(Entry!$D$24,":",Entry!$E$24)</f>
        <v>6.17:gram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 t="s">
        <v>46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 t="s">
        <v>41</v>
      </c>
      <c r="E79" s="2" t="str">
        <f>IFERROR(__xludf.DUMMYFUNCTION("VLOOKUP(Entry!$B$25, importrange(""1JgRKUH_ie87KAXsC-fRYEw_5SepjOgVt7njjQBETxEg"", ""Chemicals!$B$2:$H$400""), 5, FALSE)")," ""ZMXDDKWLCZADIW-UHFFFAOYSA-N""")</f>
        <v>ZMXDDKWLCZADIW-UHFFFAOYSA-N</v>
      </c>
      <c r="F79" s="1" t="s">
        <v>3</v>
      </c>
      <c r="G79" s="3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 t="s">
        <v>42</v>
      </c>
      <c r="E80" s="34" t="str">
        <f>Concatenate(Entry!$C$25,":",Entry!$E$25)</f>
        <v>15.51:milliliter</v>
      </c>
      <c r="F80" s="1" t="s">
        <v>3</v>
      </c>
      <c r="G80" s="3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 t="s">
        <v>44</v>
      </c>
      <c r="E81" s="34" t="str">
        <f>Concatenate(Entry!$D$25,":",Entry!$E$25)</f>
        <v>15.51:milliliter</v>
      </c>
      <c r="F81" s="1"/>
      <c r="G81" s="3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 t="s">
        <v>46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 t="s">
        <v>41</v>
      </c>
      <c r="E83" s="2" t="str">
        <f>IFERROR(__xludf.DUMMYFUNCTION("VLOOKUP(Entry!$B$26, importrange(""1JgRKUH_ie87KAXsC-fRYEw_5SepjOgVt7njjQBETxEg"", ""Chemicals!$B$2:$H$400""), 5, FALSE)")," ""null""")</f>
        <v>null</v>
      </c>
      <c r="F83" s="1" t="s">
        <v>3</v>
      </c>
      <c r="G83" s="3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 t="s">
        <v>42</v>
      </c>
      <c r="E84" s="34" t="str">
        <f>Concatenate(Entry!$C$26,":",Entry!$E$26)</f>
        <v>null:null</v>
      </c>
      <c r="F84" s="1" t="s">
        <v>3</v>
      </c>
      <c r="G84" s="3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 t="s">
        <v>44</v>
      </c>
      <c r="E85" s="34" t="str">
        <f>Concatenate(Entry!$D$26,":",Entry!$E$26)</f>
        <v>null:null</v>
      </c>
      <c r="F85" s="1"/>
      <c r="G85" s="3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 t="s">
        <v>55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 t="s">
        <v>56</v>
      </c>
      <c r="D87" s="1"/>
      <c r="E87" s="1"/>
      <c r="F87" s="1"/>
      <c r="G87" s="3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 t="s">
        <v>58</v>
      </c>
      <c r="E88" s="1" t="s">
        <v>59</v>
      </c>
      <c r="F88" s="1" t="s">
        <v>3</v>
      </c>
      <c r="G88" s="3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 t="s">
        <v>61</v>
      </c>
      <c r="E89" s="2" t="str">
        <f>CONCATENATE(Entry!$D$5,":","celsius")</f>
        <v>75:celsius</v>
      </c>
      <c r="F89" s="1" t="s">
        <v>3</v>
      </c>
      <c r="G89" s="3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 t="s">
        <v>62</v>
      </c>
      <c r="E90" s="2" t="str">
        <f>CONCATENATE(Entry!$E$5,":","rpm")</f>
        <v>450:rpm</v>
      </c>
      <c r="F90" s="1" t="s">
        <v>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 t="s">
        <v>63</v>
      </c>
      <c r="E91" s="2" t="str">
        <f>CONCATENATE(Entry!$F$5,":","second")</f>
        <v>3600:second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 t="s">
        <v>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 t="s">
        <v>58</v>
      </c>
      <c r="E93" s="1" t="s">
        <v>64</v>
      </c>
      <c r="F93" s="1" t="s">
        <v>3</v>
      </c>
      <c r="G93" s="3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 t="s">
        <v>61</v>
      </c>
      <c r="E94" s="2" t="str">
        <f>CONCATENATE(Entry!$H$23,":","celsius")</f>
        <v>45:celsius</v>
      </c>
      <c r="F94" s="1"/>
      <c r="G94" s="3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 t="s">
        <v>46</v>
      </c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D96" s="52" t="s">
        <v>58</v>
      </c>
      <c r="E96" s="4" t="s">
        <v>66</v>
      </c>
      <c r="F96" s="4" t="s">
        <v>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D97" s="52" t="s">
        <v>67</v>
      </c>
      <c r="E97" s="34" t="str">
        <f>Concatenate(Entry!$D$23,":",Entry!$E$23)</f>
        <v>18.7:milliliter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 t="s">
        <v>68</v>
      </c>
      <c r="D98" s="1"/>
      <c r="E98" s="1"/>
      <c r="F98" s="1"/>
      <c r="G98" s="3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 t="s">
        <v>46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 t="s">
        <v>13</v>
      </c>
      <c r="D100" s="2" t="str">
        <f>Entry!$G$6</f>
        <v>2019-06-10</v>
      </c>
      <c r="E100" s="1" t="s">
        <v>3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 t="s">
        <v>36</v>
      </c>
      <c r="D101" s="2">
        <f>Entry!$C$6</f>
        <v>4</v>
      </c>
      <c r="E101" s="1" t="s">
        <v>3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 t="s">
        <v>6</v>
      </c>
      <c r="D102" s="2" t="str">
        <f>Entry!$H$6</f>
        <v>Wesley</v>
      </c>
      <c r="E102" s="1" t="s">
        <v>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 t="s">
        <v>39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 t="s">
        <v>41</v>
      </c>
      <c r="E104" s="2" t="str">
        <f>IFERROR(__xludf.DUMMYFUNCTION("VLOOKUP(Entry!$B$28, importrange(""1JgRKUH_ie87KAXsC-fRYEw_5SepjOgVt7njjQBETxEg"", ""Chemicals!$B$2:$H$400""), 5, FALSE)")," ""null""")</f>
        <v>null</v>
      </c>
      <c r="F104" s="1" t="s">
        <v>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 t="s">
        <v>42</v>
      </c>
      <c r="E105" s="34" t="str">
        <f>Concatenate(Entry!$C$28,":",Entry!$E$28)</f>
        <v>null:null</v>
      </c>
      <c r="F105" s="1" t="s">
        <v>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 t="s">
        <v>44</v>
      </c>
      <c r="E106" s="34" t="str">
        <f>Concatenate(Entry!$D$28,":",Entry!$E$28)</f>
        <v>null:null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 t="s">
        <v>46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 t="s">
        <v>41</v>
      </c>
      <c r="E108" s="2" t="str">
        <f>IFERROR(__xludf.DUMMYFUNCTION("VLOOKUP(Entry!$B$29, importrange(""1JgRKUH_ie87KAXsC-fRYEw_5SepjOgVt7njjQBETxEg"", ""Chemicals!$B$2:$H$400""), 5, FALSE)")," ""null""")</f>
        <v>null</v>
      </c>
      <c r="F108" s="1" t="s">
        <v>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 t="s">
        <v>42</v>
      </c>
      <c r="E109" s="34" t="str">
        <f>Concatenate(Entry!$C$29,":",Entry!$E$29)</f>
        <v>null:null</v>
      </c>
      <c r="F109" s="1" t="s">
        <v>3</v>
      </c>
      <c r="G109" s="3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 t="s">
        <v>44</v>
      </c>
      <c r="E110" s="34" t="str">
        <f>Concatenate(Entry!$D$29,":",Entry!$E$29)</f>
        <v>null:null</v>
      </c>
      <c r="F110" s="1"/>
      <c r="G110" s="3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 t="s">
        <v>46</v>
      </c>
      <c r="D111" s="1"/>
      <c r="E111" s="1"/>
      <c r="F111" s="1"/>
      <c r="G111" s="3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 t="s">
        <v>41</v>
      </c>
      <c r="E112" s="2" t="str">
        <f>IFERROR(__xludf.DUMMYFUNCTION("VLOOKUP(Entry!$B$30, importrange(""1JgRKUH_ie87KAXsC-fRYEw_5SepjOgVt7njjQBETxEg"", ""Chemicals!$B$2:$H$400""), 5, FALSE)")," ""null""")</f>
        <v>null</v>
      </c>
      <c r="F112" s="1" t="s">
        <v>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 t="s">
        <v>42</v>
      </c>
      <c r="E113" s="34" t="str">
        <f>Concatenate(Entry!$C$30,":",Entry!$E$30)</f>
        <v>null:null</v>
      </c>
      <c r="F113" s="1" t="s">
        <v>3</v>
      </c>
      <c r="G113" s="3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 t="s">
        <v>44</v>
      </c>
      <c r="E114" s="34" t="str">
        <f>Concatenate(Entry!$D$30,":",Entry!$E$30)</f>
        <v>null:null</v>
      </c>
      <c r="F114" s="1"/>
      <c r="G114" s="3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 t="s">
        <v>55</v>
      </c>
      <c r="D115" s="1"/>
      <c r="E115" s="1"/>
      <c r="F115" s="1"/>
      <c r="G115" s="3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 t="s">
        <v>56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 t="s">
        <v>58</v>
      </c>
      <c r="E117" s="1" t="s">
        <v>59</v>
      </c>
      <c r="F117" s="1" t="s">
        <v>3</v>
      </c>
      <c r="G117" s="3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 t="s">
        <v>61</v>
      </c>
      <c r="E118" s="2" t="str">
        <f>CONCATENATE(Entry!$D$6,":","celsius")</f>
        <v>null:celsius</v>
      </c>
      <c r="F118" s="1" t="s">
        <v>3</v>
      </c>
      <c r="G118" s="3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 t="s">
        <v>62</v>
      </c>
      <c r="E119" s="2" t="str">
        <f>CONCATENATE(Entry!$E$6,":","rpm")</f>
        <v>null:rpm</v>
      </c>
      <c r="F119" s="1" t="s">
        <v>3</v>
      </c>
      <c r="G119" s="3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 t="s">
        <v>63</v>
      </c>
      <c r="E120" s="2" t="str">
        <f>CONCATENATE(Entry!$F$6,":","second")</f>
        <v>null:second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 t="s">
        <v>46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 t="s">
        <v>58</v>
      </c>
      <c r="E122" s="1" t="s">
        <v>64</v>
      </c>
      <c r="F122" s="1" t="s">
        <v>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 t="s">
        <v>61</v>
      </c>
      <c r="E123" s="2" t="str">
        <f>CONCATENATE(Entry!$H$27,":","celsius")</f>
        <v>null:celsius</v>
      </c>
      <c r="F123" s="1"/>
      <c r="G123" s="3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 t="s">
        <v>46</v>
      </c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D125" s="52" t="s">
        <v>58</v>
      </c>
      <c r="E125" s="4" t="s">
        <v>66</v>
      </c>
      <c r="F125" s="4" t="s">
        <v>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D126" s="52" t="s">
        <v>67</v>
      </c>
      <c r="E126" s="34" t="str">
        <f>Concatenate(Entry!$D$27,":",Entry!$E$27)</f>
        <v>null:null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 t="s">
        <v>68</v>
      </c>
      <c r="D127" s="1"/>
      <c r="E127" s="1"/>
      <c r="F127" s="1"/>
      <c r="G127" s="3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 t="s">
        <v>46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 t="s">
        <v>13</v>
      </c>
      <c r="D129" s="2" t="str">
        <f>Entry!$G$7</f>
        <v>2019-06-10</v>
      </c>
      <c r="E129" s="1" t="s">
        <v>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 t="s">
        <v>36</v>
      </c>
      <c r="D130" s="2">
        <f>Entry!$C$7</f>
        <v>5</v>
      </c>
      <c r="E130" s="1" t="s">
        <v>3</v>
      </c>
      <c r="F130" s="1"/>
      <c r="G130" s="3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 t="s">
        <v>6</v>
      </c>
      <c r="D131" s="2" t="str">
        <f>Entry!$H$7</f>
        <v>Wesley</v>
      </c>
      <c r="E131" s="1" t="s">
        <v>3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 t="s">
        <v>39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 t="s">
        <v>41</v>
      </c>
      <c r="E133" s="2" t="str">
        <f>IFERROR(__xludf.DUMMYFUNCTION("VLOOKUP(Entry!$B$32, importrange(""1JgRKUH_ie87KAXsC-fRYEw_5SepjOgVt7njjQBETxEg"", ""Chemicals!$B$2:$H$400""), 5, FALSE)")," ""null""")</f>
        <v>null</v>
      </c>
      <c r="F133" s="1" t="s">
        <v>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 t="s">
        <v>42</v>
      </c>
      <c r="E134" s="34" t="str">
        <f>Concatenate(Entry!$C$32,":",Entry!$E$32)</f>
        <v>null:null</v>
      </c>
      <c r="F134" s="1" t="s">
        <v>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 t="s">
        <v>44</v>
      </c>
      <c r="E135" s="34" t="str">
        <f>Concatenate(Entry!$D$32,":",Entry!$E$32)</f>
        <v>null:null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 t="s">
        <v>46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 t="s">
        <v>41</v>
      </c>
      <c r="E137" s="2" t="str">
        <f>IFERROR(__xludf.DUMMYFUNCTION("VLOOKUP(Entry!$B$33, importrange(""1JgRKUH_ie87KAXsC-fRYEw_5SepjOgVt7njjQBETxEg"", ""Chemicals!$B$2:$H$400""), 5, FALSE)")," ""null""")</f>
        <v>null</v>
      </c>
      <c r="F137" s="1" t="s">
        <v>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 t="s">
        <v>42</v>
      </c>
      <c r="E138" s="34" t="str">
        <f>Concatenate(Entry!$C$33,":",Entry!$E$33)</f>
        <v>null:null</v>
      </c>
      <c r="F138" s="1" t="s">
        <v>3</v>
      </c>
      <c r="G138" s="3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 t="s">
        <v>44</v>
      </c>
      <c r="E139" s="34" t="str">
        <f>Concatenate(Entry!$D$33,":",Entry!$E$33)</f>
        <v>null:null</v>
      </c>
      <c r="F139" s="1"/>
      <c r="G139" s="3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 t="s">
        <v>46</v>
      </c>
      <c r="D140" s="1"/>
      <c r="E140" s="1"/>
      <c r="F140" s="1"/>
      <c r="G140" s="3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 t="s">
        <v>41</v>
      </c>
      <c r="E141" s="2" t="str">
        <f>IFERROR(__xludf.DUMMYFUNCTION("VLOOKUP(Entry!$B$34, importrange(""1JgRKUH_ie87KAXsC-fRYEw_5SepjOgVt7njjQBETxEg"", ""Chemicals!$B$2:$H$400""), 5, FALSE)")," ""null""")</f>
        <v>null</v>
      </c>
      <c r="F141" s="1" t="s">
        <v>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 t="s">
        <v>42</v>
      </c>
      <c r="E142" s="34" t="str">
        <f>Concatenate(Entry!$C$34,":",Entry!$E$34)</f>
        <v>null:null</v>
      </c>
      <c r="F142" s="1" t="s">
        <v>3</v>
      </c>
      <c r="G142" s="3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 t="s">
        <v>44</v>
      </c>
      <c r="E143" s="34" t="str">
        <f>Concatenate(Entry!$D$34,":",Entry!$E$34)</f>
        <v>null:null</v>
      </c>
      <c r="F143" s="1"/>
      <c r="G143" s="3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 t="s">
        <v>55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 t="s">
        <v>56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 t="s">
        <v>58</v>
      </c>
      <c r="E146" s="1" t="s">
        <v>59</v>
      </c>
      <c r="F146" s="1" t="s">
        <v>3</v>
      </c>
      <c r="G146" s="3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 t="s">
        <v>61</v>
      </c>
      <c r="E147" s="2" t="str">
        <f>CONCATENATE(Entry!$D$7,":","celsius")</f>
        <v>null:celsius</v>
      </c>
      <c r="F147" s="1" t="s">
        <v>3</v>
      </c>
      <c r="G147" s="3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 t="s">
        <v>62</v>
      </c>
      <c r="E148" s="2" t="str">
        <f>CONCATENATE(Entry!$E$7,":","rpm")</f>
        <v>null:rpm</v>
      </c>
      <c r="F148" s="1" t="s">
        <v>3</v>
      </c>
      <c r="G148" s="3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 t="s">
        <v>63</v>
      </c>
      <c r="E149" s="2" t="str">
        <f>CONCATENATE(Entry!$F$7,":","second")</f>
        <v>null:second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 t="s">
        <v>46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 t="s">
        <v>58</v>
      </c>
      <c r="E151" s="1" t="s">
        <v>64</v>
      </c>
      <c r="F151" s="1" t="s">
        <v>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 t="s">
        <v>65</v>
      </c>
      <c r="E152" s="2" t="str">
        <f>CONCATENATE(Entry!$H$31,":","celsius")</f>
        <v>null:celsius</v>
      </c>
      <c r="F152" s="1"/>
      <c r="G152" s="3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 t="s">
        <v>46</v>
      </c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D154" s="52" t="s">
        <v>58</v>
      </c>
      <c r="E154" s="4" t="s">
        <v>66</v>
      </c>
      <c r="F154" s="4" t="s">
        <v>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D155" s="52" t="s">
        <v>67</v>
      </c>
      <c r="E155" s="34" t="str">
        <f>Concatenate(Entry!$D$31,":",Entry!$E$31)</f>
        <v>null:null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 t="s">
        <v>68</v>
      </c>
      <c r="D156" s="1"/>
      <c r="E156" s="2"/>
      <c r="F156" s="1"/>
      <c r="G156" s="3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 t="s">
        <v>46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 t="s">
        <v>13</v>
      </c>
      <c r="D158" s="2" t="str">
        <f>Entry!$G$8</f>
        <v>2019-06-10</v>
      </c>
      <c r="E158" s="1" t="s">
        <v>3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 t="s">
        <v>36</v>
      </c>
      <c r="D159" s="2">
        <f>Entry!$C$8</f>
        <v>6</v>
      </c>
      <c r="E159" s="1" t="s">
        <v>3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 t="s">
        <v>6</v>
      </c>
      <c r="D160" s="2" t="str">
        <f>Entry!$H$8</f>
        <v>Wesley</v>
      </c>
      <c r="E160" s="1" t="s">
        <v>3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 t="s">
        <v>39</v>
      </c>
      <c r="D161" s="1"/>
      <c r="E161" s="1"/>
      <c r="F161" s="1"/>
      <c r="G161" s="3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 t="s">
        <v>41</v>
      </c>
      <c r="E162" s="2" t="str">
        <f>IFERROR(__xludf.DUMMYFUNCTION("VLOOKUP(Entry!$B$36, importrange(""1JgRKUH_ie87KAXsC-fRYEw_5SepjOgVt7njjQBETxEg"", ""Chemicals!$B$2:$H$400""), 5, FALSE)")," ""BDAGIHXWWSANSR-UHFFFAOYSA-N""")</f>
        <v>BDAGIHXWWSANSR-UHFFFAOYSA-N</v>
      </c>
      <c r="F162" s="1" t="s">
        <v>3</v>
      </c>
      <c r="G162" s="3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 t="s">
        <v>42</v>
      </c>
      <c r="E163" s="34" t="str">
        <f>Concatenate(Entry!$C$36,":",Entry!$E$36)</f>
        <v>12:milliliter</v>
      </c>
      <c r="F163" s="1" t="s">
        <v>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 t="s">
        <v>44</v>
      </c>
      <c r="E164" s="34" t="str">
        <f>Concatenate(Entry!$D$36,":",Entry!$E$36)</f>
        <v>12:milliliter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 t="s">
        <v>46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 t="s">
        <v>41</v>
      </c>
      <c r="E166" s="2" t="str">
        <f>IFERROR(__xludf.DUMMYFUNCTION("VLOOKUP(Entry!$B$37, importrange(""1JgRKUH_ie87KAXsC-fRYEw_5SepjOgVt7njjQBETxEg"", ""Chemicals!$B$2:$H$400""), 5, FALSE)")," ""null""")</f>
        <v>null</v>
      </c>
      <c r="F166" s="1" t="s">
        <v>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 t="s">
        <v>42</v>
      </c>
      <c r="E167" s="34" t="str">
        <f>Concatenate(Entry!$C$37,":",Entry!$E$37)</f>
        <v>null:null</v>
      </c>
      <c r="F167" s="1" t="s">
        <v>3</v>
      </c>
      <c r="G167" s="3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 t="s">
        <v>44</v>
      </c>
      <c r="E168" s="34" t="str">
        <f>Concatenate(Entry!$D$37,":",Entry!$E$37)</f>
        <v>null:null</v>
      </c>
      <c r="F168" s="1"/>
      <c r="G168" s="3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 t="s">
        <v>46</v>
      </c>
      <c r="D169" s="1"/>
      <c r="E169" s="1"/>
      <c r="F169" s="1"/>
      <c r="G169" s="3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 t="s">
        <v>41</v>
      </c>
      <c r="E170" s="2" t="str">
        <f>IFERROR(__xludf.DUMMYFUNCTION("VLOOKUP(Entry!$B$38, importrange(""1JgRKUH_ie87KAXsC-fRYEw_5SepjOgVt7njjQBETxEg"", ""Chemicals!$B$2:$H$400""), 5, FALSE)")," ""null""")</f>
        <v>null</v>
      </c>
      <c r="F170" s="1" t="s">
        <v>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 t="s">
        <v>42</v>
      </c>
      <c r="E171" s="34" t="str">
        <f>Concatenate(Entry!$C$38,":",Entry!$E$38)</f>
        <v>null:null</v>
      </c>
      <c r="F171" s="1" t="s">
        <v>3</v>
      </c>
      <c r="G171" s="3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 t="s">
        <v>44</v>
      </c>
      <c r="E172" s="34" t="str">
        <f>Concatenate(Entry!$D$38,":",Entry!$E$38)</f>
        <v>null:null</v>
      </c>
      <c r="F172" s="1"/>
      <c r="G172" s="3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 t="s">
        <v>55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 t="s">
        <v>56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 t="s">
        <v>58</v>
      </c>
      <c r="E175" s="1" t="s">
        <v>59</v>
      </c>
      <c r="F175" s="1" t="s">
        <v>3</v>
      </c>
      <c r="G175" s="3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 t="s">
        <v>61</v>
      </c>
      <c r="E176" s="2" t="str">
        <f>CONCATENATE(Entry!$D$8,":","celsius")</f>
        <v>null:celsius</v>
      </c>
      <c r="F176" s="1" t="s">
        <v>3</v>
      </c>
      <c r="G176" s="3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 t="s">
        <v>62</v>
      </c>
      <c r="E177" s="2" t="str">
        <f>CONCATENATE(Entry!$E$8,":","rpm")</f>
        <v>null:rpm</v>
      </c>
      <c r="F177" s="1" t="s">
        <v>3</v>
      </c>
      <c r="G177" s="3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 t="s">
        <v>63</v>
      </c>
      <c r="E178" s="2" t="str">
        <f>CONCATENATE(Entry!$F$8,":","second")</f>
        <v>null:second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 t="s">
        <v>46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 t="s">
        <v>58</v>
      </c>
      <c r="E180" s="1" t="s">
        <v>64</v>
      </c>
      <c r="F180" s="1" t="s">
        <v>3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 t="s">
        <v>65</v>
      </c>
      <c r="E181" s="2" t="str">
        <f>CONCATENATE(Entry!$H$35,":","celsius")</f>
        <v>null:celsius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 t="s">
        <v>46</v>
      </c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D183" s="52" t="s">
        <v>58</v>
      </c>
      <c r="E183" s="4" t="s">
        <v>66</v>
      </c>
      <c r="F183" s="4" t="s">
        <v>3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D184" s="52" t="s">
        <v>67</v>
      </c>
      <c r="E184" s="34" t="str">
        <f>Concatenate(Entry!$D$35,":",Entry!$E$35)</f>
        <v>null:null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 t="s">
        <v>68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 t="s">
        <v>46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 t="s">
        <v>13</v>
      </c>
      <c r="D187" s="2" t="str">
        <f>Entry!$G$9</f>
        <v>2019-06-10</v>
      </c>
      <c r="E187" s="1" t="s">
        <v>3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 t="s">
        <v>36</v>
      </c>
      <c r="D188" s="2">
        <f>Entry!$C$9</f>
        <v>7</v>
      </c>
      <c r="E188" s="1" t="s">
        <v>3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 t="s">
        <v>6</v>
      </c>
      <c r="D189" s="2" t="str">
        <f>Entry!$H$9</f>
        <v>Wesley</v>
      </c>
      <c r="E189" s="1" t="s">
        <v>3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 t="s">
        <v>39</v>
      </c>
      <c r="D190" s="1"/>
      <c r="E190" s="1"/>
      <c r="F190" s="1"/>
      <c r="G190" s="3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 t="s">
        <v>41</v>
      </c>
      <c r="E191" s="2" t="str">
        <f>IFERROR(__xludf.DUMMYFUNCTION("VLOOKUP(Entry!$B$40, importrange(""1JgRKUH_ie87KAXsC-fRYEw_5SepjOgVt7njjQBETxEg"", ""Chemicals!$B$2:$H$400""), 5, FALSE)")," ""BDAGIHXWWSANSR-UHFFFAOYSA-N""")</f>
        <v>BDAGIHXWWSANSR-UHFFFAOYSA-N</v>
      </c>
      <c r="F191" s="1" t="s">
        <v>3</v>
      </c>
      <c r="G191" s="3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 t="s">
        <v>42</v>
      </c>
      <c r="E192" s="34" t="str">
        <f>Concatenate(Entry!$C$40,":",Entry!$E$40)</f>
        <v>12:milliliter</v>
      </c>
      <c r="F192" s="1" t="s">
        <v>3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 t="s">
        <v>44</v>
      </c>
      <c r="E193" s="34" t="str">
        <f>Concatenate(Entry!$D$40,":",Entry!$E$40)</f>
        <v>12:milliliter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 t="s">
        <v>46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 t="s">
        <v>41</v>
      </c>
      <c r="E195" s="2" t="str">
        <f>IFERROR(__xludf.DUMMYFUNCTION("VLOOKUP(Entry!$B$41, importrange(""1JgRKUH_ie87KAXsC-fRYEw_5SepjOgVt7njjQBETxEg"", ""Chemicals!$B$2:$H$400""), 5, FALSE)")," ""null""")</f>
        <v>null</v>
      </c>
      <c r="F195" s="1" t="s">
        <v>3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 t="s">
        <v>42</v>
      </c>
      <c r="E196" s="34" t="str">
        <f>Concatenate(Entry!$C$41,":",Entry!$E$41)</f>
        <v>null:null</v>
      </c>
      <c r="F196" s="1" t="s">
        <v>3</v>
      </c>
      <c r="G196" s="3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 t="s">
        <v>44</v>
      </c>
      <c r="E197" s="34" t="str">
        <f>Concatenate(Entry!$D$41,":",Entry!$E$41)</f>
        <v>null:null</v>
      </c>
      <c r="F197" s="1"/>
      <c r="G197" s="3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 t="s">
        <v>46</v>
      </c>
      <c r="D198" s="1"/>
      <c r="E198" s="1"/>
      <c r="F198" s="1"/>
      <c r="G198" s="3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 t="s">
        <v>41</v>
      </c>
      <c r="E199" s="2" t="str">
        <f>IFERROR(__xludf.DUMMYFUNCTION("VLOOKUP(Entry!$B$42, importrange(""1JgRKUH_ie87KAXsC-fRYEw_5SepjOgVt7njjQBETxEg"", ""Chemicals!$B$2:$H$400""), 5, FALSE)")," ""null""")</f>
        <v>null</v>
      </c>
      <c r="F199" s="1" t="s">
        <v>3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 t="s">
        <v>42</v>
      </c>
      <c r="E200" s="34" t="str">
        <f>Concatenate(Entry!$C$42,":",Entry!$E$42)</f>
        <v>null:null</v>
      </c>
      <c r="F200" s="1" t="s">
        <v>3</v>
      </c>
      <c r="G200" s="3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 t="s">
        <v>44</v>
      </c>
      <c r="E201" s="34" t="str">
        <f>Concatenate(Entry!$D$42,":",Entry!$E$42)</f>
        <v>null:null</v>
      </c>
      <c r="F201" s="1"/>
      <c r="G201" s="3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 t="s">
        <v>55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 t="s">
        <v>56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 t="s">
        <v>58</v>
      </c>
      <c r="E204" s="1" t="s">
        <v>59</v>
      </c>
      <c r="F204" s="1" t="s">
        <v>3</v>
      </c>
      <c r="G204" s="3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 t="s">
        <v>61</v>
      </c>
      <c r="E205" s="2" t="str">
        <f>CONCATENATE(Entry!$D$9,":","celsius")</f>
        <v>null:celsius</v>
      </c>
      <c r="F205" s="1" t="s">
        <v>3</v>
      </c>
      <c r="G205" s="3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 t="s">
        <v>62</v>
      </c>
      <c r="E206" s="2" t="str">
        <f>CONCATENATE(Entry!$E$9,":","rpm")</f>
        <v>null:rpm</v>
      </c>
      <c r="F206" s="1" t="s">
        <v>3</v>
      </c>
      <c r="G206" s="3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 t="s">
        <v>63</v>
      </c>
      <c r="E207" s="2" t="str">
        <f>CONCATENATE(Entry!$F$9,":","second")</f>
        <v>null:second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 t="s">
        <v>46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 t="s">
        <v>58</v>
      </c>
      <c r="E209" s="1" t="s">
        <v>64</v>
      </c>
      <c r="F209" s="1" t="s">
        <v>3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 t="s">
        <v>65</v>
      </c>
      <c r="E210" s="2" t="str">
        <f>CONCATENATE(Entry!$H$39,":","celsius")</f>
        <v>45:celsius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 t="s">
        <v>46</v>
      </c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D212" s="52" t="s">
        <v>58</v>
      </c>
      <c r="E212" s="4" t="s">
        <v>66</v>
      </c>
      <c r="F212" s="4" t="s">
        <v>3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D213" s="52" t="s">
        <v>67</v>
      </c>
      <c r="E213" s="34" t="str">
        <f>Concatenate(Entry!$D$39,":",Entry!$E$39)</f>
        <v>null: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 t="s">
        <v>68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 t="s">
        <v>55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 t="s">
        <v>81</v>
      </c>
      <c r="C216" s="1" t="s">
        <v>0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 t="s">
        <v>82</v>
      </c>
      <c r="D217" s="2" t="str">
        <f>CONCATENATE(Entry!$B$10)</f>
        <v>null</v>
      </c>
      <c r="E217" s="1" t="s">
        <v>3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 t="s">
        <v>83</v>
      </c>
      <c r="D218" s="2" t="str">
        <f>CONCATENATE(Entry!$B$11)</f>
        <v>null</v>
      </c>
      <c r="E218" s="1" t="s">
        <v>3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 t="s">
        <v>84</v>
      </c>
      <c r="D219" s="84" t="str">
        <f>CONCATENATE(Entry!$B$12)</f>
        <v>null</v>
      </c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 t="s">
        <v>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 t="s">
        <v>85</v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</row>
    <row r="105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</row>
    <row r="1056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</row>
    <row r="1057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</row>
    <row r="1058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</row>
    <row r="1059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</row>
    <row r="1060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</row>
    <row r="106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</row>
    <row r="106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</row>
    <row r="106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</row>
    <row r="1064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</row>
    <row r="106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</row>
    <row r="1066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</row>
    <row r="1067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</row>
    <row r="1068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</row>
    <row r="1069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</row>
    <row r="1070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</row>
    <row r="107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</row>
    <row r="107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</row>
    <row r="107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</row>
    <row r="1074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</row>
    <row r="107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</row>
    <row r="1076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</row>
    <row r="1077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</row>
  </sheetData>
  <drawing r:id="rId1"/>
</worksheet>
</file>