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lise de Investimentos - Aulas\"/>
    </mc:Choice>
  </mc:AlternateContent>
  <xr:revisionPtr revIDLastSave="0" documentId="13_ncr:1_{4A1459DE-F8A7-46E8-B5F2-D0347D5A9889}" xr6:coauthVersionLast="47" xr6:coauthVersionMax="47" xr10:uidLastSave="{00000000-0000-0000-0000-000000000000}"/>
  <bookViews>
    <workbookView xWindow="-108" yWindow="-108" windowWidth="23256" windowHeight="12456" xr2:uid="{6783070E-516D-4C4B-AC7E-DAC432657800}"/>
  </bookViews>
  <sheets>
    <sheet name="Exemplo_pag394" sheetId="1" r:id="rId1"/>
    <sheet name="Exemplo_TIR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7" i="1"/>
  <c r="C11" i="2"/>
  <c r="C7" i="2"/>
  <c r="E34" i="1"/>
  <c r="F34" i="1"/>
  <c r="G34" i="1"/>
  <c r="E35" i="1"/>
  <c r="F35" i="1"/>
  <c r="G35" i="1"/>
  <c r="E36" i="1"/>
  <c r="F36" i="1"/>
  <c r="G36" i="1"/>
  <c r="E37" i="1"/>
  <c r="F37" i="1"/>
  <c r="G37" i="1"/>
  <c r="D37" i="1"/>
  <c r="D35" i="1"/>
  <c r="D36" i="1"/>
  <c r="D34" i="1"/>
  <c r="E38" i="1" l="1"/>
  <c r="E39" i="1" s="1"/>
  <c r="D38" i="1"/>
  <c r="G38" i="1"/>
  <c r="G39" i="1" s="1"/>
  <c r="F38" i="1"/>
  <c r="F39" i="1" s="1"/>
  <c r="C26" i="1"/>
  <c r="C29" i="1" s="1"/>
  <c r="C38" i="1" s="1"/>
  <c r="C42" i="1" s="1"/>
  <c r="D39" i="1" l="1"/>
  <c r="C50" i="1"/>
  <c r="D42" i="1"/>
  <c r="C39" i="1"/>
  <c r="C41" i="1" s="1"/>
  <c r="D41" i="1" s="1"/>
  <c r="C43" i="1" l="1"/>
  <c r="C44" i="1"/>
  <c r="C45" i="1" l="1"/>
  <c r="C51" i="1" s="1"/>
  <c r="C46" i="1" l="1"/>
  <c r="D46" i="1" s="1"/>
  <c r="D45" i="1"/>
</calcChain>
</file>

<file path=xl/sharedStrings.xml><?xml version="1.0" encoding="utf-8"?>
<sst xmlns="http://schemas.openxmlformats.org/spreadsheetml/2006/main" count="51" uniqueCount="48">
  <si>
    <t>Fluxo de Caixa Relevante</t>
  </si>
  <si>
    <t>Entrada de dados</t>
  </si>
  <si>
    <t>Quantidade (Q)</t>
  </si>
  <si>
    <t>Frete</t>
  </si>
  <si>
    <t>Custos de instalação</t>
  </si>
  <si>
    <t>Seguro (valor $)</t>
  </si>
  <si>
    <t>(=) Valor depreciável</t>
  </si>
  <si>
    <t>Custos Fixos</t>
  </si>
  <si>
    <t>(+) Necessidade de C. Giro</t>
  </si>
  <si>
    <t>(=) Investimento inicial</t>
  </si>
  <si>
    <t>TMA (%)</t>
  </si>
  <si>
    <t>Descrição</t>
  </si>
  <si>
    <t>ANOS</t>
  </si>
  <si>
    <t>Preço unitário (P)</t>
  </si>
  <si>
    <t>Fluxo de Caixa Op. Líquido</t>
  </si>
  <si>
    <t>Fluxo de Caixa Op. Descontado</t>
  </si>
  <si>
    <t>VPL</t>
  </si>
  <si>
    <t>TIR</t>
  </si>
  <si>
    <t>VP dos Fluxos (+)</t>
  </si>
  <si>
    <t>VP dos Fluxos (-)</t>
  </si>
  <si>
    <t>TR</t>
  </si>
  <si>
    <t>PaybackTIR</t>
  </si>
  <si>
    <t>anos</t>
  </si>
  <si>
    <t>PaybackTotal (Duration)</t>
  </si>
  <si>
    <t>Receita de vendas</t>
  </si>
  <si>
    <t>Custos Variáveis  Totais (CVT)</t>
  </si>
  <si>
    <t>Custo Var. Un. (CVU)</t>
  </si>
  <si>
    <t>Preço de venda (P)</t>
  </si>
  <si>
    <t>Custos Fixos (CF)</t>
  </si>
  <si>
    <t>Aquisição da máquina</t>
  </si>
  <si>
    <t>IL (ou IVA)</t>
  </si>
  <si>
    <t>TIRM</t>
  </si>
  <si>
    <t>Ano 0</t>
  </si>
  <si>
    <t>Ano 1</t>
  </si>
  <si>
    <t>Ano 2</t>
  </si>
  <si>
    <t>Ano 3</t>
  </si>
  <si>
    <t>Ano 4</t>
  </si>
  <si>
    <t>Ano 5</t>
  </si>
  <si>
    <t>FLUXO DE CAIXA</t>
  </si>
  <si>
    <t>Taxa financ</t>
  </si>
  <si>
    <t>Taxa reinvest</t>
  </si>
  <si>
    <t>Exemplo de cálculo da Taxa Interna de Retorno Modificada (TIRM)</t>
  </si>
  <si>
    <t>Payback Médio</t>
  </si>
  <si>
    <t>Valor médio Fluxos (+)</t>
  </si>
  <si>
    <t>Somatório Fluxos (-)</t>
  </si>
  <si>
    <r>
      <t>Exemplo: Livro "</t>
    </r>
    <r>
      <rPr>
        <b/>
        <sz val="11"/>
        <color theme="1"/>
        <rFont val="Calibri"/>
        <family val="2"/>
        <scheme val="minor"/>
      </rPr>
      <t>Curso de Administração Financeira</t>
    </r>
    <r>
      <rPr>
        <sz val="11"/>
        <color theme="1"/>
        <rFont val="Calibri"/>
        <family val="2"/>
        <scheme val="minor"/>
      </rPr>
      <t>", de Alexandre Assaf Neto e Fabiano Guasti Lima. 3 ed. Editora Atlas (2014). Capítulo 15.</t>
    </r>
  </si>
  <si>
    <r>
      <t>Com estes dados e informações, vamos iniciar a análise de viabilidade econômica de investimentos e introduzir as técnicas de cálculo do Valor Presente Líquido (</t>
    </r>
    <r>
      <rPr>
        <b/>
        <sz val="12"/>
        <color theme="1"/>
        <rFont val="Calibri"/>
        <family val="2"/>
        <scheme val="minor"/>
      </rPr>
      <t>VPL</t>
    </r>
    <r>
      <rPr>
        <sz val="12"/>
        <color theme="1"/>
        <rFont val="Calibri"/>
        <family val="2"/>
        <scheme val="minor"/>
      </rPr>
      <t>), Índice de Lucratividade (</t>
    </r>
    <r>
      <rPr>
        <b/>
        <sz val="12"/>
        <color theme="1"/>
        <rFont val="Calibri"/>
        <family val="2"/>
        <scheme val="minor"/>
      </rPr>
      <t>IL</t>
    </r>
    <r>
      <rPr>
        <sz val="12"/>
        <color theme="1"/>
        <rFont val="Calibri"/>
        <family val="2"/>
        <scheme val="minor"/>
      </rPr>
      <t>), Taxa de Rentabilidade (</t>
    </r>
    <r>
      <rPr>
        <b/>
        <sz val="12"/>
        <color theme="1"/>
        <rFont val="Calibri"/>
        <family val="2"/>
        <scheme val="minor"/>
      </rPr>
      <t>TR</t>
    </r>
    <r>
      <rPr>
        <sz val="12"/>
        <color theme="1"/>
        <rFont val="Calibri"/>
        <family val="2"/>
        <scheme val="minor"/>
      </rPr>
      <t>) e período de Payback (Médio, PaybackTIR e PaybackTotal ou Duration).</t>
    </r>
  </si>
  <si>
    <r>
      <rPr>
        <b/>
        <sz val="12"/>
        <color theme="1"/>
        <rFont val="Calibri"/>
        <family val="2"/>
        <scheme val="minor"/>
      </rPr>
      <t>Estudo de caso elaborado a partir do exemplo (apenas numérico) apresentado no livro "Curso de Administração Financeira" (capítulo 15 - página 394 em diante)</t>
    </r>
    <r>
      <rPr>
        <sz val="12"/>
        <color theme="1"/>
        <rFont val="Calibri"/>
        <family val="2"/>
        <scheme val="minor"/>
      </rPr>
      <t xml:space="preserve">: Um empreendedor avalia um investimento de capital produtivo de longo prazo. O analista financeiro conta com as seguintes informações e dados. Trata-se da aquisição de uma máquina, cujo valor é de $ 100,00 (cem unidades monetárias). A empresa vendedora da máquina exigiu da compradora a cobertura de seguros, cujo custo representa uma alíquota de 4% do valor de compra da máquina. O frete de São Paulo até Mococa é de 6% do valor da máquina. Acompanha a máquina uma equipe de funcionários da fabricante para instalá-la com custo de 8% do valor da máquina. O projeto de investimento exige um aporte de recursos a título de necessidades de capital de giro correspondente a 27% do valor da máquina. Uma vez entrando em funcionamento, a empresa gerará vendas dos produtos ao preço de $ 0,80 a unidade. Estima-se vender 500 unidades no primeiro ano (ano 1), 506 unidades no ano 2, 518 unidades no ano 3 e 458 unidades no ano 4. Os custos fixos operacionais anuais são iguais a $ 179,00, sem correção. Os custos variáveis unitários (com insumos, matérias primas e embalagens) representam o valor de $ 0,30 por unidade produzida. A vida útil da máquina é de 4 anos (horizonte do projeto). O empreendedor exige um retorno esperado mínimo de 20% para este investimento (esta é a Taxa Mínima de Atratividade TMA, também conhecida como custo de capital).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</si>
</sst>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0.0%"/>
    <numFmt numFmtId="165" formatCode="0.0000%"/>
    <numFmt numFmtId="166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9" fontId="0" fillId="0" borderId="0" xfId="1" applyFont="1" applyAlignment="1"/>
    <xf numFmtId="0" fontId="2" fillId="2" borderId="10" xfId="0" applyFont="1" applyFill="1" applyBorder="1" applyAlignment="1">
      <alignment horizontal="center" vertical="center"/>
    </xf>
    <xf numFmtId="0" fontId="0" fillId="8" borderId="21" xfId="0" applyFill="1" applyBorder="1"/>
    <xf numFmtId="0" fontId="2" fillId="8" borderId="2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Continuous" vertical="center" wrapText="1"/>
    </xf>
    <xf numFmtId="0" fontId="2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8" borderId="0" xfId="0" applyFont="1" applyFill="1"/>
    <xf numFmtId="0" fontId="2" fillId="8" borderId="0" xfId="0" applyFont="1" applyFill="1"/>
    <xf numFmtId="0" fontId="2" fillId="0" borderId="0" xfId="0" applyFont="1" applyFill="1"/>
    <xf numFmtId="0" fontId="0" fillId="0" borderId="0" xfId="0" applyFont="1"/>
    <xf numFmtId="0" fontId="3" fillId="0" borderId="1" xfId="0" applyFont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justify" vertical="top" wrapText="1"/>
    </xf>
    <xf numFmtId="0" fontId="3" fillId="0" borderId="4" xfId="0" applyFont="1" applyBorder="1" applyAlignment="1">
      <alignment horizontal="justify" vertical="top" wrapText="1"/>
    </xf>
    <xf numFmtId="0" fontId="3" fillId="0" borderId="0" xfId="0" applyFont="1" applyAlignment="1">
      <alignment horizontal="justify" vertical="top" wrapText="1"/>
    </xf>
    <xf numFmtId="0" fontId="3" fillId="0" borderId="5" xfId="0" applyFont="1" applyBorder="1" applyAlignment="1">
      <alignment horizontal="justify" vertical="top" wrapText="1"/>
    </xf>
    <xf numFmtId="0" fontId="3" fillId="0" borderId="6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justify" vertical="top" wrapText="1"/>
    </xf>
    <xf numFmtId="0" fontId="3" fillId="0" borderId="8" xfId="0" applyFont="1" applyBorder="1" applyAlignment="1">
      <alignment horizontal="justify" vertical="top" wrapText="1"/>
    </xf>
    <xf numFmtId="0" fontId="3" fillId="0" borderId="0" xfId="0" applyFont="1" applyAlignment="1">
      <alignment horizontal="justify" vertical="top" wrapText="1"/>
    </xf>
    <xf numFmtId="0" fontId="3" fillId="8" borderId="1" xfId="0" applyFont="1" applyFill="1" applyBorder="1" applyAlignment="1">
      <alignment horizontal="justify" vertical="top" wrapText="1"/>
    </xf>
    <xf numFmtId="0" fontId="0" fillId="8" borderId="2" xfId="0" applyFont="1" applyFill="1" applyBorder="1" applyAlignment="1">
      <alignment horizontal="justify" vertical="top" wrapText="1"/>
    </xf>
    <xf numFmtId="0" fontId="0" fillId="8" borderId="3" xfId="0" applyFont="1" applyFill="1" applyBorder="1" applyAlignment="1">
      <alignment horizontal="justify" vertical="top" wrapText="1"/>
    </xf>
    <xf numFmtId="0" fontId="0" fillId="8" borderId="4" xfId="0" applyFont="1" applyFill="1" applyBorder="1" applyAlignment="1">
      <alignment horizontal="justify" vertical="top" wrapText="1"/>
    </xf>
    <xf numFmtId="0" fontId="0" fillId="8" borderId="0" xfId="0" applyFont="1" applyFill="1" applyAlignment="1">
      <alignment horizontal="justify" vertical="top" wrapText="1"/>
    </xf>
    <xf numFmtId="0" fontId="0" fillId="8" borderId="5" xfId="0" applyFont="1" applyFill="1" applyBorder="1" applyAlignment="1">
      <alignment horizontal="justify" vertical="top" wrapText="1"/>
    </xf>
    <xf numFmtId="0" fontId="0" fillId="8" borderId="6" xfId="0" applyFont="1" applyFill="1" applyBorder="1" applyAlignment="1">
      <alignment horizontal="justify" vertical="top" wrapText="1"/>
    </xf>
    <xf numFmtId="0" fontId="0" fillId="8" borderId="7" xfId="0" applyFont="1" applyFill="1" applyBorder="1" applyAlignment="1">
      <alignment horizontal="justify" vertical="top" wrapText="1"/>
    </xf>
    <xf numFmtId="0" fontId="0" fillId="8" borderId="8" xfId="0" applyFont="1" applyFill="1" applyBorder="1" applyAlignment="1">
      <alignment horizontal="justify" vertical="top" wrapText="1"/>
    </xf>
    <xf numFmtId="0" fontId="2" fillId="2" borderId="9" xfId="0" applyFont="1" applyFill="1" applyBorder="1" applyAlignment="1">
      <alignment horizontal="center" vertical="center"/>
    </xf>
    <xf numFmtId="0" fontId="0" fillId="0" borderId="11" xfId="0" applyFont="1" applyBorder="1"/>
    <xf numFmtId="4" fontId="0" fillId="3" borderId="12" xfId="0" applyNumberFormat="1" applyFont="1" applyFill="1" applyBorder="1" applyAlignment="1">
      <alignment horizontal="center"/>
    </xf>
    <xf numFmtId="4" fontId="0" fillId="0" borderId="0" xfId="0" applyNumberFormat="1" applyFont="1"/>
    <xf numFmtId="0" fontId="0" fillId="0" borderId="4" xfId="0" applyFont="1" applyBorder="1"/>
    <xf numFmtId="4" fontId="2" fillId="3" borderId="5" xfId="0" applyNumberFormat="1" applyFont="1" applyFill="1" applyBorder="1" applyAlignment="1">
      <alignment horizontal="center"/>
    </xf>
    <xf numFmtId="0" fontId="0" fillId="0" borderId="13" xfId="0" applyFont="1" applyBorder="1"/>
    <xf numFmtId="4" fontId="0" fillId="3" borderId="14" xfId="0" applyNumberFormat="1" applyFont="1" applyFill="1" applyBorder="1" applyAlignment="1">
      <alignment horizontal="center"/>
    </xf>
    <xf numFmtId="4" fontId="2" fillId="3" borderId="5" xfId="0" applyNumberFormat="1" applyFont="1" applyFill="1" applyBorder="1" applyAlignment="1">
      <alignment horizontal="center" vertical="center"/>
    </xf>
    <xf numFmtId="10" fontId="2" fillId="3" borderId="5" xfId="0" applyNumberFormat="1" applyFont="1" applyFill="1" applyBorder="1" applyAlignment="1">
      <alignment horizontal="center" vertical="center"/>
    </xf>
    <xf numFmtId="4" fontId="2" fillId="2" borderId="14" xfId="0" applyNumberFormat="1" applyFont="1" applyFill="1" applyBorder="1" applyAlignment="1">
      <alignment horizontal="center"/>
    </xf>
    <xf numFmtId="0" fontId="2" fillId="0" borderId="6" xfId="0" applyFont="1" applyBorder="1"/>
    <xf numFmtId="10" fontId="2" fillId="3" borderId="8" xfId="0" applyNumberFormat="1" applyFont="1" applyFill="1" applyBorder="1" applyAlignment="1">
      <alignment horizontal="center" vertical="center"/>
    </xf>
    <xf numFmtId="4" fontId="0" fillId="4" borderId="14" xfId="0" applyNumberFormat="1" applyFont="1" applyFill="1" applyBorder="1" applyAlignment="1">
      <alignment horizontal="center"/>
    </xf>
    <xf numFmtId="0" fontId="0" fillId="0" borderId="0" xfId="0" applyFont="1" applyFill="1" applyBorder="1"/>
    <xf numFmtId="4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15" xfId="0" applyFont="1" applyBorder="1"/>
    <xf numFmtId="4" fontId="2" fillId="2" borderId="16" xfId="0" applyNumberFormat="1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8" fontId="0" fillId="0" borderId="0" xfId="0" applyNumberFormat="1" applyFont="1"/>
    <xf numFmtId="3" fontId="0" fillId="0" borderId="4" xfId="0" applyNumberFormat="1" applyFont="1" applyBorder="1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0" borderId="5" xfId="0" applyNumberFormat="1" applyFont="1" applyBorder="1" applyAlignment="1">
      <alignment horizontal="center"/>
    </xf>
    <xf numFmtId="4" fontId="0" fillId="0" borderId="4" xfId="0" applyNumberFormat="1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4" fontId="0" fillId="0" borderId="5" xfId="0" applyNumberFormat="1" applyFont="1" applyBorder="1" applyAlignment="1">
      <alignment horizont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2" borderId="9" xfId="0" applyFont="1" applyFill="1" applyBorder="1"/>
    <xf numFmtId="4" fontId="2" fillId="2" borderId="18" xfId="0" applyNumberFormat="1" applyFont="1" applyFill="1" applyBorder="1" applyAlignment="1">
      <alignment horizontal="center"/>
    </xf>
    <xf numFmtId="4" fontId="2" fillId="2" borderId="10" xfId="0" applyNumberFormat="1" applyFont="1" applyFill="1" applyBorder="1" applyAlignment="1">
      <alignment horizontal="center"/>
    </xf>
    <xf numFmtId="0" fontId="0" fillId="8" borderId="9" xfId="0" applyFont="1" applyFill="1" applyBorder="1"/>
    <xf numFmtId="4" fontId="0" fillId="8" borderId="18" xfId="0" applyNumberFormat="1" applyFont="1" applyFill="1" applyBorder="1" applyAlignment="1">
      <alignment horizontal="center" vertical="center"/>
    </xf>
    <xf numFmtId="4" fontId="0" fillId="8" borderId="10" xfId="0" applyNumberFormat="1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4" fontId="2" fillId="7" borderId="20" xfId="0" applyNumberFormat="1" applyFont="1" applyFill="1" applyBorder="1" applyAlignment="1">
      <alignment horizontal="center" vertical="center"/>
    </xf>
    <xf numFmtId="165" fontId="2" fillId="6" borderId="8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" fontId="2" fillId="0" borderId="0" xfId="1" applyNumberFormat="1" applyFont="1" applyFill="1" applyBorder="1" applyAlignment="1">
      <alignment horizontal="center" vertical="center"/>
    </xf>
    <xf numFmtId="2" fontId="2" fillId="8" borderId="20" xfId="1" applyNumberFormat="1" applyFont="1" applyFill="1" applyBorder="1" applyAlignment="1">
      <alignment horizontal="center" vertical="center"/>
    </xf>
    <xf numFmtId="4" fontId="2" fillId="8" borderId="20" xfId="0" applyNumberFormat="1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justify" vertical="top" wrapText="1"/>
    </xf>
    <xf numFmtId="0" fontId="0" fillId="8" borderId="18" xfId="0" applyFont="1" applyFill="1" applyBorder="1" applyAlignment="1">
      <alignment horizontal="justify" vertical="top" wrapText="1"/>
    </xf>
    <xf numFmtId="0" fontId="0" fillId="8" borderId="10" xfId="0" applyFont="1" applyFill="1" applyBorder="1" applyAlignment="1">
      <alignment horizontal="justify" vertical="top" wrapText="1"/>
    </xf>
    <xf numFmtId="10" fontId="2" fillId="8" borderId="20" xfId="1" applyNumberFormat="1" applyFont="1" applyFill="1" applyBorder="1" applyAlignment="1">
      <alignment horizontal="center" vertical="center"/>
    </xf>
    <xf numFmtId="166" fontId="2" fillId="8" borderId="20" xfId="0" applyNumberFormat="1" applyFont="1" applyFill="1" applyBorder="1" applyAlignment="1">
      <alignment horizontal="center" vertical="center"/>
    </xf>
    <xf numFmtId="0" fontId="2" fillId="8" borderId="9" xfId="0" applyFont="1" applyFill="1" applyBorder="1"/>
    <xf numFmtId="10" fontId="2" fillId="6" borderId="10" xfId="0" applyNumberFormat="1" applyFont="1" applyFill="1" applyBorder="1" applyAlignment="1">
      <alignment horizontal="center" vertical="center"/>
    </xf>
    <xf numFmtId="0" fontId="0" fillId="0" borderId="1" xfId="0" applyBorder="1"/>
    <xf numFmtId="9" fontId="0" fillId="0" borderId="3" xfId="0" applyNumberFormat="1" applyBorder="1" applyAlignment="1">
      <alignment horizontal="center" vertical="center"/>
    </xf>
    <xf numFmtId="0" fontId="0" fillId="0" borderId="4" xfId="0" applyBorder="1"/>
    <xf numFmtId="9" fontId="0" fillId="0" borderId="5" xfId="0" applyNumberFormat="1" applyBorder="1" applyAlignment="1">
      <alignment horizontal="center" vertical="center"/>
    </xf>
    <xf numFmtId="0" fontId="2" fillId="8" borderId="6" xfId="0" applyFont="1" applyFill="1" applyBorder="1"/>
    <xf numFmtId="10" fontId="2" fillId="6" borderId="8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90B4-4EE9-412B-9ED3-EE90C3ADEDF3}">
  <dimension ref="B1:J107"/>
  <sheetViews>
    <sheetView showGridLines="0" tabSelected="1" topLeftCell="A36" zoomScaleNormal="100" workbookViewId="0">
      <selection activeCell="C22" sqref="C22"/>
    </sheetView>
  </sheetViews>
  <sheetFormatPr defaultRowHeight="14.4" x14ac:dyDescent="0.3"/>
  <cols>
    <col min="1" max="1" width="2.77734375" style="11" customWidth="1"/>
    <col min="2" max="2" width="32.6640625" style="11" customWidth="1"/>
    <col min="3" max="7" width="20.6640625" style="11" customWidth="1"/>
    <col min="8" max="16384" width="8.88671875" style="11"/>
  </cols>
  <sheetData>
    <row r="1" spans="2:7" ht="15" thickBot="1" x14ac:dyDescent="0.35"/>
    <row r="2" spans="2:7" x14ac:dyDescent="0.3">
      <c r="B2" s="12" t="s">
        <v>47</v>
      </c>
      <c r="C2" s="13"/>
      <c r="D2" s="13"/>
      <c r="E2" s="13"/>
      <c r="F2" s="13"/>
      <c r="G2" s="14"/>
    </row>
    <row r="3" spans="2:7" x14ac:dyDescent="0.3">
      <c r="B3" s="15"/>
      <c r="C3" s="16"/>
      <c r="D3" s="16"/>
      <c r="E3" s="16"/>
      <c r="F3" s="16"/>
      <c r="G3" s="17"/>
    </row>
    <row r="4" spans="2:7" x14ac:dyDescent="0.3">
      <c r="B4" s="15"/>
      <c r="C4" s="16"/>
      <c r="D4" s="16"/>
      <c r="E4" s="16"/>
      <c r="F4" s="16"/>
      <c r="G4" s="17"/>
    </row>
    <row r="5" spans="2:7" x14ac:dyDescent="0.3">
      <c r="B5" s="15"/>
      <c r="C5" s="16"/>
      <c r="D5" s="16"/>
      <c r="E5" s="16"/>
      <c r="F5" s="16"/>
      <c r="G5" s="17"/>
    </row>
    <row r="6" spans="2:7" x14ac:dyDescent="0.3">
      <c r="B6" s="15"/>
      <c r="C6" s="16"/>
      <c r="D6" s="16"/>
      <c r="E6" s="16"/>
      <c r="F6" s="16"/>
      <c r="G6" s="17"/>
    </row>
    <row r="7" spans="2:7" x14ac:dyDescent="0.3">
      <c r="B7" s="15"/>
      <c r="C7" s="16"/>
      <c r="D7" s="16"/>
      <c r="E7" s="16"/>
      <c r="F7" s="16"/>
      <c r="G7" s="17"/>
    </row>
    <row r="8" spans="2:7" x14ac:dyDescent="0.3">
      <c r="B8" s="15"/>
      <c r="C8" s="16"/>
      <c r="D8" s="16"/>
      <c r="E8" s="16"/>
      <c r="F8" s="16"/>
      <c r="G8" s="17"/>
    </row>
    <row r="9" spans="2:7" x14ac:dyDescent="0.3">
      <c r="B9" s="15"/>
      <c r="C9" s="16"/>
      <c r="D9" s="16"/>
      <c r="E9" s="16"/>
      <c r="F9" s="16"/>
      <c r="G9" s="17"/>
    </row>
    <row r="10" spans="2:7" x14ac:dyDescent="0.3">
      <c r="B10" s="15"/>
      <c r="C10" s="16"/>
      <c r="D10" s="16"/>
      <c r="E10" s="16"/>
      <c r="F10" s="16"/>
      <c r="G10" s="17"/>
    </row>
    <row r="11" spans="2:7" x14ac:dyDescent="0.3">
      <c r="B11" s="15"/>
      <c r="C11" s="16"/>
      <c r="D11" s="16"/>
      <c r="E11" s="16"/>
      <c r="F11" s="16"/>
      <c r="G11" s="17"/>
    </row>
    <row r="12" spans="2:7" x14ac:dyDescent="0.3">
      <c r="B12" s="15"/>
      <c r="C12" s="16"/>
      <c r="D12" s="16"/>
      <c r="E12" s="16"/>
      <c r="F12" s="16"/>
      <c r="G12" s="17"/>
    </row>
    <row r="13" spans="2:7" x14ac:dyDescent="0.3">
      <c r="B13" s="15"/>
      <c r="C13" s="16"/>
      <c r="D13" s="16"/>
      <c r="E13" s="16"/>
      <c r="F13" s="16"/>
      <c r="G13" s="17"/>
    </row>
    <row r="14" spans="2:7" ht="15" thickBot="1" x14ac:dyDescent="0.35">
      <c r="B14" s="18"/>
      <c r="C14" s="19"/>
      <c r="D14" s="19"/>
      <c r="E14" s="19"/>
      <c r="F14" s="19"/>
      <c r="G14" s="20"/>
    </row>
    <row r="15" spans="2:7" ht="16.2" thickBot="1" x14ac:dyDescent="0.35">
      <c r="B15" s="21"/>
      <c r="C15" s="21"/>
      <c r="D15" s="21"/>
      <c r="E15" s="21"/>
      <c r="F15" s="21"/>
      <c r="G15" s="21"/>
    </row>
    <row r="16" spans="2:7" x14ac:dyDescent="0.3">
      <c r="B16" s="22" t="s">
        <v>46</v>
      </c>
      <c r="C16" s="23"/>
      <c r="D16" s="23"/>
      <c r="E16" s="23"/>
      <c r="F16" s="23"/>
      <c r="G16" s="24"/>
    </row>
    <row r="17" spans="2:10" x14ac:dyDescent="0.3">
      <c r="B17" s="25"/>
      <c r="C17" s="26"/>
      <c r="D17" s="26"/>
      <c r="E17" s="26"/>
      <c r="F17" s="26"/>
      <c r="G17" s="27"/>
    </row>
    <row r="18" spans="2:10" x14ac:dyDescent="0.3">
      <c r="B18" s="25"/>
      <c r="C18" s="26"/>
      <c r="D18" s="26"/>
      <c r="E18" s="26"/>
      <c r="F18" s="26"/>
      <c r="G18" s="27"/>
    </row>
    <row r="19" spans="2:10" ht="15" thickBot="1" x14ac:dyDescent="0.35">
      <c r="B19" s="28"/>
      <c r="C19" s="29"/>
      <c r="D19" s="29"/>
      <c r="E19" s="29"/>
      <c r="F19" s="29"/>
      <c r="G19" s="30"/>
    </row>
    <row r="20" spans="2:10" ht="15" thickBot="1" x14ac:dyDescent="0.35"/>
    <row r="21" spans="2:10" ht="15" thickBot="1" x14ac:dyDescent="0.35">
      <c r="B21" s="31" t="s">
        <v>0</v>
      </c>
      <c r="C21" s="2"/>
      <c r="E21" s="31" t="s">
        <v>1</v>
      </c>
      <c r="F21" s="2"/>
    </row>
    <row r="22" spans="2:10" x14ac:dyDescent="0.3">
      <c r="B22" s="32" t="s">
        <v>29</v>
      </c>
      <c r="C22" s="33">
        <v>100</v>
      </c>
      <c r="D22" s="34"/>
      <c r="E22" s="35" t="s">
        <v>27</v>
      </c>
      <c r="F22" s="36">
        <v>0.8</v>
      </c>
    </row>
    <row r="23" spans="2:10" x14ac:dyDescent="0.3">
      <c r="B23" s="37" t="s">
        <v>3</v>
      </c>
      <c r="C23" s="38">
        <v>6</v>
      </c>
      <c r="D23" s="1"/>
      <c r="E23" s="35" t="s">
        <v>28</v>
      </c>
      <c r="F23" s="39">
        <v>179</v>
      </c>
    </row>
    <row r="24" spans="2:10" x14ac:dyDescent="0.3">
      <c r="B24" s="37" t="s">
        <v>4</v>
      </c>
      <c r="C24" s="38">
        <v>8</v>
      </c>
      <c r="D24" s="1"/>
      <c r="E24" s="35" t="s">
        <v>26</v>
      </c>
      <c r="F24" s="39">
        <v>0.3</v>
      </c>
    </row>
    <row r="25" spans="2:10" x14ac:dyDescent="0.3">
      <c r="B25" s="37" t="s">
        <v>5</v>
      </c>
      <c r="C25" s="38">
        <v>4</v>
      </c>
      <c r="D25" s="1"/>
      <c r="E25" s="35"/>
      <c r="F25" s="40"/>
    </row>
    <row r="26" spans="2:10" ht="15" thickBot="1" x14ac:dyDescent="0.35">
      <c r="B26" s="37" t="s">
        <v>6</v>
      </c>
      <c r="C26" s="41">
        <f>SUM(C22:C25)</f>
        <v>118</v>
      </c>
      <c r="D26" s="34"/>
      <c r="E26" s="42" t="s">
        <v>10</v>
      </c>
      <c r="F26" s="43">
        <v>0.2</v>
      </c>
    </row>
    <row r="27" spans="2:10" x14ac:dyDescent="0.3">
      <c r="B27" s="37"/>
      <c r="C27" s="44"/>
      <c r="D27" s="34"/>
      <c r="E27" s="45"/>
      <c r="F27" s="46"/>
    </row>
    <row r="28" spans="2:10" x14ac:dyDescent="0.3">
      <c r="B28" s="37" t="s">
        <v>8</v>
      </c>
      <c r="C28" s="38">
        <v>27</v>
      </c>
      <c r="D28" s="1"/>
      <c r="E28" s="45"/>
      <c r="F28" s="45"/>
      <c r="G28" s="47"/>
      <c r="H28" s="47"/>
    </row>
    <row r="29" spans="2:10" ht="15" thickBot="1" x14ac:dyDescent="0.35">
      <c r="B29" s="48" t="s">
        <v>9</v>
      </c>
      <c r="C29" s="49">
        <f>C26-C27+C28</f>
        <v>145</v>
      </c>
      <c r="E29" s="45"/>
      <c r="F29" s="46"/>
    </row>
    <row r="30" spans="2:10" ht="15" thickBot="1" x14ac:dyDescent="0.35"/>
    <row r="31" spans="2:10" ht="15" thickBot="1" x14ac:dyDescent="0.35">
      <c r="B31" s="50" t="s">
        <v>11</v>
      </c>
      <c r="C31" s="51" t="s">
        <v>12</v>
      </c>
      <c r="D31" s="52"/>
      <c r="E31" s="52"/>
      <c r="F31" s="52"/>
      <c r="G31" s="53"/>
    </row>
    <row r="32" spans="2:10" ht="15" thickBot="1" x14ac:dyDescent="0.35">
      <c r="B32" s="54"/>
      <c r="C32" s="55">
        <v>0</v>
      </c>
      <c r="D32" s="56">
        <v>1</v>
      </c>
      <c r="E32" s="56">
        <v>2</v>
      </c>
      <c r="F32" s="56">
        <v>3</v>
      </c>
      <c r="G32" s="57">
        <v>4</v>
      </c>
      <c r="I32" s="58"/>
      <c r="J32" s="59"/>
    </row>
    <row r="33" spans="2:10" x14ac:dyDescent="0.3">
      <c r="B33" s="35" t="s">
        <v>2</v>
      </c>
      <c r="C33" s="60"/>
      <c r="D33" s="61">
        <v>500</v>
      </c>
      <c r="E33" s="61">
        <v>506</v>
      </c>
      <c r="F33" s="61">
        <v>518</v>
      </c>
      <c r="G33" s="62">
        <v>458</v>
      </c>
      <c r="I33" s="58"/>
      <c r="J33" s="59"/>
    </row>
    <row r="34" spans="2:10" x14ac:dyDescent="0.3">
      <c r="B34" s="35" t="s">
        <v>13</v>
      </c>
      <c r="C34" s="63"/>
      <c r="D34" s="64">
        <f>$F$22</f>
        <v>0.8</v>
      </c>
      <c r="E34" s="64">
        <f t="shared" ref="E34:G34" si="0">$F$22</f>
        <v>0.8</v>
      </c>
      <c r="F34" s="64">
        <f t="shared" si="0"/>
        <v>0.8</v>
      </c>
      <c r="G34" s="65">
        <f t="shared" si="0"/>
        <v>0.8</v>
      </c>
      <c r="I34" s="58"/>
      <c r="J34" s="59"/>
    </row>
    <row r="35" spans="2:10" x14ac:dyDescent="0.3">
      <c r="B35" s="35" t="s">
        <v>24</v>
      </c>
      <c r="C35" s="66"/>
      <c r="D35" s="67">
        <f>$F$22*D33</f>
        <v>400</v>
      </c>
      <c r="E35" s="67">
        <f t="shared" ref="E35:G35" si="1">$F$22*E33</f>
        <v>404.8</v>
      </c>
      <c r="F35" s="67">
        <f t="shared" si="1"/>
        <v>414.40000000000003</v>
      </c>
      <c r="G35" s="68">
        <f t="shared" si="1"/>
        <v>366.40000000000003</v>
      </c>
      <c r="I35" s="58"/>
      <c r="J35" s="59"/>
    </row>
    <row r="36" spans="2:10" x14ac:dyDescent="0.3">
      <c r="B36" s="35" t="s">
        <v>25</v>
      </c>
      <c r="C36" s="66"/>
      <c r="D36" s="67">
        <f>$F$24*D33</f>
        <v>150</v>
      </c>
      <c r="E36" s="67">
        <f t="shared" ref="E36:G36" si="2">$F$24*E33</f>
        <v>151.79999999999998</v>
      </c>
      <c r="F36" s="67">
        <f t="shared" si="2"/>
        <v>155.4</v>
      </c>
      <c r="G36" s="68">
        <f t="shared" si="2"/>
        <v>137.4</v>
      </c>
      <c r="I36" s="58"/>
      <c r="J36" s="59"/>
    </row>
    <row r="37" spans="2:10" ht="15" thickBot="1" x14ac:dyDescent="0.35">
      <c r="B37" s="35" t="s">
        <v>7</v>
      </c>
      <c r="C37" s="63"/>
      <c r="D37" s="64">
        <f>$F$23</f>
        <v>179</v>
      </c>
      <c r="E37" s="64">
        <f t="shared" ref="E37:G37" si="3">$F$23</f>
        <v>179</v>
      </c>
      <c r="F37" s="64">
        <f t="shared" si="3"/>
        <v>179</v>
      </c>
      <c r="G37" s="65">
        <f t="shared" si="3"/>
        <v>179</v>
      </c>
      <c r="I37" s="58"/>
      <c r="J37" s="59"/>
    </row>
    <row r="38" spans="2:10" ht="15" thickBot="1" x14ac:dyDescent="0.35">
      <c r="B38" s="69" t="s">
        <v>14</v>
      </c>
      <c r="C38" s="70">
        <f>-C29</f>
        <v>-145</v>
      </c>
      <c r="D38" s="70">
        <f>D35-D36-D37</f>
        <v>71</v>
      </c>
      <c r="E38" s="70">
        <f>E35-E36-E37</f>
        <v>74.000000000000028</v>
      </c>
      <c r="F38" s="70">
        <f>F35-F36-F37</f>
        <v>80</v>
      </c>
      <c r="G38" s="71">
        <f>G35-G36-G37</f>
        <v>50.000000000000028</v>
      </c>
      <c r="I38" s="58"/>
      <c r="J38" s="59"/>
    </row>
    <row r="39" spans="2:10" ht="15" thickBot="1" x14ac:dyDescent="0.35">
      <c r="B39" s="72" t="s">
        <v>15</v>
      </c>
      <c r="C39" s="73">
        <f>C38 / (1 + $F$26)^C32</f>
        <v>-145</v>
      </c>
      <c r="D39" s="73">
        <f>D38 / (1 + $F$26)^D32</f>
        <v>59.166666666666671</v>
      </c>
      <c r="E39" s="73">
        <f>E38 / (1 + $F$26)^E32</f>
        <v>51.388888888888907</v>
      </c>
      <c r="F39" s="73">
        <f>F38 / (1 + $F$26)^F32</f>
        <v>46.296296296296298</v>
      </c>
      <c r="G39" s="74">
        <f>G38 / (1 + $F$26)^G32</f>
        <v>24.112654320987669</v>
      </c>
      <c r="I39" s="67"/>
      <c r="J39" s="59"/>
    </row>
    <row r="40" spans="2:10" ht="15" thickBot="1" x14ac:dyDescent="0.35">
      <c r="B40" s="34"/>
      <c r="C40" s="67"/>
      <c r="D40" s="67"/>
      <c r="E40" s="67"/>
      <c r="F40" s="67"/>
      <c r="G40" s="67"/>
      <c r="I40" s="58"/>
      <c r="J40" s="59"/>
    </row>
    <row r="41" spans="2:10" ht="15" thickBot="1" x14ac:dyDescent="0.35">
      <c r="B41" s="75" t="s">
        <v>16</v>
      </c>
      <c r="C41" s="76">
        <f>SUM(C39:G39)</f>
        <v>35.964506172839549</v>
      </c>
      <c r="D41" s="9" t="str">
        <f>IF(C41&gt;=0,"O Projeto é VIÁVEL, pois o VPL é maior ou igual a zero.","O Projeto NÃO É VIÁVEL, pois o VPL é negativo")</f>
        <v>O Projeto é VIÁVEL, pois o VPL é maior ou igual a zero.</v>
      </c>
      <c r="E41" s="9"/>
      <c r="F41" s="9"/>
      <c r="G41" s="9"/>
      <c r="I41" s="58"/>
      <c r="J41" s="59"/>
    </row>
    <row r="42" spans="2:10" ht="15" thickBot="1" x14ac:dyDescent="0.35">
      <c r="B42" s="75" t="s">
        <v>17</v>
      </c>
      <c r="C42" s="77">
        <f>IRR(C38:G38)</f>
        <v>0.33088457487992695</v>
      </c>
      <c r="D42" s="9" t="str">
        <f>IF(C42&gt;=F26,"O Projeto é VIÁVEL, pois a TIR é maior ou igual à TMA","O Projeto NÃO É VIÁVEL, pois a TIR é menor do que a TMA")</f>
        <v>O Projeto é VIÁVEL, pois a TIR é maior ou igual à TMA</v>
      </c>
      <c r="E42" s="9"/>
      <c r="F42" s="9"/>
      <c r="G42" s="9"/>
      <c r="I42" s="58"/>
      <c r="J42" s="59"/>
    </row>
    <row r="43" spans="2:10" x14ac:dyDescent="0.3">
      <c r="B43" s="11" t="s">
        <v>18</v>
      </c>
      <c r="C43" s="67">
        <f>SUMIF(C39:G39,"&gt;0")</f>
        <v>180.96450617283955</v>
      </c>
      <c r="I43" s="58"/>
      <c r="J43" s="59"/>
    </row>
    <row r="44" spans="2:10" ht="15" thickBot="1" x14ac:dyDescent="0.35">
      <c r="B44" s="11" t="s">
        <v>19</v>
      </c>
      <c r="C44" s="67">
        <f>ABS(SUMIF(C39:G39,"&lt;0"))</f>
        <v>145</v>
      </c>
      <c r="I44" s="58"/>
      <c r="J44" s="59"/>
    </row>
    <row r="45" spans="2:10" ht="15" thickBot="1" x14ac:dyDescent="0.35">
      <c r="B45" s="75" t="s">
        <v>30</v>
      </c>
      <c r="C45" s="86">
        <f>C43/C44</f>
        <v>1.2480310770540659</v>
      </c>
      <c r="D45" s="9" t="str">
        <f>IF(C45&gt;=1,"O Projeto é VIÁVEL, pois o IL é maior ou igual a 1,0","O Projeto NÃO É VIÁVEL, pois o IL é menor do que 1,0")</f>
        <v>O Projeto é VIÁVEL, pois o IL é maior ou igual a 1,0</v>
      </c>
      <c r="E45" s="9"/>
      <c r="F45" s="9"/>
      <c r="G45" s="9"/>
      <c r="I45" s="58"/>
      <c r="J45" s="59"/>
    </row>
    <row r="46" spans="2:10" ht="15" thickBot="1" x14ac:dyDescent="0.35">
      <c r="B46" s="75" t="s">
        <v>20</v>
      </c>
      <c r="C46" s="85">
        <f>C45-1</f>
        <v>0.24803107705406591</v>
      </c>
      <c r="D46" s="9" t="str">
        <f>IF(C46&gt;=0,"O Projeto é VIÁVEL, pois a TR é maior ou igual a zero","O Projeto NÃO É VIÁVEL, pois a TR é menor do que zero")</f>
        <v>O Projeto é VIÁVEL, pois a TR é maior ou igual a zero</v>
      </c>
      <c r="E46" s="9"/>
      <c r="F46" s="9"/>
      <c r="G46" s="9"/>
      <c r="I46" s="58"/>
      <c r="J46" s="59"/>
    </row>
    <row r="47" spans="2:10" x14ac:dyDescent="0.3">
      <c r="B47" s="78" t="s">
        <v>43</v>
      </c>
      <c r="C47" s="79">
        <f>(SUMIF(D38:G38,"&gt;0"))/4</f>
        <v>68.750000000000014</v>
      </c>
      <c r="D47" s="10"/>
      <c r="E47" s="10"/>
      <c r="F47" s="10"/>
      <c r="G47" s="10"/>
      <c r="I47" s="58"/>
      <c r="J47" s="59"/>
    </row>
    <row r="48" spans="2:10" ht="15" thickBot="1" x14ac:dyDescent="0.35">
      <c r="B48" s="78" t="s">
        <v>44</v>
      </c>
      <c r="C48" s="79">
        <f>SUMIF(C38:G38,"&lt;0")</f>
        <v>-145</v>
      </c>
      <c r="D48" s="10"/>
      <c r="E48" s="10"/>
      <c r="F48" s="10"/>
      <c r="G48" s="10"/>
      <c r="I48" s="58"/>
      <c r="J48" s="59"/>
    </row>
    <row r="49" spans="2:10" ht="15" thickBot="1" x14ac:dyDescent="0.35">
      <c r="B49" s="75" t="s">
        <v>42</v>
      </c>
      <c r="C49" s="80">
        <f>ABS(C48)/C47</f>
        <v>2.1090909090909085</v>
      </c>
      <c r="D49" s="8" t="s">
        <v>22</v>
      </c>
      <c r="E49" s="10"/>
      <c r="F49" s="10"/>
      <c r="G49" s="10"/>
      <c r="I49" s="58"/>
      <c r="J49" s="59"/>
    </row>
    <row r="50" spans="2:10" ht="15" thickBot="1" x14ac:dyDescent="0.35">
      <c r="B50" s="75" t="s">
        <v>21</v>
      </c>
      <c r="C50" s="81">
        <f>LN(2)/LN(1 + C42)</f>
        <v>2.4249157898877685</v>
      </c>
      <c r="D50" s="8" t="s">
        <v>22</v>
      </c>
      <c r="I50" s="58"/>
      <c r="J50" s="59"/>
    </row>
    <row r="51" spans="2:10" ht="15" thickBot="1" x14ac:dyDescent="0.35">
      <c r="B51" s="75" t="s">
        <v>23</v>
      </c>
      <c r="C51" s="81">
        <f>(1/C45)*4</f>
        <v>3.205048394661663</v>
      </c>
      <c r="D51" s="8" t="s">
        <v>22</v>
      </c>
      <c r="I51" s="58"/>
      <c r="J51" s="59"/>
    </row>
    <row r="52" spans="2:10" ht="15" thickBot="1" x14ac:dyDescent="0.35">
      <c r="I52" s="58"/>
      <c r="J52" s="59"/>
    </row>
    <row r="53" spans="2:10" ht="15" thickBot="1" x14ac:dyDescent="0.35">
      <c r="B53" s="82" t="s">
        <v>45</v>
      </c>
      <c r="C53" s="83"/>
      <c r="D53" s="83"/>
      <c r="E53" s="83"/>
      <c r="F53" s="83"/>
      <c r="G53" s="84"/>
      <c r="I53" s="58"/>
      <c r="J53" s="59"/>
    </row>
    <row r="54" spans="2:10" x14ac:dyDescent="0.3">
      <c r="I54" s="58"/>
      <c r="J54" s="59"/>
    </row>
    <row r="55" spans="2:10" x14ac:dyDescent="0.3">
      <c r="I55" s="58"/>
      <c r="J55" s="59"/>
    </row>
    <row r="56" spans="2:10" x14ac:dyDescent="0.3">
      <c r="D56" s="34"/>
      <c r="I56" s="58"/>
      <c r="J56" s="59"/>
    </row>
    <row r="57" spans="2:10" x14ac:dyDescent="0.3">
      <c r="I57" s="58"/>
      <c r="J57" s="59"/>
    </row>
    <row r="58" spans="2:10" x14ac:dyDescent="0.3">
      <c r="I58" s="58"/>
      <c r="J58" s="59"/>
    </row>
    <row r="59" spans="2:10" x14ac:dyDescent="0.3">
      <c r="I59" s="58"/>
      <c r="J59" s="59"/>
    </row>
    <row r="60" spans="2:10" x14ac:dyDescent="0.3">
      <c r="I60" s="58"/>
      <c r="J60" s="59"/>
    </row>
    <row r="61" spans="2:10" x14ac:dyDescent="0.3">
      <c r="I61" s="58"/>
      <c r="J61" s="59"/>
    </row>
    <row r="62" spans="2:10" x14ac:dyDescent="0.3">
      <c r="I62" s="58"/>
      <c r="J62" s="59"/>
    </row>
    <row r="63" spans="2:10" x14ac:dyDescent="0.3">
      <c r="I63" s="58"/>
      <c r="J63" s="59"/>
    </row>
    <row r="64" spans="2:10" x14ac:dyDescent="0.3">
      <c r="I64" s="58"/>
      <c r="J64" s="59"/>
    </row>
    <row r="65" spans="9:10" x14ac:dyDescent="0.3">
      <c r="I65" s="58"/>
      <c r="J65" s="59"/>
    </row>
    <row r="66" spans="9:10" x14ac:dyDescent="0.3">
      <c r="I66" s="58"/>
      <c r="J66" s="59"/>
    </row>
    <row r="67" spans="9:10" x14ac:dyDescent="0.3">
      <c r="I67" s="58"/>
      <c r="J67" s="59"/>
    </row>
    <row r="68" spans="9:10" x14ac:dyDescent="0.3">
      <c r="I68" s="58"/>
      <c r="J68" s="59"/>
    </row>
    <row r="69" spans="9:10" x14ac:dyDescent="0.3">
      <c r="I69" s="58"/>
      <c r="J69" s="59"/>
    </row>
    <row r="70" spans="9:10" x14ac:dyDescent="0.3">
      <c r="I70" s="58"/>
      <c r="J70" s="59"/>
    </row>
    <row r="71" spans="9:10" x14ac:dyDescent="0.3">
      <c r="I71" s="58"/>
      <c r="J71" s="59"/>
    </row>
    <row r="72" spans="9:10" x14ac:dyDescent="0.3">
      <c r="I72" s="58"/>
      <c r="J72" s="59"/>
    </row>
    <row r="73" spans="9:10" x14ac:dyDescent="0.3">
      <c r="I73" s="58"/>
      <c r="J73" s="59"/>
    </row>
    <row r="74" spans="9:10" x14ac:dyDescent="0.3">
      <c r="I74" s="58"/>
      <c r="J74" s="59"/>
    </row>
    <row r="75" spans="9:10" x14ac:dyDescent="0.3">
      <c r="I75" s="58"/>
      <c r="J75" s="59"/>
    </row>
    <row r="76" spans="9:10" x14ac:dyDescent="0.3">
      <c r="I76" s="58"/>
      <c r="J76" s="59"/>
    </row>
    <row r="77" spans="9:10" x14ac:dyDescent="0.3">
      <c r="I77" s="58"/>
      <c r="J77" s="59"/>
    </row>
    <row r="78" spans="9:10" x14ac:dyDescent="0.3">
      <c r="I78" s="58"/>
      <c r="J78" s="59"/>
    </row>
    <row r="79" spans="9:10" x14ac:dyDescent="0.3">
      <c r="I79" s="58"/>
      <c r="J79" s="59"/>
    </row>
    <row r="80" spans="9:10" x14ac:dyDescent="0.3">
      <c r="I80" s="58"/>
      <c r="J80" s="59"/>
    </row>
    <row r="81" spans="9:10" x14ac:dyDescent="0.3">
      <c r="I81" s="58"/>
      <c r="J81" s="59"/>
    </row>
    <row r="82" spans="9:10" x14ac:dyDescent="0.3">
      <c r="I82" s="58"/>
      <c r="J82" s="59"/>
    </row>
    <row r="83" spans="9:10" x14ac:dyDescent="0.3">
      <c r="I83" s="58"/>
      <c r="J83" s="59"/>
    </row>
    <row r="84" spans="9:10" x14ac:dyDescent="0.3">
      <c r="I84" s="58"/>
      <c r="J84" s="59"/>
    </row>
    <row r="85" spans="9:10" x14ac:dyDescent="0.3">
      <c r="I85" s="58"/>
      <c r="J85" s="59"/>
    </row>
    <row r="86" spans="9:10" x14ac:dyDescent="0.3">
      <c r="I86" s="58"/>
      <c r="J86" s="59"/>
    </row>
    <row r="87" spans="9:10" x14ac:dyDescent="0.3">
      <c r="I87" s="58"/>
      <c r="J87" s="59"/>
    </row>
    <row r="88" spans="9:10" x14ac:dyDescent="0.3">
      <c r="I88" s="58"/>
      <c r="J88" s="59"/>
    </row>
    <row r="89" spans="9:10" x14ac:dyDescent="0.3">
      <c r="I89" s="58"/>
      <c r="J89" s="59"/>
    </row>
    <row r="90" spans="9:10" x14ac:dyDescent="0.3">
      <c r="I90" s="58"/>
      <c r="J90" s="59"/>
    </row>
    <row r="91" spans="9:10" x14ac:dyDescent="0.3">
      <c r="I91" s="58"/>
      <c r="J91" s="59"/>
    </row>
    <row r="92" spans="9:10" x14ac:dyDescent="0.3">
      <c r="I92" s="58"/>
      <c r="J92" s="59"/>
    </row>
    <row r="93" spans="9:10" x14ac:dyDescent="0.3">
      <c r="I93" s="58"/>
      <c r="J93" s="59"/>
    </row>
    <row r="94" spans="9:10" x14ac:dyDescent="0.3">
      <c r="I94" s="58"/>
      <c r="J94" s="59"/>
    </row>
    <row r="95" spans="9:10" x14ac:dyDescent="0.3">
      <c r="I95" s="58"/>
      <c r="J95" s="59"/>
    </row>
    <row r="96" spans="9:10" x14ac:dyDescent="0.3">
      <c r="I96" s="58"/>
      <c r="J96" s="59"/>
    </row>
    <row r="97" spans="9:10" x14ac:dyDescent="0.3">
      <c r="I97" s="58"/>
      <c r="J97" s="59"/>
    </row>
    <row r="98" spans="9:10" x14ac:dyDescent="0.3">
      <c r="I98" s="58"/>
      <c r="J98" s="59"/>
    </row>
    <row r="99" spans="9:10" x14ac:dyDescent="0.3">
      <c r="I99" s="58"/>
      <c r="J99" s="59"/>
    </row>
    <row r="100" spans="9:10" x14ac:dyDescent="0.3">
      <c r="I100" s="58"/>
      <c r="J100" s="59"/>
    </row>
    <row r="101" spans="9:10" x14ac:dyDescent="0.3">
      <c r="I101" s="58"/>
      <c r="J101" s="59"/>
    </row>
    <row r="102" spans="9:10" x14ac:dyDescent="0.3">
      <c r="I102" s="58"/>
      <c r="J102" s="59"/>
    </row>
    <row r="103" spans="9:10" x14ac:dyDescent="0.3">
      <c r="I103" s="58"/>
      <c r="J103" s="59"/>
    </row>
    <row r="104" spans="9:10" x14ac:dyDescent="0.3">
      <c r="I104" s="58"/>
      <c r="J104" s="59"/>
    </row>
    <row r="105" spans="9:10" x14ac:dyDescent="0.3">
      <c r="I105" s="58"/>
      <c r="J105" s="59"/>
    </row>
    <row r="106" spans="9:10" x14ac:dyDescent="0.3">
      <c r="I106" s="58"/>
      <c r="J106" s="59"/>
    </row>
    <row r="107" spans="9:10" x14ac:dyDescent="0.3">
      <c r="I107" s="58"/>
      <c r="J107" s="59"/>
    </row>
  </sheetData>
  <mergeCells count="12">
    <mergeCell ref="D41:G41"/>
    <mergeCell ref="D42:G42"/>
    <mergeCell ref="D45:G45"/>
    <mergeCell ref="D46:G46"/>
    <mergeCell ref="B53:G53"/>
    <mergeCell ref="B2:G14"/>
    <mergeCell ref="B21:C21"/>
    <mergeCell ref="E21:F21"/>
    <mergeCell ref="G28:H28"/>
    <mergeCell ref="B31:B32"/>
    <mergeCell ref="C31:G31"/>
    <mergeCell ref="B16:G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2DE3-F1B3-4888-994C-2B3FE460F9E9}">
  <dimension ref="B1:H11"/>
  <sheetViews>
    <sheetView showGridLines="0" workbookViewId="0">
      <selection activeCell="G15" sqref="G15"/>
    </sheetView>
  </sheetViews>
  <sheetFormatPr defaultRowHeight="14.4" x14ac:dyDescent="0.3"/>
  <cols>
    <col min="1" max="1" width="2.77734375" customWidth="1"/>
    <col min="2" max="2" width="12.77734375" customWidth="1"/>
    <col min="3" max="8" width="9.77734375" customWidth="1"/>
  </cols>
  <sheetData>
    <row r="1" spans="2:8" ht="15" customHeight="1" thickBot="1" x14ac:dyDescent="0.35"/>
    <row r="2" spans="2:8" ht="16.2" thickBot="1" x14ac:dyDescent="0.35">
      <c r="B2" s="95" t="s">
        <v>41</v>
      </c>
      <c r="C2" s="96"/>
      <c r="D2" s="96"/>
      <c r="E2" s="96"/>
      <c r="F2" s="96"/>
      <c r="G2" s="96"/>
      <c r="H2" s="97"/>
    </row>
    <row r="4" spans="2:8" x14ac:dyDescent="0.3">
      <c r="B4" s="3"/>
      <c r="C4" s="4" t="s">
        <v>32</v>
      </c>
      <c r="D4" s="4" t="s">
        <v>33</v>
      </c>
      <c r="E4" s="4" t="s">
        <v>34</v>
      </c>
      <c r="F4" s="4" t="s">
        <v>35</v>
      </c>
      <c r="G4" s="4" t="s">
        <v>36</v>
      </c>
      <c r="H4" s="4" t="s">
        <v>37</v>
      </c>
    </row>
    <row r="5" spans="2:8" ht="28.8" x14ac:dyDescent="0.3">
      <c r="B5" s="5" t="s">
        <v>38</v>
      </c>
      <c r="C5" s="6">
        <v>-300</v>
      </c>
      <c r="D5" s="7">
        <v>-50</v>
      </c>
      <c r="E5" s="7">
        <v>200</v>
      </c>
      <c r="F5" s="7">
        <v>300</v>
      </c>
      <c r="G5" s="7">
        <v>-80</v>
      </c>
      <c r="H5" s="7">
        <v>400</v>
      </c>
    </row>
    <row r="6" spans="2:8" ht="15" thickBot="1" x14ac:dyDescent="0.35"/>
    <row r="7" spans="2:8" ht="15" thickBot="1" x14ac:dyDescent="0.35">
      <c r="B7" s="87" t="s">
        <v>17</v>
      </c>
      <c r="C7" s="88">
        <f>IRR(C5:H5)</f>
        <v>0.29520804543294532</v>
      </c>
    </row>
    <row r="8" spans="2:8" ht="15" thickBot="1" x14ac:dyDescent="0.35"/>
    <row r="9" spans="2:8" x14ac:dyDescent="0.3">
      <c r="B9" s="89" t="s">
        <v>39</v>
      </c>
      <c r="C9" s="90">
        <v>0.36</v>
      </c>
    </row>
    <row r="10" spans="2:8" x14ac:dyDescent="0.3">
      <c r="B10" s="91" t="s">
        <v>40</v>
      </c>
      <c r="C10" s="92">
        <v>0.12</v>
      </c>
    </row>
    <row r="11" spans="2:8" ht="15" thickBot="1" x14ac:dyDescent="0.35">
      <c r="B11" s="93" t="s">
        <v>31</v>
      </c>
      <c r="C11" s="94">
        <f>MIRR(C5:H5,C9,C10)</f>
        <v>0.24034794893660494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Exemplo_pag394</vt:lpstr>
      <vt:lpstr>Exemplo_TIRM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DARLAN MARCELO DELGADO</cp:lastModifiedBy>
  <dcterms:created xsi:type="dcterms:W3CDTF">2022-02-23T16:46:50Z</dcterms:created>
  <dcterms:modified xsi:type="dcterms:W3CDTF">2024-05-15T12:00:24Z</dcterms:modified>
</cp:coreProperties>
</file>