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filterPrivacy="1"/>
  <xr:revisionPtr revIDLastSave="0" documentId="13_ncr:1_{2F5F6754-94BA-4E95-B3A7-037F6428D503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9" i="1" l="1"/>
  <c r="H39" i="1" s="1"/>
  <c r="H38" i="1"/>
  <c r="N13" i="1" l="1"/>
  <c r="N11" i="1"/>
  <c r="C38" i="1"/>
  <c r="F16" i="1"/>
  <c r="F17" i="1"/>
  <c r="E17" i="1"/>
  <c r="D16" i="1"/>
  <c r="C16" i="1"/>
  <c r="N14" i="1" l="1"/>
  <c r="N15" i="1" s="1"/>
  <c r="D29" i="1" s="1"/>
  <c r="B45" i="1"/>
  <c r="D43" i="1"/>
  <c r="D44" i="1" s="1"/>
  <c r="F48" i="1"/>
  <c r="D23" i="1" l="1"/>
  <c r="N7" i="1"/>
  <c r="A17" i="1"/>
  <c r="N6" i="1"/>
  <c r="N4" i="1"/>
  <c r="D24" i="1" l="1"/>
  <c r="A29" i="1" l="1"/>
  <c r="B35" i="1" l="1"/>
  <c r="N5" i="1" l="1"/>
  <c r="B12" i="1" l="1"/>
  <c r="A16" i="1" s="1"/>
  <c r="D12" i="1"/>
  <c r="N8" i="1" l="1"/>
  <c r="B16" i="1" l="1"/>
  <c r="A30" i="1"/>
  <c r="B29" i="1" l="1"/>
  <c r="A18" i="1"/>
  <c r="B17" i="1"/>
  <c r="B30" i="1" l="1"/>
  <c r="D17" i="1"/>
  <c r="C30" i="1" s="1"/>
  <c r="E16" i="1"/>
  <c r="C29" i="1"/>
  <c r="B18" i="1"/>
  <c r="B31" i="1" s="1"/>
  <c r="A19" i="1"/>
  <c r="C17" i="1"/>
  <c r="D45" i="1" s="1"/>
  <c r="F44" i="1" s="1"/>
  <c r="A31" i="1"/>
  <c r="D18" i="1" l="1"/>
  <c r="E18" i="1" s="1"/>
  <c r="F18" i="1" s="1"/>
  <c r="A20" i="1"/>
  <c r="B19" i="1"/>
  <c r="B32" i="1" s="1"/>
  <c r="A32" i="1"/>
  <c r="C18" i="1"/>
  <c r="D46" i="1" s="1"/>
  <c r="F45" i="1" s="1"/>
  <c r="D19" i="1" l="1"/>
  <c r="C32" i="1" s="1"/>
  <c r="B46" i="1"/>
  <c r="C31" i="1"/>
  <c r="A33" i="1"/>
  <c r="C19" i="1"/>
  <c r="D47" i="1" s="1"/>
  <c r="F46" i="1" s="1"/>
  <c r="A21" i="1"/>
  <c r="B20" i="1"/>
  <c r="B33" i="1" s="1"/>
  <c r="D20" i="1" l="1"/>
  <c r="C33" i="1" s="1"/>
  <c r="E19" i="1"/>
  <c r="F19" i="1" s="1"/>
  <c r="C20" i="1"/>
  <c r="D48" i="1" s="1"/>
  <c r="F47" i="1" s="1"/>
  <c r="A22" i="1"/>
  <c r="B21" i="1"/>
  <c r="B34" i="1" s="1"/>
  <c r="A34" i="1"/>
  <c r="A35" i="1" l="1"/>
  <c r="D21" i="1"/>
  <c r="E21" i="1" s="1"/>
  <c r="F21" i="1" s="1"/>
  <c r="B47" i="1"/>
  <c r="E20" i="1"/>
  <c r="F20" i="1" s="1"/>
  <c r="C21" i="1"/>
  <c r="D49" i="1" s="1"/>
  <c r="A23" i="1"/>
  <c r="B22" i="1"/>
  <c r="D22" i="1" s="1"/>
  <c r="B48" i="1" l="1"/>
  <c r="B23" i="1"/>
  <c r="C34" i="1"/>
  <c r="C22" i="1"/>
  <c r="D50" i="1" s="1"/>
  <c r="F49" i="1" s="1"/>
  <c r="B49" i="1" l="1"/>
  <c r="C35" i="1"/>
  <c r="C23" i="1"/>
  <c r="E22" i="1"/>
  <c r="F22" i="1" s="1"/>
  <c r="E23" i="1"/>
  <c r="F23" i="1" s="1"/>
  <c r="B50" i="1" l="1"/>
  <c r="B51" i="1" s="1"/>
  <c r="D30" i="1"/>
  <c r="D51" i="1"/>
  <c r="F50" i="1" s="1"/>
  <c r="F30" i="1" l="1"/>
  <c r="G30" i="1" s="1"/>
  <c r="D34" i="1"/>
  <c r="F34" i="1" s="1"/>
  <c r="G34" i="1" s="1"/>
  <c r="E30" i="1"/>
  <c r="I30" i="1" s="1"/>
  <c r="D35" i="1"/>
  <c r="E35" i="1" s="1"/>
  <c r="I35" i="1" s="1"/>
  <c r="D32" i="1"/>
  <c r="E32" i="1" s="1"/>
  <c r="I32" i="1" s="1"/>
  <c r="D33" i="1"/>
  <c r="E33" i="1" s="1"/>
  <c r="I33" i="1" s="1"/>
  <c r="D31" i="1"/>
  <c r="F31" i="1" s="1"/>
  <c r="G31" i="1" s="1"/>
  <c r="F29" i="1"/>
  <c r="D38" i="1" l="1"/>
  <c r="E29" i="1"/>
  <c r="E34" i="1"/>
  <c r="I34" i="1" s="1"/>
  <c r="H30" i="1"/>
  <c r="E31" i="1"/>
  <c r="I31" i="1" s="1"/>
  <c r="F35" i="1"/>
  <c r="G35" i="1" s="1"/>
  <c r="H35" i="1" s="1"/>
  <c r="F33" i="1"/>
  <c r="G33" i="1" s="1"/>
  <c r="H33" i="1" s="1"/>
  <c r="F32" i="1"/>
  <c r="G32" i="1" s="1"/>
  <c r="H32" i="1" s="1"/>
  <c r="G29" i="1"/>
  <c r="I29" i="1" l="1"/>
  <c r="I38" i="1" s="1"/>
  <c r="E38" i="1"/>
  <c r="H29" i="1"/>
  <c r="H34" i="1"/>
  <c r="H31" i="1"/>
</calcChain>
</file>

<file path=xl/sharedStrings.xml><?xml version="1.0" encoding="utf-8"?>
<sst xmlns="http://schemas.openxmlformats.org/spreadsheetml/2006/main" count="54" uniqueCount="39">
  <si>
    <t>Округление k</t>
  </si>
  <si>
    <t>Объем выборки n</t>
  </si>
  <si>
    <t>Размах выборки W</t>
  </si>
  <si>
    <t xml:space="preserve">max = </t>
  </si>
  <si>
    <t xml:space="preserve">min = </t>
  </si>
  <si>
    <t>Длина каждого интервала h</t>
  </si>
  <si>
    <t>Интервальный статистический ряд</t>
  </si>
  <si>
    <t>[xi;</t>
  </si>
  <si>
    <t>xi+1)</t>
  </si>
  <si>
    <t>xi*</t>
  </si>
  <si>
    <t>ni</t>
  </si>
  <si>
    <t>ni/n</t>
  </si>
  <si>
    <t>ni/n/h</t>
  </si>
  <si>
    <t>Выборочное среднее</t>
  </si>
  <si>
    <t>x-cp=</t>
  </si>
  <si>
    <t>Выборочная дисперсия</t>
  </si>
  <si>
    <t>Dв=</t>
  </si>
  <si>
    <t>s2=</t>
  </si>
  <si>
    <t>s=</t>
  </si>
  <si>
    <t>Проверка гипотезы о законе распределения по критерию Пирсона</t>
  </si>
  <si>
    <t>pi</t>
  </si>
  <si>
    <t>n*pi</t>
  </si>
  <si>
    <t>(ni-npi)^2</t>
  </si>
  <si>
    <t>ni^2/npi</t>
  </si>
  <si>
    <t>(ninpi)^2/npi</t>
  </si>
  <si>
    <t>Исходные данные</t>
  </si>
  <si>
    <t>Суммы</t>
  </si>
  <si>
    <t>ni-n*pi</t>
  </si>
  <si>
    <t xml:space="preserve">X2Расч = </t>
  </si>
  <si>
    <t xml:space="preserve">k-r-1 = </t>
  </si>
  <si>
    <t xml:space="preserve">X2Табл = </t>
  </si>
  <si>
    <t>Кол-во интервалов k по формуле Стерджесса</t>
  </si>
  <si>
    <t>Округлив h с точн. до 0,1 в большую сторону</t>
  </si>
  <si>
    <t>при</t>
  </si>
  <si>
    <t>&lt; x &lt;=</t>
  </si>
  <si>
    <t xml:space="preserve">F*n(x) = </t>
  </si>
  <si>
    <t>при x&gt;</t>
  </si>
  <si>
    <t>при x &lt;=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</si>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</sst>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  <charset val="204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Arial"/>
      <family val="2"/>
      <charset val="204"/>
    </font>
    <font>
      <b/>
      <sz val="14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11" fontId="1" fillId="3" borderId="1" xfId="0" applyNumberFormat="1" applyFont="1" applyFill="1" applyBorder="1"/>
    <xf numFmtId="0" fontId="4" fillId="0" borderId="0" xfId="0" applyFont="1"/>
    <xf numFmtId="0" fontId="1" fillId="7" borderId="1" xfId="0" applyFont="1" applyFill="1" applyBorder="1" applyAlignment="1">
      <alignment horizontal="right" vertical="center"/>
    </xf>
    <xf numFmtId="0" fontId="2" fillId="6" borderId="1" xfId="0" applyFont="1" applyFill="1" applyBorder="1"/>
    <xf numFmtId="0" fontId="2" fillId="6" borderId="1" xfId="0" applyFont="1" applyFill="1" applyBorder="1" applyAlignment="1">
      <alignment horizontal="center"/>
    </xf>
    <xf numFmtId="0" fontId="5" fillId="0" borderId="0" xfId="0" applyFont="1"/>
    <xf numFmtId="0" fontId="3" fillId="6" borderId="1" xfId="0" applyFont="1" applyFill="1" applyBorder="1"/>
    <xf numFmtId="2" fontId="3" fillId="6" borderId="1" xfId="0" applyNumberFormat="1" applyFont="1" applyFill="1" applyBorder="1"/>
    <xf numFmtId="0" fontId="1" fillId="6" borderId="1" xfId="0" applyFont="1" applyFill="1" applyBorder="1"/>
    <xf numFmtId="165" fontId="1" fillId="6" borderId="1" xfId="0" applyNumberFormat="1" applyFont="1" applyFill="1" applyBorder="1"/>
    <xf numFmtId="0" fontId="0" fillId="5" borderId="1" xfId="0" applyFill="1" applyBorder="1"/>
    <xf numFmtId="0" fontId="4" fillId="5" borderId="1" xfId="0" applyFont="1" applyFill="1" applyBorder="1"/>
    <xf numFmtId="0" fontId="1" fillId="5" borderId="2" xfId="0" applyFont="1" applyFill="1" applyBorder="1"/>
    <xf numFmtId="0" fontId="4" fillId="5" borderId="3" xfId="0" applyFont="1" applyFill="1" applyBorder="1"/>
    <xf numFmtId="0" fontId="0" fillId="5" borderId="0" xfId="0" applyFill="1"/>
    <xf numFmtId="164" fontId="0" fillId="5" borderId="0" xfId="0" applyNumberFormat="1" applyFill="1"/>
    <xf numFmtId="0" fontId="7" fillId="5" borderId="0" xfId="0" applyFont="1" applyFill="1"/>
    <xf numFmtId="2" fontId="1" fillId="6" borderId="1" xfId="0" applyNumberFormat="1" applyFont="1" applyFill="1" applyBorder="1"/>
    <xf numFmtId="164" fontId="3" fillId="6" borderId="1" xfId="0" applyNumberFormat="1" applyFont="1" applyFill="1" applyBorder="1"/>
    <xf numFmtId="0" fontId="6" fillId="0" borderId="0" xfId="0" applyFont="1"/>
    <xf numFmtId="164" fontId="1" fillId="6" borderId="1" xfId="0" applyNumberFormat="1" applyFont="1" applyFill="1" applyBorder="1"/>
    <xf numFmtId="0" fontId="6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  <a:r>
              <a:rPr lang="ru-RU" baseline="0"/>
              <a:t> относительных частот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Лист1!$C$16:$C$23</c:f>
              <c:numCache>
                <c:formatCode>0.00</c:formatCode>
                <c:ptCount val="8"/>
                <c:pt idx="0">
                  <c:v>2.75</c:v>
                </c:pt>
                <c:pt idx="1">
                  <c:v>6.25</c:v>
                </c:pt>
                <c:pt idx="2">
                  <c:v>9.75</c:v>
                </c:pt>
                <c:pt idx="3">
                  <c:v>13.25</c:v>
                </c:pt>
                <c:pt idx="4">
                  <c:v>16.75</c:v>
                </c:pt>
                <c:pt idx="5">
                  <c:v>20.25</c:v>
                </c:pt>
                <c:pt idx="6">
                  <c:v>23.75</c:v>
                </c:pt>
                <c:pt idx="7">
                  <c:v>27.25</c:v>
                </c:pt>
              </c:numCache>
            </c:numRef>
          </c:cat>
          <c:val>
            <c:numRef>
              <c:f>Лист1!$F$16:$F$23</c:f>
              <c:numCache>
                <c:formatCode>0.000</c:formatCode>
                <c:ptCount val="8"/>
                <c:pt idx="0">
                  <c:v>1.1428571428571429E-2</c:v>
                </c:pt>
                <c:pt idx="1">
                  <c:v>2.2857142857142857E-2</c:v>
                </c:pt>
                <c:pt idx="2">
                  <c:v>4.8571428571428578E-2</c:v>
                </c:pt>
                <c:pt idx="3">
                  <c:v>4.8571428571428578E-2</c:v>
                </c:pt>
                <c:pt idx="4">
                  <c:v>6.8571428571428575E-2</c:v>
                </c:pt>
                <c:pt idx="5">
                  <c:v>0.04</c:v>
                </c:pt>
                <c:pt idx="6">
                  <c:v>3.7142857142857144E-2</c:v>
                </c:pt>
                <c:pt idx="7">
                  <c:v>8.5714285714285719E-3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A9-4F68-919A-1CA94CF24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27"/>
        <c:axId val="897887631"/>
        <c:axId val="897885967"/>
      </c:barChart>
      <c:catAx>
        <c:axId val="89788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Середины</a:t>
                </a:r>
                <a:r>
                  <a:rPr lang="ru-RU" baseline="0"/>
                  <a:t> интервалов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97885967"/>
        <c:crosses val="autoZero"/>
        <c:auto val="1"/>
        <c:lblAlgn val="ctr"/>
        <c:lblOffset val="100"/>
        <c:noMultiLvlLbl val="0"/>
      </c:catAx>
      <c:valAx>
        <c:axId val="89788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ni/n/h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97887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эмпирической функции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0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(Лист1!$F$51,Лист1!$D$51)</c:f>
              <c:numCache>
                <c:formatCode>0.0</c:formatCode>
                <c:ptCount val="2"/>
                <c:pt idx="0" formatCode="General">
                  <c:v>29</c:v>
                </c:pt>
                <c:pt idx="1">
                  <c:v>27.25</c:v>
                </c:pt>
              </c:numCache>
            </c:numRef>
          </c:xVal>
          <c:yVal>
            <c:numRef>
              <c:f>(Лист1!$B$51,Лист1!$B$51)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89-4475-8781-E159C9FA7296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(Лист1!$F$43,Лист1!$D$43)</c:f>
              <c:numCache>
                <c:formatCode>0.0</c:formatCode>
                <c:ptCount val="2"/>
                <c:pt idx="0" formatCode="General">
                  <c:v>1</c:v>
                </c:pt>
                <c:pt idx="1">
                  <c:v>2.75</c:v>
                </c:pt>
              </c:numCache>
            </c:numRef>
          </c:xVal>
          <c:yVal>
            <c:numRef>
              <c:f>(Лист1!$B$43,Лист1!$B$43)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89-4475-8781-E159C9FA7296}"/>
            </c:ext>
          </c:extLst>
        </c:ser>
        <c:ser>
          <c:idx val="1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(Лист1!$F$44,Лист1!$D$44)</c:f>
              <c:numCache>
                <c:formatCode>0.0</c:formatCode>
                <c:ptCount val="2"/>
                <c:pt idx="0">
                  <c:v>6.25</c:v>
                </c:pt>
                <c:pt idx="1">
                  <c:v>2.75</c:v>
                </c:pt>
              </c:numCache>
            </c:numRef>
          </c:xVal>
          <c:yVal>
            <c:numRef>
              <c:f>(Лист1!$B$44,Лист1!$B$44)</c:f>
              <c:numCache>
                <c:formatCode>General</c:formatCode>
                <c:ptCount val="2"/>
                <c:pt idx="0">
                  <c:v>0.04</c:v>
                </c:pt>
                <c:pt idx="1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89-4475-8781-E159C9FA7296}"/>
            </c:ext>
          </c:extLst>
        </c:ser>
        <c:ser>
          <c:idx val="2"/>
          <c:order val="3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(Лист1!$F$45,Лист1!$D$45)</c:f>
              <c:numCache>
                <c:formatCode>0.0</c:formatCode>
                <c:ptCount val="2"/>
                <c:pt idx="0">
                  <c:v>9.75</c:v>
                </c:pt>
                <c:pt idx="1">
                  <c:v>6.25</c:v>
                </c:pt>
              </c:numCache>
            </c:numRef>
          </c:xVal>
          <c:yVal>
            <c:numRef>
              <c:f>(Лист1!$B$45,Лист1!$B$45)</c:f>
              <c:numCache>
                <c:formatCode>General</c:formatCode>
                <c:ptCount val="2"/>
                <c:pt idx="0">
                  <c:v>0.12</c:v>
                </c:pt>
                <c:pt idx="1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89-4475-8781-E159C9FA7296}"/>
            </c:ext>
          </c:extLst>
        </c:ser>
        <c:ser>
          <c:idx val="3"/>
          <c:order val="4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(Лист1!$F$46,Лист1!$D$46)</c:f>
              <c:numCache>
                <c:formatCode>0.0</c:formatCode>
                <c:ptCount val="2"/>
                <c:pt idx="0">
                  <c:v>13.25</c:v>
                </c:pt>
                <c:pt idx="1">
                  <c:v>9.75</c:v>
                </c:pt>
              </c:numCache>
            </c:numRef>
          </c:xVal>
          <c:yVal>
            <c:numRef>
              <c:f>(Лист1!$B$46,Лист1!$B$46)</c:f>
              <c:numCache>
                <c:formatCode>General</c:formatCode>
                <c:ptCount val="2"/>
                <c:pt idx="0">
                  <c:v>0.29000000000000004</c:v>
                </c:pt>
                <c:pt idx="1">
                  <c:v>0.29000000000000004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89-4475-8781-E159C9FA7296}"/>
            </c:ext>
          </c:extLst>
        </c:ser>
        <c:ser>
          <c:idx val="4"/>
          <c:order val="5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(Лист1!$F$47,Лист1!$D$47)</c:f>
              <c:numCache>
                <c:formatCode>0.0</c:formatCode>
                <c:ptCount val="2"/>
                <c:pt idx="0">
                  <c:v>16.75</c:v>
                </c:pt>
                <c:pt idx="1">
                  <c:v>13.25</c:v>
                </c:pt>
              </c:numCache>
            </c:numRef>
          </c:xVal>
          <c:yVal>
            <c:numRef>
              <c:f>(Лист1!$B$47,Лист1!$B$47)</c:f>
              <c:numCache>
                <c:formatCode>General</c:formatCode>
                <c:ptCount val="2"/>
                <c:pt idx="0">
                  <c:v>0.46000000000000008</c:v>
                </c:pt>
                <c:pt idx="1">
                  <c:v>0.46000000000000008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89-4475-8781-E159C9FA7296}"/>
            </c:ext>
          </c:extLst>
        </c:ser>
        <c:ser>
          <c:idx val="5"/>
          <c:order val="6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(Лист1!$F$48,Лист1!$D$48)</c:f>
              <c:numCache>
                <c:formatCode>0.0</c:formatCode>
                <c:ptCount val="2"/>
                <c:pt idx="0">
                  <c:v>20.25</c:v>
                </c:pt>
                <c:pt idx="1">
                  <c:v>16.75</c:v>
                </c:pt>
              </c:numCache>
            </c:numRef>
          </c:xVal>
          <c:yVal>
            <c:numRef>
              <c:f>(Лист1!$B$48,Лист1!$B$48)</c:f>
              <c:numCache>
                <c:formatCode>General</c:formatCode>
                <c:ptCount val="2"/>
                <c:pt idx="0">
                  <c:v>0.70000000000000007</c:v>
                </c:pt>
                <c:pt idx="1">
                  <c:v>0.70000000000000007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689-4475-8781-E159C9FA7296}"/>
            </c:ext>
          </c:extLst>
        </c:ser>
        <c:ser>
          <c:idx val="6"/>
          <c:order val="7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(Лист1!$F$49,Лист1!$D$49)</c:f>
              <c:numCache>
                <c:formatCode>0.0</c:formatCode>
                <c:ptCount val="2"/>
                <c:pt idx="0">
                  <c:v>23.75</c:v>
                </c:pt>
                <c:pt idx="1">
                  <c:v>20.25</c:v>
                </c:pt>
              </c:numCache>
            </c:numRef>
          </c:xVal>
          <c:yVal>
            <c:numRef>
              <c:f>(Лист1!$B$49,Лист1!$B$49)</c:f>
              <c:numCache>
                <c:formatCode>General</c:formatCode>
                <c:ptCount val="2"/>
                <c:pt idx="0">
                  <c:v>0.84000000000000008</c:v>
                </c:pt>
                <c:pt idx="1">
                  <c:v>0.84000000000000008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689-4475-8781-E159C9FA7296}"/>
            </c:ext>
          </c:extLst>
        </c:ser>
        <c:ser>
          <c:idx val="7"/>
          <c:order val="8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(Лист1!$F$50,Лист1!$D$50)</c:f>
              <c:numCache>
                <c:formatCode>0.0</c:formatCode>
                <c:ptCount val="2"/>
                <c:pt idx="0">
                  <c:v>27.25</c:v>
                </c:pt>
                <c:pt idx="1">
                  <c:v>23.75</c:v>
                </c:pt>
              </c:numCache>
            </c:numRef>
          </c:xVal>
          <c:yVal>
            <c:numRef>
              <c:f>(Лист1!$B$50,Лист1!$B$50)</c:f>
              <c:numCache>
                <c:formatCode>General</c:formatCode>
                <c:ptCount val="2"/>
                <c:pt idx="0">
                  <c:v>0.97000000000000008</c:v>
                </c:pt>
                <c:pt idx="1">
                  <c:v>0.97000000000000008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689-4475-8781-E159C9FA7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219823"/>
        <c:axId val="918217743"/>
      </c:scatterChart>
      <c:valAx>
        <c:axId val="918219823"/>
        <c:scaling>
          <c:orientation val="minMax"/>
          <c:max val="50"/>
          <c:min val="-3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18217743"/>
        <c:crossesAt val="0"/>
        <c:crossBetween val="midCat"/>
        <c:majorUnit val="4"/>
        <c:minorUnit val="0.8"/>
      </c:valAx>
      <c:valAx>
        <c:axId val="918217743"/>
        <c:scaling>
          <c:orientation val="minMax"/>
          <c:max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18219823"/>
        <c:crossesAt val="0"/>
        <c:crossBetween val="midCat"/>
        <c:majorUnit val="0.1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5301</xdr:colOff>
      <xdr:row>16</xdr:row>
      <xdr:rowOff>13358</xdr:rowOff>
    </xdr:from>
    <xdr:to>
      <xdr:col>16</xdr:col>
      <xdr:colOff>10171</xdr:colOff>
      <xdr:row>36</xdr:row>
      <xdr:rowOff>20523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604854</xdr:colOff>
      <xdr:row>16</xdr:row>
      <xdr:rowOff>4530</xdr:rowOff>
    </xdr:from>
    <xdr:to>
      <xdr:col>26</xdr:col>
      <xdr:colOff>195944</xdr:colOff>
      <xdr:row>36</xdr:row>
      <xdr:rowOff>10886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AF587444-CC2B-4DA3-85E1-D5D50FC726FB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tabSelected="1" topLeftCell="A15" zoomScale="70" zoomScaleNormal="104" workbookViewId="0">
      <selection activeCell="K47" sqref="K47"/>
    </sheetView>
  </sheetViews>
  <sheetFormatPr defaultRowHeight="14.4" x14ac:dyDescent="0.3"/>
  <cols>
    <col min="1" max="1" width="12.33203125" customWidth="1"/>
    <col min="2" max="2" width="8.44140625" customWidth="1"/>
    <col min="3" max="5" width="9" bestFit="1" customWidth="1"/>
    <col min="6" max="6" width="11.5546875" bestFit="1" customWidth="1"/>
    <col min="7" max="9" width="12.77734375" customWidth="1"/>
    <col min="12" max="12" width="7.33203125" bestFit="1" customWidth="1"/>
    <col min="13" max="13" width="46.6640625" customWidth="1"/>
    <col min="14" max="14" width="11" bestFit="1" customWidth="1"/>
  </cols>
  <sheetData>
    <row r="1" spans="1:14" ht="18" x14ac:dyDescent="0.35">
      <c r="A1" s="26" t="s">
        <v>25</v>
      </c>
      <c r="B1" s="26"/>
      <c r="C1" s="26"/>
      <c r="D1" s="27"/>
      <c r="E1" s="27"/>
      <c r="F1" s="27"/>
    </row>
    <row r="2" spans="1:14" ht="15" x14ac:dyDescent="0.3">
      <c r="A2" s="7">
        <v>11</v>
      </c>
      <c r="B2" s="7">
        <v>14</v>
      </c>
      <c r="C2" s="7">
        <v>22</v>
      </c>
      <c r="D2" s="7">
        <v>10</v>
      </c>
      <c r="E2" s="7">
        <v>14</v>
      </c>
      <c r="F2" s="7">
        <v>17</v>
      </c>
      <c r="G2" s="7">
        <v>21</v>
      </c>
      <c r="H2" s="7">
        <v>12</v>
      </c>
      <c r="I2" s="7">
        <v>16</v>
      </c>
      <c r="J2" s="7">
        <v>25</v>
      </c>
    </row>
    <row r="3" spans="1:14" ht="18" x14ac:dyDescent="0.35">
      <c r="A3" s="7">
        <v>21</v>
      </c>
      <c r="B3" s="7">
        <v>13</v>
      </c>
      <c r="C3" s="7">
        <v>8</v>
      </c>
      <c r="D3" s="7">
        <v>23</v>
      </c>
      <c r="E3" s="7">
        <v>17</v>
      </c>
      <c r="F3" s="7">
        <v>12</v>
      </c>
      <c r="G3" s="7">
        <v>17</v>
      </c>
      <c r="H3" s="7">
        <v>21</v>
      </c>
      <c r="I3" s="7">
        <v>12</v>
      </c>
      <c r="J3" s="7">
        <v>22</v>
      </c>
      <c r="M3" s="8" t="s">
        <v>1</v>
      </c>
      <c r="N3" s="11">
        <v>100</v>
      </c>
    </row>
    <row r="4" spans="1:14" ht="18" x14ac:dyDescent="0.35">
      <c r="A4" s="7">
        <v>15</v>
      </c>
      <c r="B4" s="7">
        <v>5</v>
      </c>
      <c r="C4" s="7">
        <v>20</v>
      </c>
      <c r="D4" s="7">
        <v>17</v>
      </c>
      <c r="E4" s="7">
        <v>15</v>
      </c>
      <c r="F4" s="7">
        <v>23</v>
      </c>
      <c r="G4" s="7">
        <v>13</v>
      </c>
      <c r="H4" s="7">
        <v>16</v>
      </c>
      <c r="I4" s="7">
        <v>17</v>
      </c>
      <c r="J4" s="7">
        <v>21</v>
      </c>
      <c r="M4" s="8" t="s">
        <v>31</v>
      </c>
      <c r="N4" s="11">
        <f>1+LOG(N3,2)</f>
        <v>7.6438561897747253</v>
      </c>
    </row>
    <row r="5" spans="1:14" ht="18" x14ac:dyDescent="0.35">
      <c r="A5" s="7">
        <v>21</v>
      </c>
      <c r="B5" s="7">
        <v>15</v>
      </c>
      <c r="C5" s="7">
        <v>11</v>
      </c>
      <c r="D5" s="7">
        <v>8</v>
      </c>
      <c r="E5" s="7">
        <v>22</v>
      </c>
      <c r="F5" s="7">
        <v>23</v>
      </c>
      <c r="G5" s="7">
        <v>7</v>
      </c>
      <c r="H5" s="7">
        <v>9</v>
      </c>
      <c r="I5" s="7">
        <v>9</v>
      </c>
      <c r="J5" s="7">
        <v>22</v>
      </c>
      <c r="M5" s="8" t="s">
        <v>0</v>
      </c>
      <c r="N5" s="11">
        <f>ROUND(N4,0)</f>
        <v>8</v>
      </c>
    </row>
    <row r="6" spans="1:14" ht="18" x14ac:dyDescent="0.35">
      <c r="A6" s="7">
        <v>14</v>
      </c>
      <c r="B6" s="7">
        <v>21</v>
      </c>
      <c r="C6" s="7">
        <v>10</v>
      </c>
      <c r="D6" s="7">
        <v>19</v>
      </c>
      <c r="E6" s="7">
        <v>10</v>
      </c>
      <c r="F6" s="7">
        <v>17</v>
      </c>
      <c r="G6" s="7">
        <v>18</v>
      </c>
      <c r="H6" s="7">
        <v>20</v>
      </c>
      <c r="I6" s="7">
        <v>17</v>
      </c>
      <c r="J6" s="7">
        <v>20</v>
      </c>
      <c r="M6" s="8" t="s">
        <v>2</v>
      </c>
      <c r="N6" s="11">
        <f>D12-B12</f>
        <v>28</v>
      </c>
    </row>
    <row r="7" spans="1:14" ht="18" x14ac:dyDescent="0.35">
      <c r="A7" s="7">
        <v>22</v>
      </c>
      <c r="B7" s="7">
        <v>14</v>
      </c>
      <c r="C7" s="7">
        <v>11</v>
      </c>
      <c r="D7" s="7">
        <v>12</v>
      </c>
      <c r="E7" s="7">
        <v>12</v>
      </c>
      <c r="F7" s="7">
        <v>16</v>
      </c>
      <c r="G7" s="7">
        <v>12</v>
      </c>
      <c r="H7" s="7">
        <v>19</v>
      </c>
      <c r="I7" s="7">
        <v>12</v>
      </c>
      <c r="J7" s="7">
        <v>18</v>
      </c>
      <c r="M7" s="8" t="s">
        <v>5</v>
      </c>
      <c r="N7" s="23">
        <f>N6/N5</f>
        <v>3.5</v>
      </c>
    </row>
    <row r="8" spans="1:14" ht="18" x14ac:dyDescent="0.35">
      <c r="A8" s="7">
        <v>9</v>
      </c>
      <c r="B8" s="7">
        <v>25</v>
      </c>
      <c r="C8" s="7">
        <v>4</v>
      </c>
      <c r="D8" s="7">
        <v>18</v>
      </c>
      <c r="E8" s="7">
        <v>25</v>
      </c>
      <c r="F8" s="7">
        <v>15</v>
      </c>
      <c r="G8" s="7">
        <v>15</v>
      </c>
      <c r="H8" s="7">
        <v>5</v>
      </c>
      <c r="I8" s="7">
        <v>18</v>
      </c>
      <c r="J8" s="7">
        <v>13</v>
      </c>
      <c r="M8" s="8" t="s">
        <v>32</v>
      </c>
      <c r="N8" s="11">
        <f>_xlfn.CEILING.MATH(N7,0.1)</f>
        <v>3.5</v>
      </c>
    </row>
    <row r="9" spans="1:14" ht="15" x14ac:dyDescent="0.3">
      <c r="A9" s="7">
        <v>20</v>
      </c>
      <c r="B9" s="7">
        <v>26</v>
      </c>
      <c r="C9" s="7">
        <v>11</v>
      </c>
      <c r="D9" s="7">
        <v>1</v>
      </c>
      <c r="E9" s="7">
        <v>4</v>
      </c>
      <c r="F9" s="7">
        <v>1</v>
      </c>
      <c r="G9" s="7">
        <v>7</v>
      </c>
      <c r="H9" s="7">
        <v>10</v>
      </c>
      <c r="I9" s="7">
        <v>6</v>
      </c>
      <c r="J9" s="7">
        <v>15</v>
      </c>
    </row>
    <row r="10" spans="1:14" ht="15" x14ac:dyDescent="0.3">
      <c r="A10" s="7">
        <v>12</v>
      </c>
      <c r="B10" s="7">
        <v>29</v>
      </c>
      <c r="C10" s="7">
        <v>6</v>
      </c>
      <c r="D10" s="7">
        <v>11</v>
      </c>
      <c r="E10" s="7">
        <v>20</v>
      </c>
      <c r="F10" s="7">
        <v>6</v>
      </c>
      <c r="G10" s="7">
        <v>16</v>
      </c>
      <c r="H10" s="7">
        <v>14</v>
      </c>
      <c r="I10" s="7">
        <v>18</v>
      </c>
      <c r="J10" s="7">
        <v>16</v>
      </c>
      <c r="M10" t="s">
        <v>13</v>
      </c>
    </row>
    <row r="11" spans="1:14" ht="18" x14ac:dyDescent="0.35">
      <c r="A11" s="7">
        <v>6</v>
      </c>
      <c r="B11" s="7">
        <v>10</v>
      </c>
      <c r="C11" s="7">
        <v>13</v>
      </c>
      <c r="D11" s="7">
        <v>22</v>
      </c>
      <c r="E11" s="7">
        <v>22</v>
      </c>
      <c r="F11" s="7">
        <v>10</v>
      </c>
      <c r="G11" s="7">
        <v>15</v>
      </c>
      <c r="H11" s="7">
        <v>9</v>
      </c>
      <c r="I11" s="7">
        <v>28</v>
      </c>
      <c r="J11" s="7">
        <v>20</v>
      </c>
      <c r="M11" s="8" t="s">
        <v>14</v>
      </c>
      <c r="N11" s="12">
        <f>SUMPRODUCT(C16:C23,D16:D23)/100</f>
        <v>15.28</v>
      </c>
    </row>
    <row r="12" spans="1:14" ht="15.6" x14ac:dyDescent="0.3">
      <c r="A12" s="8" t="s">
        <v>4</v>
      </c>
      <c r="B12" s="9">
        <f>MIN(A2:J11)</f>
        <v>1</v>
      </c>
      <c r="C12" s="8" t="s">
        <v>3</v>
      </c>
      <c r="D12" s="9">
        <f>MAX(A2:J11)</f>
        <v>29</v>
      </c>
      <c r="M12" t="s">
        <v>15</v>
      </c>
    </row>
    <row r="13" spans="1:14" ht="18" x14ac:dyDescent="0.35">
      <c r="M13" s="8" t="s">
        <v>16</v>
      </c>
      <c r="N13" s="12">
        <f>SUMPRODUCT(C16:C23,C16:C23,D16:D23)/100-N11*N11</f>
        <v>36.304100000000034</v>
      </c>
    </row>
    <row r="14" spans="1:14" ht="18" x14ac:dyDescent="0.35">
      <c r="A14" s="10" t="s">
        <v>6</v>
      </c>
      <c r="M14" s="8" t="s">
        <v>17</v>
      </c>
      <c r="N14" s="12">
        <f>N13*100/99</f>
        <v>36.670808080808115</v>
      </c>
    </row>
    <row r="15" spans="1:14" ht="18" x14ac:dyDescent="0.35">
      <c r="A15" s="1" t="s">
        <v>7</v>
      </c>
      <c r="B15" s="1" t="s">
        <v>8</v>
      </c>
      <c r="C15" s="1" t="s">
        <v>9</v>
      </c>
      <c r="D15" s="1" t="s">
        <v>10</v>
      </c>
      <c r="E15" s="1" t="s">
        <v>11</v>
      </c>
      <c r="F15" s="1" t="s">
        <v>12</v>
      </c>
      <c r="M15" s="8" t="s">
        <v>18</v>
      </c>
      <c r="N15" s="12">
        <f>SQRT(N14)</f>
        <v>6.0556426645574222</v>
      </c>
    </row>
    <row r="16" spans="1:14" ht="15.6" x14ac:dyDescent="0.3">
      <c r="A16" s="13">
        <f>B12</f>
        <v>1</v>
      </c>
      <c r="B16" s="25">
        <f>A16+$N$8</f>
        <v>4.5</v>
      </c>
      <c r="C16" s="22">
        <f>(A16+B16)/2</f>
        <v>2.75</v>
      </c>
      <c r="D16" s="13">
        <f>COUNTIFS($A$2:$J$11,"&gt;="&amp;A16,$A$2:$J$11,"&lt;"&amp;B16)</f>
        <v>4</v>
      </c>
      <c r="E16" s="13">
        <f>D16/$N$3</f>
        <v>0.04</v>
      </c>
      <c r="F16" s="14">
        <f>E16/$N$8</f>
        <v>1.1428571428571429E-2</v>
      </c>
    </row>
    <row r="17" spans="1:9" ht="15.6" x14ac:dyDescent="0.3">
      <c r="A17" s="13">
        <f>A16+$N$8</f>
        <v>4.5</v>
      </c>
      <c r="B17" s="25">
        <f>A17+$N$8</f>
        <v>8</v>
      </c>
      <c r="C17" s="22">
        <f t="shared" ref="C17:C23" si="0">(A17+B17)/2</f>
        <v>6.25</v>
      </c>
      <c r="D17" s="13">
        <f t="shared" ref="D17:D22" si="1">COUNTIFS($A$2:$J$11,"&gt;="&amp;A17,$A$2:$J$11,"&lt;"&amp;B17)</f>
        <v>8</v>
      </c>
      <c r="E17" s="13">
        <f>D17/$N$3</f>
        <v>0.08</v>
      </c>
      <c r="F17" s="14">
        <f>E17/$N$8</f>
        <v>2.2857142857142857E-2</v>
      </c>
    </row>
    <row r="18" spans="1:9" ht="15.6" x14ac:dyDescent="0.3">
      <c r="A18" s="13">
        <f>A17+$N$8</f>
        <v>8</v>
      </c>
      <c r="B18" s="25">
        <f>A18+$N$8</f>
        <v>11.5</v>
      </c>
      <c r="C18" s="22">
        <f t="shared" si="0"/>
        <v>9.75</v>
      </c>
      <c r="D18" s="13">
        <f t="shared" si="1"/>
        <v>17</v>
      </c>
      <c r="E18" s="13">
        <f t="shared" ref="E18:E23" si="2">D18/$N$3</f>
        <v>0.17</v>
      </c>
      <c r="F18" s="14">
        <f t="shared" ref="F18:F23" si="3">E18/$N$8</f>
        <v>4.8571428571428578E-2</v>
      </c>
    </row>
    <row r="19" spans="1:9" ht="15.6" x14ac:dyDescent="0.3">
      <c r="A19" s="13">
        <f t="shared" ref="A19:A23" si="4">A18+$N$8</f>
        <v>11.5</v>
      </c>
      <c r="B19" s="25">
        <f t="shared" ref="B19:B23" si="5">A19+$N$8</f>
        <v>15</v>
      </c>
      <c r="C19" s="22">
        <f t="shared" si="0"/>
        <v>13.25</v>
      </c>
      <c r="D19" s="13">
        <f t="shared" si="1"/>
        <v>17</v>
      </c>
      <c r="E19" s="13">
        <f t="shared" si="2"/>
        <v>0.17</v>
      </c>
      <c r="F19" s="14">
        <f t="shared" si="3"/>
        <v>4.8571428571428578E-2</v>
      </c>
    </row>
    <row r="20" spans="1:9" ht="15.6" x14ac:dyDescent="0.3">
      <c r="A20" s="13">
        <f t="shared" si="4"/>
        <v>15</v>
      </c>
      <c r="B20" s="25">
        <f t="shared" si="5"/>
        <v>18.5</v>
      </c>
      <c r="C20" s="22">
        <f t="shared" si="0"/>
        <v>16.75</v>
      </c>
      <c r="D20" s="13">
        <f t="shared" si="1"/>
        <v>24</v>
      </c>
      <c r="E20" s="13">
        <f t="shared" si="2"/>
        <v>0.24</v>
      </c>
      <c r="F20" s="14">
        <f t="shared" si="3"/>
        <v>6.8571428571428575E-2</v>
      </c>
    </row>
    <row r="21" spans="1:9" ht="15.6" x14ac:dyDescent="0.3">
      <c r="A21" s="13">
        <f t="shared" si="4"/>
        <v>18.5</v>
      </c>
      <c r="B21" s="25">
        <f t="shared" si="5"/>
        <v>22</v>
      </c>
      <c r="C21" s="22">
        <f t="shared" si="0"/>
        <v>20.25</v>
      </c>
      <c r="D21" s="13">
        <f t="shared" si="1"/>
        <v>14</v>
      </c>
      <c r="E21" s="13">
        <f t="shared" si="2"/>
        <v>0.14000000000000001</v>
      </c>
      <c r="F21" s="14">
        <f t="shared" si="3"/>
        <v>0.04</v>
      </c>
    </row>
    <row r="22" spans="1:9" ht="15.6" x14ac:dyDescent="0.3">
      <c r="A22" s="13">
        <f t="shared" si="4"/>
        <v>22</v>
      </c>
      <c r="B22" s="25">
        <f t="shared" si="5"/>
        <v>25.5</v>
      </c>
      <c r="C22" s="22">
        <f t="shared" si="0"/>
        <v>23.75</v>
      </c>
      <c r="D22" s="13">
        <f t="shared" si="1"/>
        <v>13</v>
      </c>
      <c r="E22" s="13">
        <f t="shared" si="2"/>
        <v>0.13</v>
      </c>
      <c r="F22" s="14">
        <f t="shared" si="3"/>
        <v>3.7142857142857144E-2</v>
      </c>
    </row>
    <row r="23" spans="1:9" ht="15.6" x14ac:dyDescent="0.3">
      <c r="A23" s="13">
        <f t="shared" si="4"/>
        <v>25.5</v>
      </c>
      <c r="B23" s="25">
        <f t="shared" si="5"/>
        <v>29</v>
      </c>
      <c r="C23" s="22">
        <f t="shared" si="0"/>
        <v>27.25</v>
      </c>
      <c r="D23" s="13">
        <f>COUNTIFS($A$2:$J$11,"&gt;="&amp;A23,$A$2:$J$11,"&lt;="&amp;B23)</f>
        <v>3</v>
      </c>
      <c r="E23" s="13">
        <f t="shared" si="2"/>
        <v>0.03</v>
      </c>
      <c r="F23" s="14">
        <f t="shared" si="3"/>
        <v>8.5714285714285719E-3</v>
      </c>
    </row>
    <row r="24" spans="1:9" x14ac:dyDescent="0.3">
      <c r="D24" s="15">
        <f>SUM(D16:D23)</f>
        <v>100</v>
      </c>
    </row>
    <row r="27" spans="1:9" ht="17.399999999999999" x14ac:dyDescent="0.3">
      <c r="A27" s="10" t="s">
        <v>19</v>
      </c>
    </row>
    <row r="28" spans="1:9" ht="15.6" x14ac:dyDescent="0.3">
      <c r="A28" s="4" t="s">
        <v>7</v>
      </c>
      <c r="B28" s="4" t="s">
        <v>8</v>
      </c>
      <c r="C28" s="4" t="s">
        <v>10</v>
      </c>
      <c r="D28" s="4" t="s">
        <v>20</v>
      </c>
      <c r="E28" s="4" t="s">
        <v>21</v>
      </c>
      <c r="F28" s="4" t="s">
        <v>27</v>
      </c>
      <c r="G28" s="4" t="s">
        <v>22</v>
      </c>
      <c r="H28" s="4" t="s">
        <v>24</v>
      </c>
      <c r="I28" s="4" t="s">
        <v>23</v>
      </c>
    </row>
    <row r="29" spans="1:9" ht="15.6" x14ac:dyDescent="0.3">
      <c r="A29" s="5">
        <f>-10000000000</f>
        <v>-10000000000</v>
      </c>
      <c r="B29" s="2">
        <f>B16</f>
        <v>4.5</v>
      </c>
      <c r="C29" s="3">
        <f>D16</f>
        <v>4</v>
      </c>
      <c r="D29" s="13">
        <f>_xlfn.NORM.DIST(B29,$N$11,$N$15,TRUE)</f>
        <v>3.7525063299458553E-2</v>
      </c>
      <c r="E29" s="13">
        <f>$N$3*D29</f>
        <v>3.7525063299458554</v>
      </c>
      <c r="F29" s="13">
        <f>C29-$N$3*D29</f>
        <v>0.24749367005414458</v>
      </c>
      <c r="G29" s="13">
        <f>POWER(F29,2)</f>
        <v>6.1253116716869782E-2</v>
      </c>
      <c r="H29" s="13">
        <f>G29/E29</f>
        <v>1.6323254734590575E-2</v>
      </c>
      <c r="I29" s="13">
        <f>(POWER(C29,2))/E29</f>
        <v>4.2638169247887348</v>
      </c>
    </row>
    <row r="30" spans="1:9" ht="15.6" x14ac:dyDescent="0.3">
      <c r="A30" s="2">
        <f>A17</f>
        <v>4.5</v>
      </c>
      <c r="B30" s="2">
        <f t="shared" ref="A30:B34" si="6">B17</f>
        <v>8</v>
      </c>
      <c r="C30" s="3">
        <f t="shared" ref="C30:C34" si="7">D17</f>
        <v>8</v>
      </c>
      <c r="D30" s="13">
        <f>_xlfn.NORM.DIST(B30,$N$11,$N$15,TRUE)-_xlfn.NORM.DIST(A30,$N$11,$N$15,TRUE)</f>
        <v>7.7120955302662247E-2</v>
      </c>
      <c r="E30" s="13">
        <f t="shared" ref="E30:E35" si="8">$N$3*D30</f>
        <v>7.7120955302662244</v>
      </c>
      <c r="F30" s="13">
        <f t="shared" ref="F30:F35" si="9">C30-$N$3*D30</f>
        <v>0.28790446973377559</v>
      </c>
      <c r="G30" s="13">
        <f t="shared" ref="G30:G35" si="10">POWER(F30,2)</f>
        <v>8.2888983692686505E-2</v>
      </c>
      <c r="H30" s="13">
        <f t="shared" ref="H30:H35" si="11">G30/E30</f>
        <v>1.0747919727833706E-2</v>
      </c>
      <c r="I30" s="13">
        <f t="shared" ref="I30:I35" si="12">(POWER(C30,2))/E30</f>
        <v>8.2986523894616084</v>
      </c>
    </row>
    <row r="31" spans="1:9" ht="15.6" x14ac:dyDescent="0.3">
      <c r="A31" s="2">
        <f t="shared" si="6"/>
        <v>8</v>
      </c>
      <c r="B31" s="2">
        <f t="shared" si="6"/>
        <v>11.5</v>
      </c>
      <c r="C31" s="3">
        <f t="shared" si="7"/>
        <v>17</v>
      </c>
      <c r="D31" s="13">
        <f t="shared" ref="D31:D34" si="13">_xlfn.NORM.DIST(B31,$N$11,$N$15,TRUE)-_xlfn.NORM.DIST(A31,$N$11,$N$15,TRUE)</f>
        <v>0.15159842622238123</v>
      </c>
      <c r="E31" s="13">
        <f t="shared" si="8"/>
        <v>15.159842622238124</v>
      </c>
      <c r="F31" s="13">
        <f t="shared" si="9"/>
        <v>1.8401573777618765</v>
      </c>
      <c r="G31" s="13">
        <f t="shared" si="10"/>
        <v>3.3861791749314656</v>
      </c>
      <c r="H31" s="13">
        <f t="shared" si="11"/>
        <v>0.22336506118897606</v>
      </c>
      <c r="I31" s="13">
        <f t="shared" si="12"/>
        <v>19.063522438950852</v>
      </c>
    </row>
    <row r="32" spans="1:9" ht="15.6" x14ac:dyDescent="0.3">
      <c r="A32" s="2">
        <f t="shared" si="6"/>
        <v>11.5</v>
      </c>
      <c r="B32" s="2">
        <f t="shared" si="6"/>
        <v>15</v>
      </c>
      <c r="C32" s="3">
        <f t="shared" si="7"/>
        <v>17</v>
      </c>
      <c r="D32" s="13">
        <f t="shared" si="13"/>
        <v>0.21531588580124617</v>
      </c>
      <c r="E32" s="13">
        <f t="shared" si="8"/>
        <v>21.531588580124616</v>
      </c>
      <c r="F32" s="13">
        <f t="shared" si="9"/>
        <v>-4.5315885801246161</v>
      </c>
      <c r="G32" s="13">
        <f t="shared" si="10"/>
        <v>20.535295059515835</v>
      </c>
      <c r="H32" s="13">
        <f t="shared" si="11"/>
        <v>0.95372874988293066</v>
      </c>
      <c r="I32" s="13">
        <f t="shared" si="12"/>
        <v>13.422140169758315</v>
      </c>
    </row>
    <row r="33" spans="1:9" ht="15.6" x14ac:dyDescent="0.3">
      <c r="A33" s="2">
        <f t="shared" si="6"/>
        <v>15</v>
      </c>
      <c r="B33" s="2">
        <f t="shared" si="6"/>
        <v>18.5</v>
      </c>
      <c r="C33" s="3">
        <f t="shared" si="7"/>
        <v>24</v>
      </c>
      <c r="D33" s="13">
        <f t="shared" si="13"/>
        <v>0.22098505859477002</v>
      </c>
      <c r="E33" s="13">
        <f t="shared" si="8"/>
        <v>22.098505859477001</v>
      </c>
      <c r="F33" s="13">
        <f t="shared" si="9"/>
        <v>1.901494140522999</v>
      </c>
      <c r="G33" s="13">
        <f t="shared" si="10"/>
        <v>3.6156799664432988</v>
      </c>
      <c r="H33" s="13">
        <f t="shared" si="11"/>
        <v>0.16361649015708024</v>
      </c>
      <c r="I33" s="13">
        <f t="shared" si="12"/>
        <v>26.065110630680078</v>
      </c>
    </row>
    <row r="34" spans="1:9" ht="15.6" x14ac:dyDescent="0.3">
      <c r="A34" s="2">
        <f t="shared" si="6"/>
        <v>18.5</v>
      </c>
      <c r="B34" s="2">
        <f>B21</f>
        <v>22</v>
      </c>
      <c r="C34" s="3">
        <f t="shared" si="7"/>
        <v>14</v>
      </c>
      <c r="D34" s="13">
        <f t="shared" si="13"/>
        <v>0.16389234759867843</v>
      </c>
      <c r="E34" s="13">
        <f t="shared" si="8"/>
        <v>16.389234759867843</v>
      </c>
      <c r="F34" s="13">
        <f t="shared" si="9"/>
        <v>-2.3892347598678434</v>
      </c>
      <c r="G34" s="13">
        <f t="shared" si="10"/>
        <v>5.708442737760751</v>
      </c>
      <c r="H34" s="13">
        <f t="shared" si="11"/>
        <v>0.34830440965669479</v>
      </c>
      <c r="I34" s="13">
        <f t="shared" si="12"/>
        <v>11.959069649788852</v>
      </c>
    </row>
    <row r="35" spans="1:9" ht="15.6" x14ac:dyDescent="0.3">
      <c r="A35" s="2">
        <f>A22</f>
        <v>22</v>
      </c>
      <c r="B35" s="2">
        <f>10000000000</f>
        <v>10000000000</v>
      </c>
      <c r="C35" s="3">
        <f>D22+D23</f>
        <v>16</v>
      </c>
      <c r="D35" s="13">
        <f>_xlfn.NORM.DIST(B35,$N$11,$N$15,TRUE)-_xlfn.NORM.DIST(A35,$N$11,$N$15,TRUE)</f>
        <v>0.13356226318080333</v>
      </c>
      <c r="E35" s="13">
        <f t="shared" si="8"/>
        <v>13.356226318080333</v>
      </c>
      <c r="F35" s="13">
        <f t="shared" si="9"/>
        <v>2.6437736819196669</v>
      </c>
      <c r="G35" s="13">
        <f t="shared" si="10"/>
        <v>6.9895392812110719</v>
      </c>
      <c r="H35" s="13">
        <f t="shared" si="11"/>
        <v>0.52331692461285473</v>
      </c>
      <c r="I35" s="13">
        <f t="shared" si="12"/>
        <v>19.167090606532522</v>
      </c>
    </row>
    <row r="38" spans="1:9" ht="15.6" x14ac:dyDescent="0.3">
      <c r="A38" s="16" t="s">
        <v>26</v>
      </c>
      <c r="C38" s="17">
        <f>SUM(C29:C35)</f>
        <v>100</v>
      </c>
      <c r="D38" s="16">
        <f>SUM(D29:D35)</f>
        <v>1</v>
      </c>
      <c r="E38" s="16">
        <f>SUM(E29:E35)</f>
        <v>100</v>
      </c>
      <c r="G38" s="16" t="s">
        <v>28</v>
      </c>
      <c r="H38" s="16">
        <f>SUM(H29:H35)</f>
        <v>2.2394028099609606</v>
      </c>
      <c r="I38" s="18">
        <f>SUM(I29:I35)</f>
        <v>102.23940280996098</v>
      </c>
    </row>
    <row r="39" spans="1:9" x14ac:dyDescent="0.3">
      <c r="A39" s="6"/>
      <c r="B39" s="6"/>
      <c r="D39" s="16" t="s">
        <v>29</v>
      </c>
      <c r="E39" s="16">
        <f>COUNT(C29:C35)-2-1</f>
        <v>4</v>
      </c>
      <c r="G39" s="16" t="s">
        <v>30</v>
      </c>
      <c r="H39" s="16">
        <f>_xlfn.CHISQ.INV.RT(0.05,E39)</f>
        <v>9.4877290367811575</v>
      </c>
    </row>
    <row r="42" spans="1:9" ht="18" x14ac:dyDescent="0.35">
      <c r="A42" s="24"/>
      <c r="F42" t="s">
        <v>38</v>
      </c>
    </row>
    <row r="43" spans="1:9" x14ac:dyDescent="0.3">
      <c r="A43" s="19"/>
      <c r="B43" s="19">
        <v>0</v>
      </c>
      <c r="C43" s="19" t="s">
        <v>37</v>
      </c>
      <c r="D43" s="20">
        <f>C16</f>
        <v>2.75</v>
      </c>
      <c r="E43" s="19"/>
      <c r="F43" s="19">
        <v>1</v>
      </c>
    </row>
    <row r="44" spans="1:9" x14ac:dyDescent="0.3">
      <c r="A44" s="19"/>
      <c r="B44" s="19">
        <v>0.04</v>
      </c>
      <c r="C44" s="19" t="s">
        <v>33</v>
      </c>
      <c r="D44" s="20">
        <f>D43</f>
        <v>2.75</v>
      </c>
      <c r="E44" s="19" t="s">
        <v>34</v>
      </c>
      <c r="F44" s="20">
        <f>D45</f>
        <v>6.25</v>
      </c>
    </row>
    <row r="45" spans="1:9" x14ac:dyDescent="0.3">
      <c r="A45" s="19"/>
      <c r="B45" s="19">
        <f>B44+E17</f>
        <v>0.12</v>
      </c>
      <c r="C45" s="19" t="s">
        <v>33</v>
      </c>
      <c r="D45" s="20">
        <f>C17</f>
        <v>6.25</v>
      </c>
      <c r="E45" s="19" t="s">
        <v>34</v>
      </c>
      <c r="F45" s="20">
        <f t="shared" ref="F45:F50" si="14">D46</f>
        <v>9.75</v>
      </c>
    </row>
    <row r="46" spans="1:9" x14ac:dyDescent="0.3">
      <c r="A46" s="19"/>
      <c r="B46" s="19">
        <f t="shared" ref="B46:B50" si="15">B45+E18</f>
        <v>0.29000000000000004</v>
      </c>
      <c r="C46" s="19" t="s">
        <v>33</v>
      </c>
      <c r="D46" s="20">
        <f>C18</f>
        <v>9.75</v>
      </c>
      <c r="E46" s="19" t="s">
        <v>34</v>
      </c>
      <c r="F46" s="20">
        <f t="shared" si="14"/>
        <v>13.25</v>
      </c>
    </row>
    <row r="47" spans="1:9" x14ac:dyDescent="0.3">
      <c r="A47" s="21" t="s">
        <v>35</v>
      </c>
      <c r="B47" s="19">
        <f t="shared" si="15"/>
        <v>0.46000000000000008</v>
      </c>
      <c r="C47" s="19" t="s">
        <v>33</v>
      </c>
      <c r="D47" s="20">
        <f t="shared" ref="D47:D51" si="16">C19</f>
        <v>13.25</v>
      </c>
      <c r="E47" s="19" t="s">
        <v>34</v>
      </c>
      <c r="F47" s="20">
        <f t="shared" si="14"/>
        <v>16.75</v>
      </c>
    </row>
    <row r="48" spans="1:9" x14ac:dyDescent="0.3">
      <c r="A48" s="19"/>
      <c r="B48" s="19">
        <f t="shared" si="15"/>
        <v>0.70000000000000007</v>
      </c>
      <c r="C48" s="19" t="s">
        <v>33</v>
      </c>
      <c r="D48" s="20">
        <f t="shared" si="16"/>
        <v>16.75</v>
      </c>
      <c r="E48" s="19" t="s">
        <v>34</v>
      </c>
      <c r="F48" s="20">
        <f t="shared" si="14"/>
        <v>20.25</v>
      </c>
    </row>
    <row r="49" spans="1:6" x14ac:dyDescent="0.3">
      <c r="A49" s="19"/>
      <c r="B49" s="19">
        <f>B48+E21</f>
        <v>0.84000000000000008</v>
      </c>
      <c r="C49" s="19" t="s">
        <v>33</v>
      </c>
      <c r="D49" s="20">
        <f t="shared" si="16"/>
        <v>20.25</v>
      </c>
      <c r="E49" s="19" t="s">
        <v>34</v>
      </c>
      <c r="F49" s="20">
        <f t="shared" si="14"/>
        <v>23.75</v>
      </c>
    </row>
    <row r="50" spans="1:6" x14ac:dyDescent="0.3">
      <c r="A50" s="19"/>
      <c r="B50" s="19">
        <f t="shared" si="15"/>
        <v>0.97000000000000008</v>
      </c>
      <c r="C50" s="19" t="s">
        <v>33</v>
      </c>
      <c r="D50" s="20">
        <f t="shared" si="16"/>
        <v>23.75</v>
      </c>
      <c r="E50" s="19" t="s">
        <v>34</v>
      </c>
      <c r="F50" s="20">
        <f t="shared" si="14"/>
        <v>27.25</v>
      </c>
    </row>
    <row r="51" spans="1:6" x14ac:dyDescent="0.3">
      <c r="A51" s="19"/>
      <c r="B51" s="19">
        <f>B50+E23</f>
        <v>1</v>
      </c>
      <c r="C51" s="19" t="s">
        <v>36</v>
      </c>
      <c r="D51" s="20">
        <f t="shared" si="16"/>
        <v>27.25</v>
      </c>
      <c r="E51" s="20"/>
      <c r="F51" s="19">
        <v>29</v>
      </c>
    </row>
  </sheetData>
  <mergeCells count="2">
    <mergeCell ref="A1:C1"/>
    <mergeCell ref="D1:F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2024-11-25T15:29:34Z</dcterms:modified>
</cp:coreProperties>
</file>