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AnalytikV2.2\"/>
    </mc:Choice>
  </mc:AlternateContent>
  <xr:revisionPtr revIDLastSave="0" documentId="13_ncr:1_{25FC0D88-E2C9-4EF6-82F2-16C7B148A6AC}" xr6:coauthVersionLast="44" xr6:coauthVersionMax="45" xr10:uidLastSave="{00000000-0000-0000-0000-000000000000}"/>
  <bookViews>
    <workbookView xWindow="-4275" yWindow="4815" windowWidth="15375" windowHeight="7875" firstSheet="3" activeTab="3" xr2:uid="{DFE8C85E-67A7-48FD-AA0A-31EF262ACFEF}"/>
  </bookViews>
  <sheets>
    <sheet name="Daten 1" sheetId="2" r:id="rId1"/>
    <sheet name="Daten 2" sheetId="1" r:id="rId2"/>
    <sheet name="Konzentration des Blei Messgerä" sheetId="3" r:id="rId3"/>
    <sheet name="Tabelle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4" l="1"/>
  <c r="E10" i="4"/>
  <c r="C13" i="4"/>
  <c r="D8" i="4"/>
  <c r="B13" i="4"/>
  <c r="B12" i="4"/>
  <c r="B11" i="4"/>
  <c r="C8" i="4"/>
  <c r="B8" i="4"/>
  <c r="C6" i="4"/>
  <c r="B6" i="4"/>
  <c r="B3" i="4"/>
  <c r="C3" i="4"/>
  <c r="A3" i="4"/>
  <c r="C2" i="4"/>
  <c r="B2" i="4"/>
  <c r="A2" i="4"/>
  <c r="G20" i="3"/>
  <c r="G19" i="3"/>
  <c r="E15" i="3" l="1"/>
  <c r="K17" i="3" l="1"/>
  <c r="K16" i="3"/>
  <c r="K15" i="3"/>
  <c r="J17" i="3"/>
  <c r="J16" i="3"/>
  <c r="J15" i="3"/>
  <c r="D15" i="3"/>
  <c r="H16" i="3"/>
  <c r="G16" i="3"/>
  <c r="D12" i="3"/>
  <c r="E7" i="3"/>
  <c r="E26" i="3"/>
  <c r="E25" i="3"/>
  <c r="E24" i="3"/>
  <c r="E23" i="3"/>
  <c r="E20" i="3"/>
  <c r="E21" i="3"/>
  <c r="E22" i="3"/>
  <c r="E19" i="3"/>
  <c r="E16" i="3"/>
  <c r="E17" i="3"/>
  <c r="E18" i="3"/>
  <c r="D22" i="3"/>
  <c r="D26" i="3"/>
  <c r="D18" i="3"/>
  <c r="D23" i="3"/>
  <c r="D19" i="3"/>
  <c r="A5" i="3"/>
  <c r="D9" i="3" s="1"/>
  <c r="E5" i="3"/>
  <c r="B5" i="3"/>
  <c r="G18" i="3" l="1"/>
  <c r="D5" i="3"/>
  <c r="E12" i="2"/>
  <c r="C12" i="2"/>
  <c r="C10" i="2"/>
  <c r="C9" i="2"/>
  <c r="C9" i="1" l="1"/>
  <c r="C11" i="1" s="1"/>
  <c r="E11" i="1"/>
  <c r="E1" i="1"/>
  <c r="E2" i="1"/>
  <c r="E3" i="1"/>
  <c r="C8" i="1"/>
</calcChain>
</file>

<file path=xl/sharedStrings.xml><?xml version="1.0" encoding="utf-8"?>
<sst xmlns="http://schemas.openxmlformats.org/spreadsheetml/2006/main" count="21" uniqueCount="19">
  <si>
    <t>Volumen</t>
  </si>
  <si>
    <t>Messung 1 mg/l</t>
  </si>
  <si>
    <t>Messung 2 mg/l</t>
  </si>
  <si>
    <t>Masse 1 micro gramm</t>
  </si>
  <si>
    <t>Masse 2 micro gramm</t>
  </si>
  <si>
    <t>Konzentrationsabweichung 1</t>
  </si>
  <si>
    <t>Konzentrationsabweichung 2</t>
  </si>
  <si>
    <t>Konzentrationsabweichung %</t>
  </si>
  <si>
    <t>Konzentrationsabweichung mg/L</t>
  </si>
  <si>
    <t>Mittelwert Masse</t>
  </si>
  <si>
    <t>Standardabweichung Masse</t>
  </si>
  <si>
    <t>Vertrauensintervall X+-</t>
  </si>
  <si>
    <t>G (1,463)</t>
  </si>
  <si>
    <t>Q (0,829)</t>
  </si>
  <si>
    <t>Steigung</t>
  </si>
  <si>
    <t>Schnittpunkt</t>
  </si>
  <si>
    <t>Masse 1 mg</t>
  </si>
  <si>
    <t>Masse 2 mg</t>
  </si>
  <si>
    <t>Masse 3 in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</si>
</sst>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4319335083114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0273403324584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'Daten 1'!$A$1:$A$6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</c:numCache>
            </c:numRef>
          </c:xVal>
          <c:yVal>
            <c:numRef>
              <c:f>'Daten 1'!$B$1:$B$6</c:f>
              <c:numCache>
                <c:formatCode>General</c:formatCode>
                <c:ptCount val="6"/>
                <c:pt idx="0">
                  <c:v>-113</c:v>
                </c:pt>
                <c:pt idx="1">
                  <c:v>-112.5</c:v>
                </c:pt>
                <c:pt idx="2">
                  <c:v>-268.2</c:v>
                </c:pt>
                <c:pt idx="3">
                  <c:v>-266.60000000000002</c:v>
                </c:pt>
                <c:pt idx="4">
                  <c:v>-422.8</c:v>
                </c:pt>
                <c:pt idx="5">
                  <c:v>-416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A-4D92-8218-38997AE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1296"/>
        <c:axId val="106412672"/>
      </c:scatterChart>
      <c:valAx>
        <c:axId val="106661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2672"/>
        <c:crosses val="autoZero"/>
        <c:crossBetween val="midCat"/>
      </c:valAx>
      <c:valAx>
        <c:axId val="106412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2'!$F$4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71303543370679E-3"/>
                  <c:y val="7.239046280555934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('Daten 2'!$A$1,'Daten 2'!$A$3,'Daten 2'!$A$5)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'Daten 2'!$E$1:$E$3</c:f>
              <c:numCache>
                <c:formatCode>General</c:formatCode>
                <c:ptCount val="3"/>
                <c:pt idx="0">
                  <c:v>-134.25</c:v>
                </c:pt>
                <c:pt idx="1">
                  <c:v>-284.2</c:v>
                </c:pt>
                <c:pt idx="2">
                  <c:v>-424.55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96A-A39A-999EA2353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'Daten 2'!$B$11:$B$76</c:f>
              <c:numCache>
                <c:formatCode>General</c:formatCode>
                <c:ptCount val="66"/>
              </c:numCache>
            </c:numRef>
          </c:xVal>
          <c:yVal>
            <c:numRef>
              <c:f>'Daten 2'!$C$11:$C$76</c:f>
              <c:numCache>
                <c:formatCode>General</c:formatCode>
                <c:ptCount val="66"/>
                <c:pt idx="0">
                  <c:v>7.4874267998622113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1-4C94-A394-940F01D87D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'Daten 2'!$B$11:$B$76</c:f>
              <c:numCache>
                <c:formatCode>General</c:formatCode>
                <c:ptCount val="66"/>
              </c:numCache>
            </c:numRef>
          </c:xVal>
          <c:yVal>
            <c:numRef>
              <c:f>'Daten 2'!$D$11:$D$76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81-4C94-A394-940F01D8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01983"/>
        <c:axId val="1711105535"/>
      </c:scatterChart>
      <c:valAx>
        <c:axId val="18363019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05535"/>
        <c:crosses val="autoZero"/>
        <c:crossBetween val="midCat"/>
        <c:majorUnit val="0.5"/>
      </c:valAx>
      <c:valAx>
        <c:axId val="171110553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4762</xdr:rowOff>
    </xdr:from>
    <xdr:to>
      <xdr:col>12</xdr:col>
      <xdr:colOff>428625</xdr:colOff>
      <xdr:row>15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6D580E-D472-4B97-89EA-DA2FBE145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6805</xdr:colOff>
      <xdr:row>0</xdr:row>
      <xdr:rowOff>0</xdr:rowOff>
    </xdr:from>
    <xdr:to>
      <xdr:col>21</xdr:col>
      <xdr:colOff>289833</xdr:colOff>
      <xdr:row>22</xdr:row>
      <xdr:rowOff>125867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BC9F4B-A49E-46FA-A445-6E198DE5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2FFA-BD86-4F3B-B890-2821683C33CC}">
  <dimension ref="A1:E12"/>
  <sheetViews>
    <sheetView workbookViewId="0">
      <selection sqref="A1:B6"/>
    </sheetView>
  </sheetViews>
  <sheetFormatPr baseColWidth="10" defaultRowHeight="15" x14ac:dyDescent="0.25"/>
  <sheetData>
    <row r="1" spans="1:5" x14ac:dyDescent="0.25">
      <c r="A1">
        <v>0</v>
      </c>
      <c r="B1">
        <v>-113</v>
      </c>
    </row>
    <row r="2" spans="1:5" x14ac:dyDescent="0.25">
      <c r="A2">
        <v>0</v>
      </c>
      <c r="B2">
        <v>-112.5</v>
      </c>
    </row>
    <row r="3" spans="1:5" x14ac:dyDescent="0.25">
      <c r="A3">
        <v>8</v>
      </c>
      <c r="B3">
        <v>-268.2</v>
      </c>
    </row>
    <row r="4" spans="1:5" x14ac:dyDescent="0.25">
      <c r="A4">
        <v>8</v>
      </c>
      <c r="B4">
        <v>-266.60000000000002</v>
      </c>
    </row>
    <row r="5" spans="1:5" x14ac:dyDescent="0.25">
      <c r="A5">
        <v>16</v>
      </c>
      <c r="B5">
        <v>-422.8</v>
      </c>
    </row>
    <row r="6" spans="1:5" x14ac:dyDescent="0.25">
      <c r="A6">
        <v>16</v>
      </c>
      <c r="B6">
        <v>-416</v>
      </c>
    </row>
    <row r="9" spans="1:5" x14ac:dyDescent="0.25">
      <c r="C9">
        <f>INTERCEPT(B1:B6,A1:A6)</f>
        <v>-113.19166666666666</v>
      </c>
      <c r="E9">
        <v>-112.8</v>
      </c>
    </row>
    <row r="10" spans="1:5" x14ac:dyDescent="0.25">
      <c r="C10">
        <f>SLOPE(B1:B6,A1:A6)</f>
        <v>-19.165624999999999</v>
      </c>
      <c r="E10">
        <v>-19.59</v>
      </c>
    </row>
    <row r="12" spans="1:5" x14ac:dyDescent="0.25">
      <c r="C12" s="1">
        <f>C9/C10</f>
        <v>5.9059731507147131</v>
      </c>
      <c r="E12" s="1">
        <f>E9/E10</f>
        <v>5.7580398162327713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C09A-50FE-4F9C-8FB9-E3690310268B}">
  <dimension ref="A1:E11"/>
  <sheetViews>
    <sheetView zoomScale="90" zoomScaleNormal="90" workbookViewId="0">
      <selection activeCell="C21" sqref="C21"/>
    </sheetView>
  </sheetViews>
  <sheetFormatPr baseColWidth="10" defaultRowHeight="15" x14ac:dyDescent="0.25"/>
  <cols>
    <col min="5" max="5" width="12" bestFit="1" customWidth="1"/>
    <col min="6" max="6" width="12.5703125" bestFit="1" customWidth="1"/>
  </cols>
  <sheetData>
    <row r="1" spans="1:5" x14ac:dyDescent="0.25">
      <c r="A1">
        <v>0</v>
      </c>
      <c r="B1">
        <v>-0.38200000000000001</v>
      </c>
      <c r="C1">
        <v>-129.30000000000001</v>
      </c>
      <c r="E1">
        <f>AVERAGE(C1:C2)</f>
        <v>-134.25</v>
      </c>
    </row>
    <row r="2" spans="1:5" x14ac:dyDescent="0.25">
      <c r="A2">
        <v>0</v>
      </c>
      <c r="B2">
        <v>-0.38200000000000001</v>
      </c>
      <c r="C2">
        <v>-139.19999999999999</v>
      </c>
      <c r="E2">
        <f>AVERAGE(C3:C4)</f>
        <v>-284.2</v>
      </c>
    </row>
    <row r="3" spans="1:5" x14ac:dyDescent="0.25">
      <c r="A3">
        <v>8</v>
      </c>
      <c r="B3">
        <v>-0.38200000000000001</v>
      </c>
      <c r="C3">
        <v>-286.2</v>
      </c>
      <c r="E3">
        <f>AVERAGE(C5:C6)</f>
        <v>-424.55</v>
      </c>
    </row>
    <row r="4" spans="1:5" x14ac:dyDescent="0.25">
      <c r="A4">
        <v>8</v>
      </c>
      <c r="B4">
        <v>-0.38200000000000001</v>
      </c>
      <c r="C4">
        <v>-282.2</v>
      </c>
    </row>
    <row r="5" spans="1:5" x14ac:dyDescent="0.25">
      <c r="A5">
        <v>16</v>
      </c>
      <c r="B5">
        <v>-0.38200000000000001</v>
      </c>
      <c r="C5">
        <v>-425.1</v>
      </c>
    </row>
    <row r="6" spans="1:5" x14ac:dyDescent="0.25">
      <c r="A6">
        <v>16</v>
      </c>
      <c r="B6">
        <v>-0.38200000000000001</v>
      </c>
      <c r="C6">
        <v>-424</v>
      </c>
    </row>
    <row r="8" spans="1:5" x14ac:dyDescent="0.25">
      <c r="C8">
        <f>SLOPE(C1:C6,A1:A6)</f>
        <v>-18.143750000000001</v>
      </c>
      <c r="E8">
        <v>-18.71</v>
      </c>
    </row>
    <row r="9" spans="1:5" x14ac:dyDescent="0.25">
      <c r="C9">
        <f>INTERCEPT(C1:C6,A1:A6)</f>
        <v>-135.85</v>
      </c>
      <c r="E9">
        <v>-134.5</v>
      </c>
    </row>
    <row r="11" spans="1:5" x14ac:dyDescent="0.25">
      <c r="C11" s="1">
        <f>C9/C8</f>
        <v>7.4874267998622113</v>
      </c>
      <c r="E11" s="1">
        <f>E9/E8</f>
        <v>7.1886691608765361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6974-5670-4F22-B6B1-EBE45B872994}">
  <dimension ref="A1:K26"/>
  <sheetViews>
    <sheetView topLeftCell="E2" zoomScale="80" zoomScaleNormal="80" workbookViewId="0">
      <selection activeCell="G23" sqref="G23"/>
    </sheetView>
  </sheetViews>
  <sheetFormatPr baseColWidth="10" defaultRowHeight="15" x14ac:dyDescent="0.25"/>
  <cols>
    <col min="1" max="2" width="29.85546875" bestFit="1" customWidth="1"/>
    <col min="3" max="3" width="11.5703125" customWidth="1"/>
    <col min="4" max="4" width="29.28515625" bestFit="1" customWidth="1"/>
    <col min="5" max="5" width="33.42578125" bestFit="1" customWidth="1"/>
    <col min="8" max="8" width="13.42578125" bestFit="1" customWidth="1"/>
  </cols>
  <sheetData>
    <row r="1" spans="1:11" x14ac:dyDescent="0.25">
      <c r="A1" t="s">
        <v>1</v>
      </c>
      <c r="B1" t="s">
        <v>2</v>
      </c>
      <c r="D1" t="s">
        <v>0</v>
      </c>
    </row>
    <row r="2" spans="1:11" x14ac:dyDescent="0.25">
      <c r="A2" s="2">
        <v>5.7569999999999997</v>
      </c>
      <c r="B2">
        <v>7.1859999999999999</v>
      </c>
      <c r="D2">
        <v>2.5000000000000001E-2</v>
      </c>
    </row>
    <row r="4" spans="1:11" x14ac:dyDescent="0.25">
      <c r="A4" t="s">
        <v>3</v>
      </c>
      <c r="B4" t="s">
        <v>4</v>
      </c>
      <c r="D4" t="s">
        <v>9</v>
      </c>
      <c r="E4" t="s">
        <v>7</v>
      </c>
    </row>
    <row r="5" spans="1:11" x14ac:dyDescent="0.25">
      <c r="A5">
        <f>A2*D2*10^3</f>
        <v>143.92500000000001</v>
      </c>
      <c r="B5">
        <f>B2*D2*10^3</f>
        <v>179.65</v>
      </c>
      <c r="D5">
        <f>AVERAGE(A5:B5)</f>
        <v>161.78750000000002</v>
      </c>
      <c r="E5" s="3">
        <f>AVERAGE(A8:B8)</f>
        <v>2.6404999999999998E-2</v>
      </c>
    </row>
    <row r="6" spans="1:11" x14ac:dyDescent="0.25">
      <c r="E6" t="s">
        <v>8</v>
      </c>
    </row>
    <row r="7" spans="1:11" x14ac:dyDescent="0.25">
      <c r="A7" t="s">
        <v>5</v>
      </c>
      <c r="B7" t="s">
        <v>6</v>
      </c>
      <c r="E7" s="6">
        <f>AVERAGE(A10:B10)</f>
        <v>0.183</v>
      </c>
    </row>
    <row r="8" spans="1:11" x14ac:dyDescent="0.25">
      <c r="A8" s="3">
        <v>4.3569999999999998E-2</v>
      </c>
      <c r="B8" s="3">
        <v>9.2399999999999999E-3</v>
      </c>
      <c r="D8" t="s">
        <v>10</v>
      </c>
    </row>
    <row r="9" spans="1:11" x14ac:dyDescent="0.25">
      <c r="A9" t="s">
        <v>5</v>
      </c>
      <c r="B9" t="s">
        <v>6</v>
      </c>
      <c r="D9">
        <f>_xlfn.STDEV.P(A5:B5)</f>
        <v>17.862499999999862</v>
      </c>
    </row>
    <row r="10" spans="1:11" x14ac:dyDescent="0.25">
      <c r="A10" s="4">
        <v>5.2999999999999999E-2</v>
      </c>
      <c r="B10" s="4">
        <v>0.313</v>
      </c>
    </row>
    <row r="11" spans="1:11" x14ac:dyDescent="0.25">
      <c r="D11" t="s">
        <v>11</v>
      </c>
    </row>
    <row r="12" spans="1:11" x14ac:dyDescent="0.25">
      <c r="D12" s="5">
        <f>4.303/SQRT(2)*D9</f>
        <v>54.349880064098642</v>
      </c>
    </row>
    <row r="14" spans="1:11" x14ac:dyDescent="0.25">
      <c r="D14" t="s">
        <v>13</v>
      </c>
      <c r="E14" t="s">
        <v>12</v>
      </c>
    </row>
    <row r="15" spans="1:11" x14ac:dyDescent="0.25">
      <c r="A15" s="7">
        <v>0</v>
      </c>
      <c r="B15" s="8">
        <v>-139.19999999999999</v>
      </c>
      <c r="D15">
        <f>(B16-B15)/(B18-B15)</f>
        <v>0.37078651685393188</v>
      </c>
      <c r="E15">
        <f>ABS(B15-AVERAGE($B$15:$B$18))/_xlfn.STDEV.P($B$15:$B$18)</f>
        <v>1.3885380291313907</v>
      </c>
      <c r="G15" t="s">
        <v>14</v>
      </c>
      <c r="H15" t="s">
        <v>15</v>
      </c>
      <c r="J15">
        <f>AVERAGE(B15:B18)</f>
        <v>-123.5</v>
      </c>
      <c r="K15">
        <f>_xlfn.STDEV.P(B15:B18)</f>
        <v>11.306856327025649</v>
      </c>
    </row>
    <row r="16" spans="1:11" x14ac:dyDescent="0.25">
      <c r="A16" s="9">
        <v>0</v>
      </c>
      <c r="B16" s="10">
        <v>-129.30000000000001</v>
      </c>
      <c r="E16">
        <f t="shared" ref="E16:E18" si="0">ABS(B16-AVERAGE($B$15:$B$18))/_xlfn.STDEV.P($B$15:$B$18)</f>
        <v>0.51296309356446412</v>
      </c>
      <c r="G16">
        <f>SLOPE(B15:B25,A15:A25)</f>
        <v>-18.79276315789474</v>
      </c>
      <c r="H16">
        <f>INTERCEPT(B15:B25,A15:A25)</f>
        <v>-124.15263157894739</v>
      </c>
      <c r="J16">
        <f>AVERAGE(B19:B22)</f>
        <v>-275.79999999999995</v>
      </c>
      <c r="K16">
        <f>_xlfn.STDEV.P(B19:B22)</f>
        <v>8.5369783881652079</v>
      </c>
    </row>
    <row r="17" spans="1:11" x14ac:dyDescent="0.25">
      <c r="A17" s="9">
        <v>0</v>
      </c>
      <c r="B17" s="10">
        <v>-113</v>
      </c>
      <c r="E17">
        <f t="shared" si="0"/>
        <v>0.92864008317704538</v>
      </c>
      <c r="J17">
        <f>AVERAGE(B23:B26)</f>
        <v>-421.97500000000002</v>
      </c>
      <c r="K17">
        <f>_xlfn.STDEV.P(B23:B26)</f>
        <v>3.5442735503908329</v>
      </c>
    </row>
    <row r="18" spans="1:11" x14ac:dyDescent="0.25">
      <c r="A18" s="11">
        <v>0</v>
      </c>
      <c r="B18" s="12">
        <v>-112.5</v>
      </c>
      <c r="D18">
        <f>(B18-B17)/(B18-B15)</f>
        <v>1.8726591760299633E-2</v>
      </c>
      <c r="E18">
        <f t="shared" si="0"/>
        <v>0.97286103951880942</v>
      </c>
      <c r="F18">
        <v>3</v>
      </c>
      <c r="G18" s="5">
        <f>H16/G16</f>
        <v>6.6064064414493266</v>
      </c>
    </row>
    <row r="19" spans="1:11" x14ac:dyDescent="0.25">
      <c r="A19" s="7">
        <v>8</v>
      </c>
      <c r="B19" s="8">
        <v>-286.2</v>
      </c>
      <c r="D19">
        <f>(B20-B19)/(B22-B19)</f>
        <v>0.20408163265306159</v>
      </c>
      <c r="E19">
        <f>ABS(B19-AVERAGE($B$19:$B$22))/_xlfn.STDEV.P($B$19:$B$22)</f>
        <v>1.2182296272903219</v>
      </c>
      <c r="F19">
        <v>1</v>
      </c>
      <c r="G19" s="5">
        <f>AVERAGE(5.757,7.186)</f>
        <v>6.4714999999999998</v>
      </c>
    </row>
    <row r="20" spans="1:11" x14ac:dyDescent="0.25">
      <c r="A20" s="9">
        <v>8</v>
      </c>
      <c r="B20" s="10">
        <v>-282.2</v>
      </c>
      <c r="E20">
        <f t="shared" ref="E20:E22" si="1">ABS(B20-AVERAGE($B$19:$B$22))/_xlfn.STDEV.P($B$19:$B$22)</f>
        <v>0.74967977064019964</v>
      </c>
      <c r="F20">
        <v>2</v>
      </c>
      <c r="G20" s="5">
        <f>AVERAGE(5.906,7.487)</f>
        <v>6.6965000000000003</v>
      </c>
    </row>
    <row r="21" spans="1:11" x14ac:dyDescent="0.25">
      <c r="A21" s="9">
        <v>8</v>
      </c>
      <c r="B21" s="10">
        <v>-268.2</v>
      </c>
      <c r="E21">
        <f t="shared" si="1"/>
        <v>0.89024472763522833</v>
      </c>
    </row>
    <row r="22" spans="1:11" x14ac:dyDescent="0.25">
      <c r="A22" s="11">
        <v>8</v>
      </c>
      <c r="B22" s="12">
        <v>-266.60000000000002</v>
      </c>
      <c r="D22">
        <f>(B22-B21)/(B22-B19)</f>
        <v>8.1632653061222887E-2</v>
      </c>
      <c r="E22">
        <f t="shared" si="1"/>
        <v>1.0776646702952732</v>
      </c>
    </row>
    <row r="23" spans="1:11" x14ac:dyDescent="0.25">
      <c r="A23" s="7">
        <v>16</v>
      </c>
      <c r="B23" s="8">
        <v>-425.1</v>
      </c>
      <c r="D23">
        <f>(B24-B23)/(B26-B23)</f>
        <v>0.12087912087912307</v>
      </c>
      <c r="E23">
        <f>ABS(B23-AVERAGE($B$23:$B$26))/_xlfn.STDEV.P($B$23:$B$26)</f>
        <v>0.88170395303020588</v>
      </c>
    </row>
    <row r="24" spans="1:11" x14ac:dyDescent="0.25">
      <c r="A24" s="9">
        <v>16</v>
      </c>
      <c r="B24" s="10">
        <v>-424</v>
      </c>
      <c r="E24">
        <f t="shared" ref="E24" si="2">ABS(B24-AVERAGE($B$23:$B$26))/_xlfn.STDEV.P($B$23:$B$26)</f>
        <v>0.57134416156356704</v>
      </c>
    </row>
    <row r="25" spans="1:11" x14ac:dyDescent="0.25">
      <c r="A25" s="9">
        <v>16</v>
      </c>
      <c r="B25" s="10">
        <v>-422.8</v>
      </c>
      <c r="E25">
        <f>ABS(B25-AVERAGE($B$23:$B$26))/_xlfn.STDEV.P($B$23:$B$26)</f>
        <v>0.23276984359997116</v>
      </c>
    </row>
    <row r="26" spans="1:11" x14ac:dyDescent="0.25">
      <c r="A26" s="11">
        <v>16</v>
      </c>
      <c r="B26" s="12">
        <v>-416</v>
      </c>
      <c r="D26">
        <f>(B26-B25)/(B26-B23)</f>
        <v>0.7472527472527466</v>
      </c>
      <c r="E26" s="13">
        <f>ABS(B26-AVERAGE($B$23:$B$26))/_xlfn.STDEV.P($B$23:$B$26)</f>
        <v>1.68581795819376</v>
      </c>
    </row>
  </sheetData>
  <sortState xmlns:xlrd2="http://schemas.microsoft.com/office/spreadsheetml/2017/richdata2" ref="B23:B26">
    <sortCondition ref="B23"/>
  </sortState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7821-F525-4C18-B9F2-68962BA4928E}">
  <dimension ref="A1:E13"/>
  <sheetViews>
    <sheetView tabSelected="1" workbookViewId="0">
      <selection activeCell="E12" sqref="E12"/>
    </sheetView>
  </sheetViews>
  <sheetFormatPr baseColWidth="10" defaultRowHeight="15" x14ac:dyDescent="0.25"/>
  <sheetData>
    <row r="1" spans="1:5" x14ac:dyDescent="0.25">
      <c r="A1" t="s">
        <v>16</v>
      </c>
      <c r="B1" t="s">
        <v>17</v>
      </c>
      <c r="C1" t="s">
        <v>18</v>
      </c>
    </row>
    <row r="2" spans="1:5" x14ac:dyDescent="0.25">
      <c r="A2">
        <f>4*'Konzentration des Blei Messgerä'!G19*25*10^-3</f>
        <v>0.64715</v>
      </c>
      <c r="B2">
        <f>4*'Konzentration des Blei Messgerä'!G20*25*10^-3</f>
        <v>0.66965000000000008</v>
      </c>
      <c r="C2">
        <f>4*'Konzentration des Blei Messgerä'!G18*25*10^-3</f>
        <v>0.66064064414493273</v>
      </c>
    </row>
    <row r="3" spans="1:5" x14ac:dyDescent="0.25">
      <c r="A3">
        <f>A2*1000</f>
        <v>647.15</v>
      </c>
      <c r="B3">
        <f t="shared" ref="B3:C3" si="0">B2*1000</f>
        <v>669.65000000000009</v>
      </c>
      <c r="C3">
        <f t="shared" si="0"/>
        <v>660.64064414493271</v>
      </c>
    </row>
    <row r="6" spans="1:5" x14ac:dyDescent="0.25">
      <c r="B6">
        <f>AVERAGE('Konzentration des Blei Messgerä'!G18:G20)</f>
        <v>6.5914688138164417</v>
      </c>
      <c r="C6">
        <f>_xlfn.STDEV.P('Konzentration des Blei Messgerä'!G18:G20)</f>
        <v>9.2461161357887969E-2</v>
      </c>
    </row>
    <row r="8" spans="1:5" x14ac:dyDescent="0.25">
      <c r="B8">
        <f>(4.303/SQRT(3))*C6</f>
        <v>0.22970479594731549</v>
      </c>
      <c r="C8">
        <f>25*10^-3</f>
        <v>2.5000000000000001E-2</v>
      </c>
      <c r="D8">
        <f>C8*4*B8</f>
        <v>2.2970479594731551E-2</v>
      </c>
    </row>
    <row r="10" spans="1:5" x14ac:dyDescent="0.25">
      <c r="E10">
        <f>B13*1000</f>
        <v>659.14688138164422</v>
      </c>
    </row>
    <row r="11" spans="1:5" x14ac:dyDescent="0.25">
      <c r="B11">
        <f>C8*(B6+B8)*4</f>
        <v>0.68211736097637576</v>
      </c>
      <c r="E11">
        <f>D8*1000</f>
        <v>22.97047959473155</v>
      </c>
    </row>
    <row r="12" spans="1:5" x14ac:dyDescent="0.25">
      <c r="B12">
        <f>C8*(B6-B8)*4</f>
        <v>0.6361764017869127</v>
      </c>
    </row>
    <row r="13" spans="1:5" x14ac:dyDescent="0.25">
      <c r="B13">
        <f>C8*(B6-B9)*4</f>
        <v>0.65914688138164423</v>
      </c>
      <c r="C13">
        <f>B13+D8</f>
        <v>0.68211736097637576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 1</vt:lpstr>
      <vt:lpstr>Daten 2</vt:lpstr>
      <vt:lpstr>Konzentration des Blei Messgerä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2020-05-29T11:20:51Z</dcterms:created>
  <dcterms:modified xsi:type="dcterms:W3CDTF">2020-05-30T21:19:53Z</dcterms:modified>
</cp:coreProperties>
</file>