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Studium\Desktop\Bachelorarbeit Dokumente\"/>
    </mc:Choice>
  </mc:AlternateContent>
  <xr:revisionPtr revIDLastSave="0" documentId="13_ncr:1_{2ABF21E2-D14E-41F3-9899-7EE5853F3CF3}" xr6:coauthVersionLast="47" xr6:coauthVersionMax="47" xr10:uidLastSave="{00000000-0000-0000-0000-000000000000}"/>
  <bookViews>
    <workbookView xWindow="-120" yWindow="-120" windowWidth="51840" windowHeight="21240" tabRatio="691" activeTab="2" xr2:uid="{00000000-000D-0000-FFFF-FFFF00000000}"/>
  </bookViews>
  <sheets>
    <sheet name="Momentive Risk Matrix" sheetId="7" r:id="rId1"/>
    <sheet name="Matrix" sheetId="13" r:id="rId2"/>
    <sheet name="Einstufung" sheetId="14" r:id="rId3"/>
    <sheet name="All Categories" sheetId="11" r:id="rId4"/>
    <sheet name="People Effects" sheetId="8" r:id="rId5"/>
    <sheet name="Environmental Effects" sheetId="9" r:id="rId6"/>
    <sheet name="Asset - Production Effects" sheetId="10" r:id="rId7"/>
    <sheet name="Translations" sheetId="12" state="hidden" r:id="rId8"/>
  </sheets>
  <definedNames>
    <definedName name="_xlnm.Print_Area" localSheetId="3">'All Categories'!$A$1:$G$11</definedName>
    <definedName name="_xlnm.Print_Area" localSheetId="6">'Asset - Production Effects'!$A$1:$D$12</definedName>
    <definedName name="_xlnm.Print_Area" localSheetId="5">'Environmental Effects'!$A$1:$F$11</definedName>
    <definedName name="_xlnm.Print_Area" localSheetId="0">'Momentive Risk Matrix'!$A$2:$K$21</definedName>
    <definedName name="_xlnm.Print_Area" localSheetId="4">'People Effects'!$A$1:$E$12</definedName>
    <definedName name="Language">Translations!$A$3:$A$18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7" l="1"/>
  <c r="B24" i="7" s="1"/>
  <c r="K13" i="7"/>
  <c r="J13" i="7"/>
  <c r="I13" i="7"/>
  <c r="H13" i="7"/>
  <c r="G13" i="7"/>
  <c r="F13" i="7"/>
  <c r="K14" i="7"/>
  <c r="J14" i="7"/>
  <c r="I14" i="7"/>
  <c r="H14" i="7"/>
  <c r="G14" i="7"/>
  <c r="F14" i="7"/>
  <c r="K15" i="7"/>
  <c r="J15" i="7"/>
  <c r="I15" i="7"/>
  <c r="H15" i="7"/>
  <c r="G15" i="7"/>
  <c r="F15" i="7"/>
  <c r="K16" i="7"/>
  <c r="J16" i="7"/>
  <c r="I16" i="7"/>
  <c r="H16" i="7"/>
  <c r="G16" i="7"/>
  <c r="F16" i="7"/>
  <c r="K17" i="7"/>
  <c r="J17" i="7"/>
  <c r="I17" i="7"/>
  <c r="H17" i="7"/>
  <c r="G17" i="7"/>
  <c r="F17" i="7"/>
  <c r="F18" i="7"/>
  <c r="G18" i="7"/>
  <c r="K18" i="7"/>
  <c r="J18" i="7"/>
  <c r="I18" i="7"/>
  <c r="H18" i="7"/>
  <c r="B37" i="7" l="1"/>
  <c r="C23" i="7"/>
  <c r="E12" i="8"/>
  <c r="B12" i="7"/>
  <c r="B25" i="7"/>
  <c r="D37" i="7"/>
  <c r="C7" i="8"/>
  <c r="H8" i="7"/>
  <c r="B16" i="7"/>
  <c r="B11" i="11"/>
  <c r="C10" i="11"/>
  <c r="C11" i="8"/>
  <c r="F9" i="7"/>
  <c r="C13" i="7"/>
  <c r="D7" i="8"/>
  <c r="D25" i="7"/>
  <c r="E6" i="8"/>
  <c r="I11" i="7"/>
  <c r="C17" i="7"/>
  <c r="K10" i="7"/>
  <c r="D14" i="7"/>
  <c r="C11" i="9"/>
  <c r="F13" i="9"/>
  <c r="D7" i="9"/>
  <c r="D11" i="10"/>
  <c r="C10" i="10"/>
  <c r="H4" i="11"/>
  <c r="E10" i="11"/>
  <c r="D10" i="11"/>
  <c r="B9" i="11"/>
  <c r="H10" i="7"/>
  <c r="J10" i="7"/>
  <c r="D12" i="8"/>
  <c r="D34" i="7"/>
  <c r="I10" i="7"/>
  <c r="E7" i="8"/>
  <c r="F11" i="7"/>
  <c r="B13" i="7"/>
  <c r="C14" i="7"/>
  <c r="B20" i="7"/>
  <c r="C10" i="9"/>
  <c r="E11" i="9"/>
  <c r="D6" i="9"/>
  <c r="D5" i="10"/>
  <c r="B3" i="10"/>
  <c r="G13" i="11"/>
  <c r="F7" i="11"/>
  <c r="E5" i="11"/>
  <c r="C4" i="11"/>
  <c r="C7" i="11"/>
  <c r="D8" i="8"/>
  <c r="D11" i="8"/>
  <c r="C11" i="11"/>
  <c r="K3" i="7"/>
  <c r="C9" i="11"/>
  <c r="I31" i="7"/>
  <c r="C24" i="7"/>
  <c r="I34" i="7"/>
  <c r="B28" i="7"/>
  <c r="B3" i="8"/>
  <c r="C9" i="8"/>
  <c r="D5" i="8"/>
  <c r="E9" i="8"/>
  <c r="F8" i="7"/>
  <c r="J8" i="7"/>
  <c r="G11" i="7"/>
  <c r="K11" i="7"/>
  <c r="B14" i="7"/>
  <c r="B18" i="7"/>
  <c r="C15" i="7"/>
  <c r="D12" i="7"/>
  <c r="D16" i="7"/>
  <c r="C20" i="7"/>
  <c r="C9" i="9"/>
  <c r="B6" i="9"/>
  <c r="D11" i="9"/>
  <c r="F9" i="9"/>
  <c r="D8" i="9"/>
  <c r="F5" i="9"/>
  <c r="D14" i="10"/>
  <c r="D9" i="10"/>
  <c r="C12" i="10"/>
  <c r="C8" i="10"/>
  <c r="H11" i="11"/>
  <c r="H7" i="11"/>
  <c r="G10" i="11"/>
  <c r="F10" i="11"/>
  <c r="F5" i="11"/>
  <c r="E8" i="11"/>
  <c r="E4" i="11"/>
  <c r="D8" i="11"/>
  <c r="C2" i="11"/>
  <c r="B6" i="11"/>
  <c r="C6" i="11"/>
  <c r="B31" i="7"/>
  <c r="E10" i="8"/>
  <c r="D18" i="7"/>
  <c r="C7" i="9"/>
  <c r="E10" i="9"/>
  <c r="D9" i="9"/>
  <c r="D5" i="9"/>
  <c r="D7" i="10"/>
  <c r="B7" i="10"/>
  <c r="H9" i="11"/>
  <c r="G5" i="11"/>
  <c r="F8" i="11"/>
  <c r="E6" i="11"/>
  <c r="D5" i="11"/>
  <c r="C5" i="11"/>
  <c r="B23" i="7"/>
  <c r="G10" i="7"/>
  <c r="F5" i="7"/>
  <c r="I37" i="7"/>
  <c r="D23" i="7"/>
  <c r="B34" i="7"/>
  <c r="C8" i="8"/>
  <c r="C12" i="8"/>
  <c r="E14" i="8"/>
  <c r="I8" i="7"/>
  <c r="J11" i="7"/>
  <c r="B17" i="7"/>
  <c r="C18" i="7"/>
  <c r="D15" i="7"/>
  <c r="C6" i="9"/>
  <c r="D10" i="9"/>
  <c r="E8" i="9"/>
  <c r="D4" i="9"/>
  <c r="D10" i="10"/>
  <c r="C9" i="10"/>
  <c r="H8" i="11"/>
  <c r="F11" i="11"/>
  <c r="E9" i="11"/>
  <c r="D9" i="11"/>
  <c r="B8" i="11"/>
  <c r="A3" i="7"/>
  <c r="C8" i="11"/>
  <c r="I28" i="7"/>
  <c r="B7" i="11"/>
  <c r="D10" i="8"/>
  <c r="I23" i="7"/>
  <c r="I25" i="7"/>
  <c r="D9" i="8"/>
  <c r="D28" i="7"/>
  <c r="D24" i="7"/>
  <c r="B7" i="8"/>
  <c r="C10" i="8"/>
  <c r="D6" i="8"/>
  <c r="E11" i="8"/>
  <c r="G8" i="7"/>
  <c r="K8" i="7"/>
  <c r="H11" i="7"/>
  <c r="A13" i="7"/>
  <c r="B15" i="7"/>
  <c r="C12" i="7"/>
  <c r="C16" i="7"/>
  <c r="D13" i="7"/>
  <c r="D17" i="7"/>
  <c r="F6" i="7"/>
  <c r="C8" i="9"/>
  <c r="B2" i="9"/>
  <c r="F10" i="9"/>
  <c r="E9" i="9"/>
  <c r="E7" i="9"/>
  <c r="E5" i="9"/>
  <c r="D12" i="10"/>
  <c r="D8" i="10"/>
  <c r="C11" i="10"/>
  <c r="C7" i="10"/>
  <c r="H10" i="11"/>
  <c r="H6" i="11"/>
  <c r="G9" i="11"/>
  <c r="F9" i="11"/>
  <c r="E11" i="11"/>
  <c r="E7" i="11"/>
  <c r="D11" i="11"/>
  <c r="D6" i="11"/>
  <c r="B10" i="11"/>
  <c r="A6" i="11"/>
  <c r="F10" i="7"/>
  <c r="D31" i="7"/>
</calcChain>
</file>

<file path=xl/sharedStrings.xml><?xml version="1.0" encoding="utf-8"?>
<sst xmlns="http://schemas.openxmlformats.org/spreadsheetml/2006/main" count="2150" uniqueCount="1767">
  <si>
    <t>Effetti sugli impianti e sulla produzione.
Perdite in USD dovute a danni alla proprietà e interruzione del business (perdita di margine lordo) associati con l'evento dannoso</t>
  </si>
  <si>
    <t>Azioni correttive (anche ad interim) devono essere prese e documentate entro 30 giorni di tempo per ridurre il livello di rischio ad almeno un rischio Moderato per gli elementi con Probabilità "Ripetitivo" e "Certo" , a meno che una soluzione finale è già implementata o deroga è concessa e approvata secondo gli standard Momentive di richiesta e approvazione.
Provvedere a revisione dello Staff Management entro 30 giorni dalla scoperta del rischio per rivedere le azioni correttive ad interim e stabilire le azioni correttive finali</t>
  </si>
  <si>
    <t>Immediata notifica al Site Leader , VP of Operations e VP di EHS
Azioni urgenti ( anche provvisorie - ad interim) devono essere prese immediatamente ( o appena possibili) e documentate non oltre i 15 giorni per ridurre il livello di rischio ad almeno un rischio Moderato per gli elementi con Probabilità "Ripetitivo" e "Certo" , a meno che una soluzione finale è già implementata o deroga è concessa e approvata secondo gli standard Momentive di richiesta e approvazione.
Azioni di mitigazione urgenti ( anche provvisorie - ad interim) devono essere riesaminati a breve per assicurare che la riduzione del rischio è effettiva e mantenuta.
Revisione dello Staff Management entro 7 giorni dalla scoperta del rischio per rivedere le azioni correttive ad interim e stabilire le azioni correttive finali</t>
  </si>
  <si>
    <t>Spandimento o rilascio notificabili a enti o agenzie governative che fanno attivare piani di emergenza esterni o che provoca gravi lesioni invalidanti ad una o più persone presenti nella comunità o siti industriali circostanti</t>
  </si>
  <si>
    <t xml:space="preserve">Singoli o ripetuti superamenti dei valori prescritti o imposti dalla legge </t>
  </si>
  <si>
    <t xml:space="preserve">Costanti e ripetuti superamenti dei valori prescritti o imposti dalla legge </t>
  </si>
  <si>
    <t xml:space="preserve">C     O     N     S     E     Q     U     E     N     C     E </t>
  </si>
  <si>
    <t>return to Risk Matrix</t>
  </si>
  <si>
    <t>Notes:</t>
  </si>
  <si>
    <t>Acceptable as is</t>
  </si>
  <si>
    <t>0 - 2</t>
  </si>
  <si>
    <t>Spill or Release that is not required to be reported to regulatory agencies</t>
  </si>
  <si>
    <t>Spill or Release that is not required to be reported to regulatory agencies, yet multiple substantiated complaint (nuisance or odor)</t>
  </si>
  <si>
    <t>Near Miss incidents should be classified based on the likely worst credible scenario</t>
  </si>
  <si>
    <t xml:space="preserve">One or more fatalities from an accident </t>
  </si>
  <si>
    <t>(10 - 100 yrs)</t>
  </si>
  <si>
    <t>(1 - 10 years)</t>
  </si>
  <si>
    <t>Guidewords</t>
  </si>
  <si>
    <r>
      <t>1x10</t>
    </r>
    <r>
      <rPr>
        <b/>
        <vertAlign val="superscript"/>
        <sz val="10"/>
        <rFont val="Arial"/>
        <family val="2"/>
      </rPr>
      <t xml:space="preserve">-3 </t>
    </r>
    <r>
      <rPr>
        <b/>
        <sz val="10"/>
        <rFont val="Arial"/>
        <family val="2"/>
      </rPr>
      <t>-- 1x10</t>
    </r>
    <r>
      <rPr>
        <b/>
        <vertAlign val="superscript"/>
        <sz val="10"/>
        <rFont val="Arial"/>
        <family val="2"/>
      </rPr>
      <t>-2</t>
    </r>
    <r>
      <rPr>
        <sz val="10"/>
        <rFont val="Arial"/>
        <family val="2"/>
      </rPr>
      <t/>
    </r>
  </si>
  <si>
    <t>(100 - 1,000 yrs)</t>
  </si>
  <si>
    <r>
      <t>1x10</t>
    </r>
    <r>
      <rPr>
        <b/>
        <vertAlign val="superscript"/>
        <sz val="10"/>
        <rFont val="Arial"/>
        <family val="2"/>
      </rPr>
      <t xml:space="preserve">-4 </t>
    </r>
    <r>
      <rPr>
        <b/>
        <sz val="10"/>
        <rFont val="Arial"/>
        <family val="2"/>
      </rPr>
      <t>-- 1x10</t>
    </r>
    <r>
      <rPr>
        <b/>
        <vertAlign val="superscript"/>
        <sz val="10"/>
        <rFont val="Arial"/>
        <family val="2"/>
      </rPr>
      <t>-3</t>
    </r>
  </si>
  <si>
    <t>(1,000-10,000 yrs)</t>
  </si>
  <si>
    <r>
      <t>1x10</t>
    </r>
    <r>
      <rPr>
        <b/>
        <vertAlign val="superscript"/>
        <sz val="10"/>
        <rFont val="Arial"/>
        <family val="2"/>
      </rPr>
      <t xml:space="preserve">-6 </t>
    </r>
    <r>
      <rPr>
        <b/>
        <sz val="10"/>
        <rFont val="Arial"/>
        <family val="2"/>
      </rPr>
      <t>-- 1x10</t>
    </r>
    <r>
      <rPr>
        <b/>
        <vertAlign val="superscript"/>
        <sz val="10"/>
        <rFont val="Arial"/>
        <family val="2"/>
      </rPr>
      <t>-4</t>
    </r>
  </si>
  <si>
    <t>(10,000-1,000,000 yrs)</t>
  </si>
  <si>
    <t>Moderate Damage</t>
  </si>
  <si>
    <t>Severe Damage</t>
  </si>
  <si>
    <t>Catastrophic Damage</t>
  </si>
  <si>
    <t>Never Heard of 
in Industry</t>
  </si>
  <si>
    <t>Asset / Production
Effects</t>
  </si>
  <si>
    <t>No Loss</t>
  </si>
  <si>
    <t>Minor</t>
  </si>
  <si>
    <t>Severa Lesão</t>
  </si>
  <si>
    <t>Catastrófica Lesão</t>
  </si>
  <si>
    <t>Sem Efeitos</t>
  </si>
  <si>
    <t>Leve Efeito</t>
  </si>
  <si>
    <t>Moderado
Efeito</t>
  </si>
  <si>
    <t>Grande
Efeito</t>
  </si>
  <si>
    <t>Severo
Efeito</t>
  </si>
  <si>
    <t>Catastrófico Efeito</t>
  </si>
  <si>
    <t>Leve Dano</t>
  </si>
  <si>
    <t>Moderado Dano</t>
  </si>
  <si>
    <t>Grande
Dano</t>
  </si>
  <si>
    <t>Severo
Dano</t>
  </si>
  <si>
    <t>Catastrófica Dano</t>
  </si>
  <si>
    <t>Notas:</t>
  </si>
  <si>
    <t>Nível de Risco</t>
  </si>
  <si>
    <t>Número de Risco</t>
  </si>
  <si>
    <t>Risco Iminente</t>
  </si>
  <si>
    <t>Alto</t>
  </si>
  <si>
    <t>blessure irréversible sérieuse ou maladie invalidante affectant une ou plusieurs personnes voisines du site</t>
  </si>
  <si>
    <t>DEPASSEMENT NORMES REGLEMENTAIRES</t>
  </si>
  <si>
    <t>1 seul dépassement d'une norme sans crainte de pénalité administrative</t>
  </si>
  <si>
    <t>Dépassements répétés d'une norme sans crainte de pénalité administrative</t>
  </si>
  <si>
    <t xml:space="preserve">Pérdidas menores de 25.000 $ </t>
  </si>
  <si>
    <t>Pérdidass entre 25.000 $ y 100.000 $</t>
  </si>
  <si>
    <t>Pérdidas entre 100.000 $ y 1.000.000 $</t>
  </si>
  <si>
    <t>Pérdidas entre 1.000.000 $ y 10.000.000 $</t>
  </si>
  <si>
    <t>Pérdidas mayores de 10.000.000 $</t>
  </si>
  <si>
    <t>Volver a la Matriz de Riesgos</t>
  </si>
  <si>
    <t>Definición de las categorías de consecuencias</t>
  </si>
  <si>
    <t>Matriz de Evaluación de Riesgos</t>
  </si>
  <si>
    <t>Veces por año</t>
  </si>
  <si>
    <t>Guia de términos</t>
  </si>
  <si>
    <t>(10 000 - 1 000 000 años)</t>
  </si>
  <si>
    <t>(1000 - 10 000 años)</t>
  </si>
  <si>
    <t>(100 - 1000 años)</t>
  </si>
  <si>
    <t>(10 - 100 años)</t>
  </si>
  <si>
    <t>(1 - 10 años)</t>
  </si>
  <si>
    <t>Más de una vez por año</t>
  </si>
  <si>
    <t>可能性</t>
  </si>
  <si>
    <t>工业史上从未发生过</t>
  </si>
  <si>
    <t>工业史上发生过一次</t>
  </si>
  <si>
    <t>极少</t>
  </si>
  <si>
    <t>不太可能</t>
  </si>
  <si>
    <t>可能</t>
  </si>
  <si>
    <t>Vergunning overschrijding</t>
  </si>
  <si>
    <t>Eenmalige overschrijding van de vergunning, waarschijnlijk geen boete</t>
  </si>
  <si>
    <t>Einmaliges Vorkommen innerhalb von Momentive oder mehr als ein Vorfall in der Branche</t>
  </si>
  <si>
    <t>Einmaliges Vorkommen innerhalb des Standortes oder wenige Vorfälle innerhalb von Momentive</t>
  </si>
  <si>
    <t>Mehrfach auftretendes Vorkommen innerhalb des Standortes oder jährliche Vorkommen innerhalb von Momentive</t>
  </si>
  <si>
    <t>Mehr als jährlich auftretendes Vorkommen am Standort oder mehrfaches Auftreten des Vorfalls innerhalb von Momentive</t>
  </si>
  <si>
    <t>Notwendige Erstmaßnahmen</t>
  </si>
  <si>
    <t>Hoch - dringend</t>
  </si>
  <si>
    <t>Sofortige Maßnahmen zu Verringerung des Risikos notwendig, bis hin zum außer Betrieb nehmen bzw. Notabfahren einer Anlage.
Sofortige Benachrichtigung des Werkleiters, Produktionsleiters und des Leiters der EHS-Abteilung.
Eine Ereignisuntersuchung muss nach dem Grad der Gefährdung ...........!!!!!!!!</t>
  </si>
  <si>
    <t>Sofortige Benachrichtigung des Werkleiters, Produktionsleiters und des Leiters der EHS-Abteilung.
Für Gefahren, deren Wahrscheinlichkeit "sicher" oder "regelmäßig" eingestuft sind, müssen Übergangslösungen zur Reduzierung der Gefährdung auf ein mäßiges Risiko schnellstmöglich, spätestens jedoch innerhalb von 15 Tagen umgesetzt werden, wenn nicht eine endgültige Maßnahme oder eine Änderung das Risiko sicher minimiert oder ausschließt.
Die Wirksamkeit von Übergangslösungen muss regelmäßig überprüft werden.
Innerhalb von 7 Tagen nach Entdecken des Risikos ist eine erste Besprechung mit dem Management durchzuführen um die endgültigen Maßnahmen und die Übergangslösung zur Risikominimierung festzulegen.</t>
  </si>
  <si>
    <t>Innerhalb von 30 Tagen nach Entdecken des Risikos ist eine erste Besprechung mit dem Management durchzuführen um die Maßnahmen zur Risikominimierung festzulegen.</t>
  </si>
  <si>
    <t xml:space="preserve">Ein niedriges Risiko ist tolerierbar und kann vom Standortleiter akzeptiert werden, jedoch sollten auch hier Möglichkeiten zur Verringerung des Risikos in Betracht gezogen werden.
Eine Managementbesprechung ist nur notwendig, wenn interne Vorschriften, wie z.B bei Empfehlungen aus Sicherheitsbetrachtungen oder PSM Audits, dies verlangen. </t>
  </si>
  <si>
    <t>Medizinische Behandlung die über Erste Hilfe hinausgeht und/oder physische Behandlung oder Gesundungszeit nicht länger als 30 Kalendertage bis zur vollständiger Wiederherstellung der Gesundheit.</t>
  </si>
  <si>
    <t>Ambulante oder stationäre chirurgische Operation oder Zeit bis zur vollständigen Gesungung von länder als 30 Kalendertagen.</t>
  </si>
  <si>
    <t>Mitarbeiter benötigt erhebliche medizinische Betreuung zur maximalen Gesundung, jedoch hat ein zugelassener Arzt ausgeschlossen das der Mitarbeiter seine vorherige Tätigkeit nach maximaler Gesundung wieder ausführen kann. Daher muss überlegt werden ob ein passender Arbeitsplatz innerhalb von Momentiv angeboten werden kann.</t>
  </si>
  <si>
    <t>Über Erste Hilfe hinausgehende Verletzungen von einem oder mehreren Personen aus der Nachbarschaft oder aus Nachbarbetrieben.</t>
  </si>
  <si>
    <t xml:space="preserve">Verschüttung oder Freisetzung die externe Gefahrenabwehr auslöst oder die ernste Gesundheitsschäden in der Nachbarschaft erwartet. </t>
  </si>
  <si>
    <t>Einfache oder wiederholte Abweichung von einem gesetzlichen oder festgelegten Parameter.</t>
  </si>
  <si>
    <t>konstante oder lange andauernde Abweichung von einem gesetzlichen oder festgelegten Parameter.</t>
  </si>
  <si>
    <t>Für Gefahren deren Wahrscheinlichkeit "sicher" oder "regelmäßig" eingestuft sind müssen Übergangslösungen, zur Reduzierung der Gefährdung, auf ein mäßiges Risiko sind innerhalb von 30 Tagen umgesetzt werden, wenn nicht eine endgültige Maßnahme oder eine Änderung das Risiko sicher minimiert oder ausschließt.
Innerhalb von 30 Tagen nach Entdecken des Risikos ist eine erste Besprechung mit dem Management durchzuführen um die endgültigen Maßnahmen und die Übergangslösung zur Risikominimierung festzulegen.</t>
  </si>
  <si>
    <t>Durchführung der Maßnahmen, außer Betrieb nehmen oder Änderungen sind innerhalb von 30 Kalendertagen nach der ersten Managementbesprechung umzusetzen.
Regelmäßige Überprüfung (nicht länger als 3 Monate) durch das Management bis die Maßnahmen umgesetzt sind.</t>
  </si>
  <si>
    <t>Durchführung der Maßnahmen, außer Betrieb nehmen oder Änderung sind innerhalb von 6 Monaten nach der ersten Managementbesprechung umzusetzen.
Regelmäßige Überprüfung (nicht länger als 6 Monate) durch das Management bis die Maßnahmen umgesetzt sind.</t>
  </si>
  <si>
    <t>Durchführung der Maßnahmen, außer Betrieb nehmen oder Änderungen sind innerhalb von 1 Jahr nach der ersten Managementbesprechung umzusetzen.
Regelmäßige Überprüfung (nicht länger als 6 Monate) durch das Management bis die Maßnahmen umgesetzt sind.</t>
  </si>
  <si>
    <t>Durchführung der Maßnahmen ist innerhalb von 18 Monaten nach der ersten Managementbesprechung umzusetzen oder Genehmigung eines Ablaufplanes über die 18 Monate hinaus mit regelmäßiger Überprüfung durch das Management.</t>
  </si>
  <si>
    <t>Keine Maßnahmen notwendig</t>
  </si>
  <si>
    <t>Maßnahmen notwendig</t>
  </si>
  <si>
    <t>Jede Situation die eine unmittelbare Gefahr für Menschen oder die Umwelt darstellt.</t>
  </si>
  <si>
    <t>Survient peu fréquemment sur site OU pas plus souvent qu'une fois par an dans le groupe Momentive</t>
  </si>
  <si>
    <t>Survient plus d'une fois par an sur site OU plus souvent qu'une fois par an dans le groupe Momentive</t>
  </si>
  <si>
    <t>Actions immédiates requises</t>
  </si>
  <si>
    <t>Elevé - Urgent</t>
  </si>
  <si>
    <t xml:space="preserve">Réduction du risque immédiat pouvant inclure l'arrêt d'unité ou le déclenchement d'un plan d'urgence
Information immédiate du Directeur de site, du Directeur Industriel et du Vice Président HSE
L'enquête Incident doit être complétée et communiquée en fonction du niveau de risque résiduel obtenu. </t>
  </si>
  <si>
    <t>Incumplimiento constante e importante de límites con restricción de actividades segura</t>
  </si>
  <si>
    <t>Consecuencias sobre la producción/instalaciones. Pérdidas en US$ debidas a daños en las instalaciones o a paros en la actividad relacionados con el indicente</t>
  </si>
  <si>
    <t>Sin pérdidas</t>
  </si>
  <si>
    <t>Dommage catastrophique</t>
  </si>
  <si>
    <t>Un presqu'accident devrait être côté sur la base du scénario potentiel le plus grave</t>
  </si>
  <si>
    <t>Niveau de risque</t>
  </si>
  <si>
    <t>Luparajan ylitys</t>
  </si>
  <si>
    <t>Toistuva lakisääteisen tai lupamääräyksen ylitys ilman todennäköistä rangaistusta.</t>
  </si>
  <si>
    <t>Ei menetyksiä.</t>
  </si>
  <si>
    <t>Palaa riskimatriisiin</t>
  </si>
  <si>
    <t>Riskinarviointimatriisi</t>
  </si>
  <si>
    <t>Tapahtumia vuodessa</t>
  </si>
  <si>
    <t>( &gt; kerran vuodessa)</t>
  </si>
  <si>
    <t>Suomi</t>
  </si>
  <si>
    <t>Johdon katselmus- prosessin vaatimukset; EHS MS-21, Johdon katselmus standardi</t>
  </si>
  <si>
    <t>Probabilidad</t>
  </si>
  <si>
    <t>Nunca ocurrido en la industria</t>
  </si>
  <si>
    <t>Ocurrido una vez en la industria</t>
  </si>
  <si>
    <t>Extremadamente remoto</t>
  </si>
  <si>
    <t>Posible</t>
  </si>
  <si>
    <t>Probable</t>
  </si>
  <si>
    <t>Consecuencia</t>
  </si>
  <si>
    <t>Efectos sobre las personas</t>
  </si>
  <si>
    <t>Efectos sobre el medio ambiente</t>
  </si>
  <si>
    <t>Efectos en instalaciones / producción</t>
  </si>
  <si>
    <t>No heridos</t>
  </si>
  <si>
    <t xml:space="preserve">Efectos sobre la salud o heridas leves </t>
  </si>
  <si>
    <t>Efectos sobre la salud o heridas moderadas</t>
  </si>
  <si>
    <t>ข้อกำหนดอ้างอิงสำหรับกระบวนการทบทวนโดยฝ่ายบริหาร "MS-21 Management Review Standard"</t>
  </si>
  <si>
    <t>ไม่มี</t>
  </si>
  <si>
    <t>มาก</t>
  </si>
  <si>
    <t>รุนแรง</t>
  </si>
  <si>
    <t>รุนแรงมาก</t>
  </si>
  <si>
    <t>บาดเจ็บหรือเจ็บป่วยภายในพื้นที</t>
  </si>
  <si>
    <t>ไม่มีการบาดเจ็บหรือเสียหายกับสุขภาพ</t>
  </si>
  <si>
    <t>(รวมในกรณีปฐมพยาบาลและกรณีรักษาโดยแพทย์) ไม่มีผลกระทบกับผลการดำเนินงานหรือเป็นเหตุให้เสียความสามารถ</t>
  </si>
  <si>
    <t>เสียชีวิต 1 คน หรือมากกว่าจากการเกิดบัติเหตุ</t>
  </si>
  <si>
    <t>การบาดเจ็บหรือเจ็บป่วยภายนอกพื้นที่</t>
  </si>
  <si>
    <t>มีการปฐมพยาบาลเล็กน้อย กระทบกับชุมชนหรืออุตสาหกรรมโดยรอบ</t>
  </si>
  <si>
    <t>必须立即采取临时措施以使在“肯定”，“经常”列里的项目的风险级别至少降低到中级，除非最终方案已经实施或偏标申请按照偏标审批流程得到批准。该临时措施须在30天内记录在案。
必须在30日内完成初始管理审核，以确定最终降低风险措施并审查临时措施。</t>
  </si>
  <si>
    <t>在初始管理审核30天内完成行动项、停工或获得偏标申请批准。
须在合理的时间周期内进行（至少每3个月一次）定期管理审核，直到所有的行动项都已实施（比如那些需要偏标申请的项目）。</t>
  </si>
  <si>
    <t xml:space="preserve">在初始管理审核后6个月内完成行动项、停工或获得偏标申请批准。
须在合理的时间周期内进行（至少每6个月一次）定期管理审核，直到所有的行动项都已实施（如那些需要偏标申请的项目）。
</t>
  </si>
  <si>
    <t>在初始管理审核1年内完成行动项、停工或获得偏标申请批准。
须在合理的时间周期内进行（至少每6个月一次）定期管理审核，直到所有的行动项都已实施（比如那些需要偏标申请的项目）。</t>
  </si>
  <si>
    <t>在初始管理审核后18个月内完成行动项，需要延期而超过18个月时，须有经周期管理审核过程中批准的且有明确完成日期的行动计划。</t>
  </si>
  <si>
    <t xml:space="preserve">Pemberitahuan segera kepada Ketua tapak, naib presiden operasi dan naib presiden EHS                   Langkah sementara mesti diambil dengan secepat mungkin (dengan segera) dan didokumentasikan se lewat lewat nya dalam tempoh 15 hari untuk mengurangkan tahap risiko sekurang kurangnya ke risiko sederhana untuk items dalam lajur "Tertentu" dan "biasa" melainkan jika resolusi terakhir dilaksanakan atau Pengubahan diberikan                                                  Tindakan sementara untuk mengurangkan risiko perlu dikaji semula secara  berkala untuk memastikan pengurangan      dikekalkan.                                              Kajian semula pengurusan siap dalam tempoh 7 hari dari penemuan untun menentukan langkah pengurangan risiko dan mengkaji semula langkah sementara  </t>
  </si>
  <si>
    <t xml:space="preserve">Tumpahan atau pelepasan yang perlu dilaporkan kepada pihak berkuasa yang mengaktifkan tindakan kecemasan komuniti atau menyebabkan kecederaan tidak upaya kepada satu atau lebih orang dari sekitar komuniti atau jiran industri  </t>
  </si>
  <si>
    <t>Melebihi had pelepasan atau had berkanun tunggal atau berulang- ulang</t>
  </si>
  <si>
    <t>Melebihi had pelepasan atau had berkanun secara tetap atau lanjutan</t>
  </si>
  <si>
    <t>Extrêmement improbable</t>
  </si>
  <si>
    <t>Improbable</t>
  </si>
  <si>
    <t>Occasionnel</t>
  </si>
  <si>
    <t>빈도</t>
  </si>
  <si>
    <t>산업계에서 발생된 적이 없음</t>
  </si>
  <si>
    <t>산업계에서 한번 발생</t>
  </si>
  <si>
    <t>극히 희박함.</t>
  </si>
  <si>
    <t>가망없음.</t>
  </si>
  <si>
    <t>가능성이 있음</t>
  </si>
  <si>
    <t>가끔 발생 가능함.</t>
  </si>
  <si>
    <t>규칙적인 발생함.</t>
  </si>
  <si>
    <t>수시로 발생함.</t>
  </si>
  <si>
    <t>강도</t>
  </si>
  <si>
    <t>인적피해</t>
  </si>
  <si>
    <t>환경 피해</t>
  </si>
  <si>
    <t>자산/생산 피해</t>
  </si>
  <si>
    <t>무재해</t>
  </si>
  <si>
    <t>응급처치/건강장해</t>
  </si>
  <si>
    <t>경상해/건강장해</t>
  </si>
  <si>
    <t>중상해/건강장해</t>
  </si>
  <si>
    <t>사망재해</t>
  </si>
  <si>
    <t>중대산업재해</t>
  </si>
  <si>
    <t>피해 없음</t>
  </si>
  <si>
    <t>사소한 피해</t>
  </si>
  <si>
    <t>보통의 피해</t>
  </si>
  <si>
    <t>중요한 피해</t>
  </si>
  <si>
    <t>심각한 피해</t>
  </si>
  <si>
    <t>중대한 피해</t>
  </si>
  <si>
    <t>피해없음</t>
  </si>
  <si>
    <t>주의 :</t>
  </si>
  <si>
    <t>아차사고는 가능한 최악의 발생 시나리오를 토대로 구분되어야 한다.</t>
  </si>
  <si>
    <t>위험등급</t>
  </si>
  <si>
    <t>위험도</t>
  </si>
  <si>
    <t>절박한 위험</t>
  </si>
  <si>
    <t>상</t>
  </si>
  <si>
    <t>중</t>
  </si>
  <si>
    <t>하</t>
  </si>
  <si>
    <t>경미</t>
  </si>
  <si>
    <t>Допустимо в существующем виде.</t>
  </si>
  <si>
    <t>ПОСЛЕДСТВИЯ</t>
  </si>
  <si>
    <t>Никаких</t>
  </si>
  <si>
    <t>Минимальные</t>
  </si>
  <si>
    <t>Средние</t>
  </si>
  <si>
    <t>Существенные</t>
  </si>
  <si>
    <t>Тяжелые</t>
  </si>
  <si>
    <t>Катастрофические</t>
  </si>
  <si>
    <t>Вред здоровью людей</t>
  </si>
  <si>
    <t>Травма или заболевание на территории предприятия</t>
  </si>
  <si>
    <t>Без травм или ущерба здоровью</t>
  </si>
  <si>
    <t>Травма или заболевание за пределами предприятия</t>
  </si>
  <si>
    <t>자산/생산 영향들
손실사건과 관련하여 사업 방해 및 재산 피해로 인한 비용손실</t>
  </si>
  <si>
    <t>손실없음</t>
  </si>
  <si>
    <t>25.000달러 이하의 손실</t>
  </si>
  <si>
    <t>25.000이상~100.000미만의 손실</t>
  </si>
  <si>
    <t>100.000이상~1,000.000미만의 손실</t>
  </si>
  <si>
    <t>100.000이상~10,000.000미만의 손실</t>
  </si>
  <si>
    <t>10,000.000이상의 손실</t>
  </si>
  <si>
    <t>위험성 matrix로 돌아가세요.</t>
  </si>
  <si>
    <t>강도 카테고리 정의</t>
  </si>
  <si>
    <t>위험성 평가 Matrix</t>
  </si>
  <si>
    <t>매년 발생</t>
  </si>
  <si>
    <t>가이드 워드</t>
  </si>
  <si>
    <t>10,000-1,000,000년</t>
  </si>
  <si>
    <t>1,000-10,000년</t>
  </si>
  <si>
    <t>100-1,000년</t>
  </si>
  <si>
    <t>10-100년</t>
  </si>
  <si>
    <t>1-10년</t>
  </si>
  <si>
    <t>매년</t>
  </si>
  <si>
    <t>한국어</t>
  </si>
  <si>
    <t>Regulier</t>
  </si>
  <si>
    <t>GRAVITE</t>
  </si>
  <si>
    <t>PERSONNES</t>
  </si>
  <si>
    <t>ENVIRONNEMENT</t>
  </si>
  <si>
    <t xml:space="preserve">Aucune </t>
  </si>
  <si>
    <t>Légère</t>
  </si>
  <si>
    <t>Modérée</t>
  </si>
  <si>
    <t>Majeure</t>
  </si>
  <si>
    <t>Sévère</t>
  </si>
  <si>
    <t>Catastrophique</t>
  </si>
  <si>
    <t>BLESSURE OU MALADIE SUR SITE</t>
  </si>
  <si>
    <t>aucune blessure ou impact sur la santé</t>
  </si>
  <si>
    <t>un ou plusieurs décès lié à un accident</t>
  </si>
  <si>
    <t>BLESSURE OU MALADIE A L'EXTERIEUR DU SITE</t>
  </si>
  <si>
    <t>un ou plusieurs décès lié à un accident affectant une ou des personnes voisines du site</t>
  </si>
  <si>
    <t>Katastrophaler Schaden</t>
  </si>
  <si>
    <t>Anmerkungen:</t>
  </si>
  <si>
    <t>Untuk meninjauan proses keperluan Pengurusan  rujuk kepada ; EHS MS-21, Standart Tinjauan Pengurusan</t>
  </si>
  <si>
    <t xml:space="preserve">Kecederaan serius kepada seorang atau lebih, daripada masyarakat sekitar ataupun jiran industri. </t>
  </si>
  <si>
    <t xml:space="preserve">Kerosakan persekitaran tempatan. Di dalam pagar dan di dalam sistem. Sumber kewangan diabaikan. </t>
  </si>
  <si>
    <t xml:space="preserve">Kerosakan persekitaran yang parah. Syarikat diperlukan untuk mengambil langkah-langkah yang luas untuk memulihkan persekitaran tercemar kepada keadaan semula. </t>
  </si>
  <si>
    <t>Tumpahan atau buangan yang tidak perlukan dilaporkan kepada pihak berkuasa</t>
  </si>
  <si>
    <t>Tumpahan atau buangan yang tidak perlukan  dilaporkan kepada pihak berkuasa, namun disokong beberapa aduan (gangguan atau bau)</t>
  </si>
  <si>
    <t>Tumpahan atau buangan yang dilaporkan kepada pihak berkuasa dan memerlukan peringatan oleh pihak berkuasa, namun masyarakat tidak aktifkan didalam tindakan kecemasan.</t>
  </si>
  <si>
    <t>Seorang atau lebih kematian dalam masyarakat sekitar ataupun jiran industri.</t>
  </si>
  <si>
    <t>Satu perundangan atau kriteria yang ditetapkan tanpa kemungkinan mengena hukuman</t>
  </si>
  <si>
    <t>Satu perundangan semula atau kriteria yang ditetapkan tanpa kemungkinan mengena hukuman</t>
  </si>
  <si>
    <t>Tetap,  Perundangan atau had tertentu dengan sekatan  dalam operasi .</t>
  </si>
  <si>
    <t>Auswirkungen auf Sachwerte oder Produktion
Schaden in US$ aufgrund von Sachschaden und Produktionsausfall</t>
  </si>
  <si>
    <t>Kein Verlust</t>
  </si>
  <si>
    <t>Verlust &lt; $25.000</t>
  </si>
  <si>
    <t>zurück zur Risiko-Matrix</t>
  </si>
  <si>
    <t>Definition der Auswirkungsklassen</t>
  </si>
  <si>
    <t>Risiko-Matrix</t>
  </si>
  <si>
    <t>Vorkommnisse pro Jahr</t>
  </si>
  <si>
    <t>Leitworte</t>
  </si>
  <si>
    <t>(10,000-1,000,000 Jahre)</t>
  </si>
  <si>
    <t>(1.000-10.000 Jahre)</t>
  </si>
  <si>
    <t>(100-1.000 Jahre)</t>
  </si>
  <si>
    <t>(10-100 Jahre)</t>
  </si>
  <si>
    <t>(1-10 Jahre)</t>
  </si>
  <si>
    <t>(&gt; einmal im Jahr)</t>
  </si>
  <si>
    <t>Per riferimento sui requisiti del processo di Management Review, EHS-MS-21 "Management Review Standard"</t>
  </si>
  <si>
    <t>D  A  N  N  O</t>
  </si>
  <si>
    <t>Nessuno</t>
  </si>
  <si>
    <t>Moderato</t>
  </si>
  <si>
    <t>Rilevante</t>
  </si>
  <si>
    <t>Grave</t>
  </si>
  <si>
    <t>Catastrofico</t>
  </si>
  <si>
    <t>Danno alle persone</t>
  </si>
  <si>
    <t>Infortunio o malattia nel sito</t>
  </si>
  <si>
    <t>Nessun infortunio o danno alla salute</t>
  </si>
  <si>
    <t>Non influenzanti la prestazione lavorativa o causanti disabilità (comprendendo medicazioni e casi di trattamento medico)</t>
  </si>
  <si>
    <t>Nessuna lesione  o danno alla salute</t>
  </si>
  <si>
    <t>ความเป็นไปได้</t>
  </si>
  <si>
    <t>ไม่เคยเกิดในอุตสาหกรรมประเภทนี้</t>
  </si>
  <si>
    <t>เคยเกิดขึ้นครั้งเดียวในอุตสาหกรรมประเภทนี้</t>
  </si>
  <si>
    <t>อย่างที่สุด</t>
  </si>
  <si>
    <t>ไม่น่าเป็นไปได้</t>
  </si>
  <si>
    <t>เป็นไปได้</t>
  </si>
  <si>
    <t>เป็นครั้งคราว</t>
  </si>
  <si>
    <t>เป็นประจำ</t>
  </si>
  <si>
    <t>แน่นอน</t>
  </si>
  <si>
    <t>ผลกระทบ</t>
  </si>
  <si>
    <t>ผลกระทบกับคน</t>
  </si>
  <si>
    <t>ผลกระทบกับสิ่งแวดล้อม</t>
  </si>
  <si>
    <t>ผลกระทบกับทรัพย์สิน/การผลิต</t>
  </si>
  <si>
    <t>ไม่มีการบาดเจ็บ</t>
  </si>
  <si>
    <t>บาดเจ็บหรือมีผลกระทบกับสุขภาพเล็กน้อย</t>
  </si>
  <si>
    <t>บาดเจ็บหรือมีผลกระทบกับสุขภาพปานกลาง</t>
  </si>
  <si>
    <t>บาดเจ็บหรือมีผลกระทบกับสุขภาพมาก</t>
  </si>
  <si>
    <t>บาดเจ็บรุนแรง</t>
  </si>
  <si>
    <t>บาดเจ็บรุนแรงมาก</t>
  </si>
  <si>
    <t>ไม่มีผลกระทบ</t>
  </si>
  <si>
    <t>มีผลกระทบเล็กน้อย</t>
  </si>
  <si>
    <t>มีผลกระทบปานกลาง</t>
  </si>
  <si>
    <t>มีผลกระทบมาก</t>
  </si>
  <si>
    <t>มีผลกระทบรุนแรง</t>
  </si>
  <si>
    <t>มีผลกระทบรุนแรงมาก</t>
  </si>
  <si>
    <t>เสียหายเล็กน้อย</t>
  </si>
  <si>
    <t>เสียหายปานกลาง</t>
  </si>
  <si>
    <t>เสียหายมาก</t>
  </si>
  <si>
    <t>เสียหายรุนแรง</t>
  </si>
  <si>
    <t>เสียหายรุนแรงมาก</t>
  </si>
  <si>
    <t>หมายเหตุ</t>
  </si>
  <si>
    <t>อุบัติการณ์ที่มีความเสี่ยง ควรแยกประเภทโดยอยู่บนพื้นฐานที่เหมาะสมกับเหตุการณ์</t>
  </si>
  <si>
    <t>ระดับความเสี่ยง</t>
  </si>
  <si>
    <t>คะแนนความเสี่ยง</t>
  </si>
  <si>
    <t>ความเสี่ยงที่ใกล้จะเกิดขึ้น</t>
  </si>
  <si>
    <t>สูง</t>
  </si>
  <si>
    <t>ปานกลาง</t>
  </si>
  <si>
    <t>ต่ำ</t>
  </si>
  <si>
    <t>เล็กน้อย</t>
  </si>
  <si>
    <t>Near Miss incidenten dienen te worden geclassificeerd op basis van het meest waarschijnlijk ernstige scenario</t>
  </si>
  <si>
    <t>Risico Niveau</t>
  </si>
  <si>
    <t>Risico Score</t>
  </si>
  <si>
    <t>Potentieel Risico</t>
  </si>
  <si>
    <t>Hoog</t>
  </si>
  <si>
    <t>Gemiddeld</t>
  </si>
  <si>
    <t>Laag</t>
  </si>
  <si>
    <t>Geaccepteerd</t>
  </si>
  <si>
    <t>Nessun danno ambientale. Nessun cambiamento nell'ambiente. Nessuna conseguenza finanziaria.</t>
  </si>
  <si>
    <t>Danno ambientale circoscritto.All'interno della recinzione e all'interno del sistema. Conseguenze finanziarie trascurabili.</t>
  </si>
  <si>
    <t>Contaminazione. Danno sufficientemente ampio da impattare l'ambiente. Nessun effetto permanente sull'ambiente.</t>
  </si>
  <si>
    <t>Contaminazione. Danno sufficientemente ampio da impattare l'ambiente. Richieste trascurabili misure di raccolta/pulizia</t>
  </si>
  <si>
    <t>Grave danno ambientale. Alla Società è richiesto di porre in atto ampie misure per il ripristino dell'ambiente contaminato allo stato originario.</t>
  </si>
  <si>
    <t>ความเสียหายกับสิ่งแวดล้อมไม่ลดลง เป็นเหตุรำคาญรุนแรง และแผ่ขยายเป็นพื้นที่ใหญ่ ในแหล่งการค้า สถานที่พักผ่อน หรืออนุรักษ์ธรรมชาติ บริษัทเสียหายด้านการเงินมาก</t>
  </si>
  <si>
    <t>การหกรั่วไหลหรือระบายสู่ภายนอก</t>
  </si>
  <si>
    <t>ไม่มีหน่วยงานภายนอกรายงานหน่วยงานราชการ</t>
  </si>
  <si>
    <t>revision date:</t>
  </si>
  <si>
    <r>
      <t>초기경영자검토로부터</t>
    </r>
    <r>
      <rPr>
        <sz val="10"/>
        <rFont val="Arial"/>
        <family val="2"/>
      </rPr>
      <t xml:space="preserve"> 30</t>
    </r>
    <r>
      <rPr>
        <sz val="10"/>
        <rFont val="돋움"/>
        <family val="3"/>
        <charset val="129"/>
      </rPr>
      <t>일</t>
    </r>
    <r>
      <rPr>
        <sz val="10"/>
        <rFont val="Arial"/>
        <family val="2"/>
      </rPr>
      <t xml:space="preserve"> </t>
    </r>
    <r>
      <rPr>
        <sz val="10"/>
        <rFont val="돋움"/>
        <family val="3"/>
        <charset val="129"/>
      </rPr>
      <t>이내적용제외조치를</t>
    </r>
    <r>
      <rPr>
        <sz val="10"/>
        <rFont val="Arial"/>
        <family val="2"/>
      </rPr>
      <t xml:space="preserve"> </t>
    </r>
    <r>
      <rPr>
        <sz val="10"/>
        <rFont val="돋움"/>
        <family val="3"/>
        <charset val="129"/>
      </rPr>
      <t>얻거나</t>
    </r>
    <r>
      <rPr>
        <sz val="10"/>
        <rFont val="Arial"/>
        <family val="2"/>
      </rPr>
      <t xml:space="preserve">, </t>
    </r>
    <r>
      <rPr>
        <sz val="10"/>
        <rFont val="돋움"/>
        <family val="3"/>
        <charset val="129"/>
      </rPr>
      <t>공정가동정지</t>
    </r>
    <r>
      <rPr>
        <sz val="10"/>
        <rFont val="Arial"/>
        <family val="2"/>
      </rPr>
      <t xml:space="preserve"> </t>
    </r>
    <r>
      <rPr>
        <sz val="10"/>
        <rFont val="돋움"/>
        <family val="3"/>
        <charset val="129"/>
      </rPr>
      <t>및</t>
    </r>
    <r>
      <rPr>
        <sz val="10"/>
        <rFont val="Arial"/>
        <family val="2"/>
      </rPr>
      <t xml:space="preserve"> </t>
    </r>
    <r>
      <rPr>
        <sz val="10"/>
        <rFont val="돋움"/>
        <family val="3"/>
        <charset val="129"/>
      </rPr>
      <t>실행항목을</t>
    </r>
    <r>
      <rPr>
        <sz val="10"/>
        <rFont val="Arial"/>
        <family val="2"/>
      </rPr>
      <t xml:space="preserve"> </t>
    </r>
    <r>
      <rPr>
        <sz val="10"/>
        <rFont val="돋움"/>
        <family val="3"/>
        <charset val="129"/>
      </rPr>
      <t>종결해야</t>
    </r>
    <r>
      <rPr>
        <sz val="10"/>
        <rFont val="Arial"/>
        <family val="2"/>
      </rPr>
      <t xml:space="preserve"> </t>
    </r>
    <r>
      <rPr>
        <sz val="10"/>
        <rFont val="돋움"/>
        <family val="3"/>
        <charset val="129"/>
      </rPr>
      <t>한다</t>
    </r>
    <r>
      <rPr>
        <sz val="10"/>
        <rFont val="Arial"/>
        <family val="2"/>
      </rPr>
      <t xml:space="preserve">.
</t>
    </r>
    <r>
      <rPr>
        <sz val="10"/>
        <rFont val="돋움"/>
        <family val="3"/>
        <charset val="129"/>
      </rPr>
      <t>실행이</t>
    </r>
    <r>
      <rPr>
        <sz val="10"/>
        <rFont val="Arial"/>
        <family val="2"/>
      </rPr>
      <t xml:space="preserve"> </t>
    </r>
    <r>
      <rPr>
        <sz val="10"/>
        <rFont val="돋움"/>
        <family val="3"/>
        <charset val="129"/>
      </rPr>
      <t>완료될때까지</t>
    </r>
    <r>
      <rPr>
        <sz val="10"/>
        <rFont val="Arial"/>
        <family val="2"/>
      </rPr>
      <t xml:space="preserve"> </t>
    </r>
    <r>
      <rPr>
        <sz val="10"/>
        <rFont val="돋움"/>
        <family val="3"/>
        <charset val="129"/>
      </rPr>
      <t>적당한</t>
    </r>
    <r>
      <rPr>
        <sz val="10"/>
        <rFont val="Arial"/>
        <family val="2"/>
      </rPr>
      <t xml:space="preserve"> </t>
    </r>
    <r>
      <rPr>
        <sz val="10"/>
        <rFont val="돋움"/>
        <family val="3"/>
        <charset val="129"/>
      </rPr>
      <t>주기</t>
    </r>
    <r>
      <rPr>
        <sz val="10"/>
        <rFont val="Arial"/>
        <family val="2"/>
      </rPr>
      <t>(</t>
    </r>
    <r>
      <rPr>
        <sz val="10"/>
        <rFont val="돋움"/>
        <family val="3"/>
        <charset val="129"/>
      </rPr>
      <t>적어도</t>
    </r>
    <r>
      <rPr>
        <sz val="10"/>
        <rFont val="Arial"/>
        <family val="2"/>
      </rPr>
      <t xml:space="preserve"> </t>
    </r>
    <r>
      <rPr>
        <sz val="10"/>
        <rFont val="돋움"/>
        <family val="3"/>
        <charset val="129"/>
      </rPr>
      <t>매</t>
    </r>
    <r>
      <rPr>
        <sz val="10"/>
        <rFont val="Arial"/>
        <family val="2"/>
      </rPr>
      <t>3</t>
    </r>
    <r>
      <rPr>
        <sz val="10"/>
        <rFont val="돋움"/>
        <family val="3"/>
        <charset val="129"/>
      </rPr>
      <t>개월마다</t>
    </r>
    <r>
      <rPr>
        <sz val="10"/>
        <rFont val="Arial"/>
        <family val="2"/>
      </rPr>
      <t>)</t>
    </r>
    <r>
      <rPr>
        <sz val="10"/>
        <rFont val="돋움"/>
        <family val="3"/>
        <charset val="129"/>
      </rPr>
      <t>로</t>
    </r>
    <r>
      <rPr>
        <sz val="10"/>
        <rFont val="Arial"/>
        <family val="2"/>
      </rPr>
      <t xml:space="preserve"> </t>
    </r>
    <r>
      <rPr>
        <sz val="10"/>
        <rFont val="돋움"/>
        <family val="3"/>
        <charset val="129"/>
      </rPr>
      <t>경영검토</t>
    </r>
    <r>
      <rPr>
        <sz val="10"/>
        <rFont val="Arial"/>
        <family val="2"/>
      </rPr>
      <t xml:space="preserve"> </t>
    </r>
    <r>
      <rPr>
        <sz val="10"/>
        <rFont val="돋움"/>
        <family val="3"/>
        <charset val="129"/>
      </rPr>
      <t>필요</t>
    </r>
  </si>
  <si>
    <r>
      <t>초기경영자검토로부터</t>
    </r>
    <r>
      <rPr>
        <sz val="10"/>
        <rFont val="Arial"/>
        <family val="2"/>
      </rPr>
      <t xml:space="preserve"> 6</t>
    </r>
    <r>
      <rPr>
        <sz val="10"/>
        <rFont val="돋움"/>
        <family val="3"/>
        <charset val="129"/>
      </rPr>
      <t>개월</t>
    </r>
    <r>
      <rPr>
        <sz val="10"/>
        <rFont val="Arial"/>
        <family val="2"/>
      </rPr>
      <t xml:space="preserve"> </t>
    </r>
    <r>
      <rPr>
        <sz val="10"/>
        <rFont val="돋움"/>
        <family val="3"/>
        <charset val="129"/>
      </rPr>
      <t>이내</t>
    </r>
    <r>
      <rPr>
        <sz val="10"/>
        <rFont val="Arial"/>
        <family val="2"/>
      </rPr>
      <t xml:space="preserve"> </t>
    </r>
    <r>
      <rPr>
        <sz val="10"/>
        <rFont val="돋움"/>
        <family val="3"/>
        <charset val="129"/>
      </rPr>
      <t>적용제외조치를</t>
    </r>
    <r>
      <rPr>
        <sz val="10"/>
        <rFont val="Arial"/>
        <family val="2"/>
      </rPr>
      <t xml:space="preserve"> </t>
    </r>
    <r>
      <rPr>
        <sz val="10"/>
        <rFont val="돋움"/>
        <family val="3"/>
        <charset val="129"/>
      </rPr>
      <t>얻거나</t>
    </r>
    <r>
      <rPr>
        <sz val="10"/>
        <rFont val="Arial"/>
        <family val="2"/>
      </rPr>
      <t xml:space="preserve">, </t>
    </r>
    <r>
      <rPr>
        <sz val="10"/>
        <rFont val="돋움"/>
        <family val="3"/>
        <charset val="129"/>
      </rPr>
      <t>공정가동정지</t>
    </r>
    <r>
      <rPr>
        <sz val="10"/>
        <rFont val="Arial"/>
        <family val="2"/>
      </rPr>
      <t xml:space="preserve"> </t>
    </r>
    <r>
      <rPr>
        <sz val="10"/>
        <rFont val="돋움"/>
        <family val="3"/>
        <charset val="129"/>
      </rPr>
      <t>및</t>
    </r>
    <r>
      <rPr>
        <sz val="10"/>
        <rFont val="Arial"/>
        <family val="2"/>
      </rPr>
      <t xml:space="preserve"> </t>
    </r>
    <r>
      <rPr>
        <sz val="10"/>
        <rFont val="돋움"/>
        <family val="3"/>
        <charset val="129"/>
      </rPr>
      <t>실행항목을</t>
    </r>
    <r>
      <rPr>
        <sz val="10"/>
        <rFont val="Arial"/>
        <family val="2"/>
      </rPr>
      <t xml:space="preserve"> </t>
    </r>
    <r>
      <rPr>
        <sz val="10"/>
        <rFont val="돋움"/>
        <family val="3"/>
        <charset val="129"/>
      </rPr>
      <t>종결해야</t>
    </r>
    <r>
      <rPr>
        <sz val="10"/>
        <rFont val="Arial"/>
        <family val="2"/>
      </rPr>
      <t xml:space="preserve"> </t>
    </r>
    <r>
      <rPr>
        <sz val="10"/>
        <rFont val="돋움"/>
        <family val="3"/>
        <charset val="129"/>
      </rPr>
      <t>한다</t>
    </r>
    <r>
      <rPr>
        <sz val="10"/>
        <rFont val="Arial"/>
        <family val="2"/>
      </rPr>
      <t xml:space="preserve">.
</t>
    </r>
    <r>
      <rPr>
        <sz val="10"/>
        <rFont val="돋움"/>
        <family val="3"/>
        <charset val="129"/>
      </rPr>
      <t>실행이</t>
    </r>
    <r>
      <rPr>
        <sz val="10"/>
        <rFont val="Arial"/>
        <family val="2"/>
      </rPr>
      <t xml:space="preserve"> </t>
    </r>
    <r>
      <rPr>
        <sz val="10"/>
        <rFont val="돋움"/>
        <family val="3"/>
        <charset val="129"/>
      </rPr>
      <t>완료될때까지</t>
    </r>
    <r>
      <rPr>
        <sz val="10"/>
        <rFont val="Arial"/>
        <family val="2"/>
      </rPr>
      <t xml:space="preserve"> </t>
    </r>
    <r>
      <rPr>
        <sz val="10"/>
        <rFont val="돋움"/>
        <family val="3"/>
        <charset val="129"/>
      </rPr>
      <t>적당한</t>
    </r>
    <r>
      <rPr>
        <sz val="10"/>
        <rFont val="Arial"/>
        <family val="2"/>
      </rPr>
      <t xml:space="preserve"> </t>
    </r>
    <r>
      <rPr>
        <sz val="10"/>
        <rFont val="돋움"/>
        <family val="3"/>
        <charset val="129"/>
      </rPr>
      <t>주기</t>
    </r>
    <r>
      <rPr>
        <sz val="10"/>
        <rFont val="Arial"/>
        <family val="2"/>
      </rPr>
      <t>(</t>
    </r>
    <r>
      <rPr>
        <sz val="10"/>
        <rFont val="돋움"/>
        <family val="3"/>
        <charset val="129"/>
      </rPr>
      <t>적어도</t>
    </r>
    <r>
      <rPr>
        <sz val="10"/>
        <rFont val="Arial"/>
        <family val="2"/>
      </rPr>
      <t xml:space="preserve"> </t>
    </r>
    <r>
      <rPr>
        <sz val="10"/>
        <rFont val="돋움"/>
        <family val="3"/>
        <charset val="129"/>
      </rPr>
      <t>매</t>
    </r>
    <r>
      <rPr>
        <sz val="10"/>
        <rFont val="Arial"/>
        <family val="2"/>
      </rPr>
      <t>6</t>
    </r>
    <r>
      <rPr>
        <sz val="10"/>
        <rFont val="돋움"/>
        <family val="3"/>
        <charset val="129"/>
      </rPr>
      <t>개월마다</t>
    </r>
    <r>
      <rPr>
        <sz val="10"/>
        <rFont val="Arial"/>
        <family val="2"/>
      </rPr>
      <t>)</t>
    </r>
    <r>
      <rPr>
        <sz val="10"/>
        <rFont val="돋움"/>
        <family val="3"/>
        <charset val="129"/>
      </rPr>
      <t>로</t>
    </r>
    <r>
      <rPr>
        <sz val="10"/>
        <rFont val="Arial"/>
        <family val="2"/>
      </rPr>
      <t xml:space="preserve"> </t>
    </r>
    <r>
      <rPr>
        <sz val="10"/>
        <rFont val="돋움"/>
        <family val="3"/>
        <charset val="129"/>
      </rPr>
      <t>경영검토</t>
    </r>
    <r>
      <rPr>
        <sz val="10"/>
        <rFont val="Arial"/>
        <family val="2"/>
      </rPr>
      <t xml:space="preserve"> </t>
    </r>
    <r>
      <rPr>
        <sz val="10"/>
        <rFont val="돋움"/>
        <family val="3"/>
        <charset val="129"/>
      </rPr>
      <t>필요</t>
    </r>
  </si>
  <si>
    <r>
      <t>초기경영자검토로부터</t>
    </r>
    <r>
      <rPr>
        <sz val="10"/>
        <rFont val="Arial"/>
        <family val="2"/>
      </rPr>
      <t xml:space="preserve"> 1</t>
    </r>
    <r>
      <rPr>
        <sz val="10"/>
        <rFont val="돋움"/>
        <family val="3"/>
        <charset val="129"/>
      </rPr>
      <t>년</t>
    </r>
    <r>
      <rPr>
        <sz val="10"/>
        <rFont val="Arial"/>
        <family val="2"/>
      </rPr>
      <t xml:space="preserve"> </t>
    </r>
    <r>
      <rPr>
        <sz val="10"/>
        <rFont val="돋움"/>
        <family val="3"/>
        <charset val="129"/>
      </rPr>
      <t>이내</t>
    </r>
    <r>
      <rPr>
        <sz val="10"/>
        <rFont val="Arial"/>
        <family val="2"/>
      </rPr>
      <t xml:space="preserve"> </t>
    </r>
    <r>
      <rPr>
        <sz val="10"/>
        <rFont val="돋움"/>
        <family val="3"/>
        <charset val="129"/>
      </rPr>
      <t>적용제외조치를</t>
    </r>
    <r>
      <rPr>
        <sz val="10"/>
        <rFont val="Arial"/>
        <family val="2"/>
      </rPr>
      <t xml:space="preserve"> </t>
    </r>
    <r>
      <rPr>
        <sz val="10"/>
        <rFont val="돋움"/>
        <family val="3"/>
        <charset val="129"/>
      </rPr>
      <t>얻거나</t>
    </r>
    <r>
      <rPr>
        <sz val="10"/>
        <rFont val="Arial"/>
        <family val="2"/>
      </rPr>
      <t xml:space="preserve">, </t>
    </r>
    <r>
      <rPr>
        <sz val="10"/>
        <rFont val="돋움"/>
        <family val="3"/>
        <charset val="129"/>
      </rPr>
      <t>공정가동정지</t>
    </r>
    <r>
      <rPr>
        <sz val="10"/>
        <rFont val="Arial"/>
        <family val="2"/>
      </rPr>
      <t xml:space="preserve"> </t>
    </r>
    <r>
      <rPr>
        <sz val="10"/>
        <rFont val="돋움"/>
        <family val="3"/>
        <charset val="129"/>
      </rPr>
      <t>및</t>
    </r>
    <r>
      <rPr>
        <sz val="10"/>
        <rFont val="Arial"/>
        <family val="2"/>
      </rPr>
      <t xml:space="preserve"> </t>
    </r>
    <r>
      <rPr>
        <sz val="10"/>
        <rFont val="돋움"/>
        <family val="3"/>
        <charset val="129"/>
      </rPr>
      <t>실행항목을</t>
    </r>
    <r>
      <rPr>
        <sz val="10"/>
        <rFont val="Arial"/>
        <family val="2"/>
      </rPr>
      <t xml:space="preserve"> </t>
    </r>
    <r>
      <rPr>
        <sz val="10"/>
        <rFont val="돋움"/>
        <family val="3"/>
        <charset val="129"/>
      </rPr>
      <t>종결해야</t>
    </r>
    <r>
      <rPr>
        <sz val="10"/>
        <rFont val="Arial"/>
        <family val="2"/>
      </rPr>
      <t xml:space="preserve"> </t>
    </r>
    <r>
      <rPr>
        <sz val="10"/>
        <rFont val="돋움"/>
        <family val="3"/>
        <charset val="129"/>
      </rPr>
      <t>한다</t>
    </r>
    <r>
      <rPr>
        <sz val="10"/>
        <rFont val="Arial"/>
        <family val="2"/>
      </rPr>
      <t xml:space="preserve">.
</t>
    </r>
    <r>
      <rPr>
        <sz val="10"/>
        <rFont val="돋움"/>
        <family val="3"/>
        <charset val="129"/>
      </rPr>
      <t>실행이</t>
    </r>
    <r>
      <rPr>
        <sz val="10"/>
        <rFont val="Arial"/>
        <family val="2"/>
      </rPr>
      <t xml:space="preserve"> </t>
    </r>
    <r>
      <rPr>
        <sz val="10"/>
        <rFont val="돋움"/>
        <family val="3"/>
        <charset val="129"/>
      </rPr>
      <t>완료될때까지</t>
    </r>
    <r>
      <rPr>
        <sz val="10"/>
        <rFont val="Arial"/>
        <family val="2"/>
      </rPr>
      <t xml:space="preserve"> </t>
    </r>
    <r>
      <rPr>
        <sz val="10"/>
        <rFont val="돋움"/>
        <family val="3"/>
        <charset val="129"/>
      </rPr>
      <t>적당한</t>
    </r>
    <r>
      <rPr>
        <sz val="10"/>
        <rFont val="Arial"/>
        <family val="2"/>
      </rPr>
      <t xml:space="preserve"> </t>
    </r>
    <r>
      <rPr>
        <sz val="10"/>
        <rFont val="돋움"/>
        <family val="3"/>
        <charset val="129"/>
      </rPr>
      <t>주기</t>
    </r>
    <r>
      <rPr>
        <sz val="10"/>
        <rFont val="Arial"/>
        <family val="2"/>
      </rPr>
      <t>(</t>
    </r>
    <r>
      <rPr>
        <sz val="10"/>
        <rFont val="돋움"/>
        <family val="3"/>
        <charset val="129"/>
      </rPr>
      <t>적어도</t>
    </r>
    <r>
      <rPr>
        <sz val="10"/>
        <rFont val="Arial"/>
        <family val="2"/>
      </rPr>
      <t xml:space="preserve"> </t>
    </r>
    <r>
      <rPr>
        <sz val="10"/>
        <rFont val="돋움"/>
        <family val="3"/>
        <charset val="129"/>
      </rPr>
      <t>매</t>
    </r>
    <r>
      <rPr>
        <sz val="10"/>
        <rFont val="Arial"/>
        <family val="2"/>
      </rPr>
      <t>6</t>
    </r>
    <r>
      <rPr>
        <sz val="10"/>
        <rFont val="돋움"/>
        <family val="3"/>
        <charset val="129"/>
      </rPr>
      <t>개월마다</t>
    </r>
    <r>
      <rPr>
        <sz val="10"/>
        <rFont val="Arial"/>
        <family val="2"/>
      </rPr>
      <t>)</t>
    </r>
    <r>
      <rPr>
        <sz val="10"/>
        <rFont val="돋움"/>
        <family val="3"/>
        <charset val="129"/>
      </rPr>
      <t>로</t>
    </r>
    <r>
      <rPr>
        <sz val="10"/>
        <rFont val="Arial"/>
        <family val="2"/>
      </rPr>
      <t xml:space="preserve"> </t>
    </r>
    <r>
      <rPr>
        <sz val="10"/>
        <rFont val="돋움"/>
        <family val="3"/>
        <charset val="129"/>
      </rPr>
      <t>경영검토</t>
    </r>
    <r>
      <rPr>
        <sz val="10"/>
        <rFont val="Arial"/>
        <family val="2"/>
      </rPr>
      <t xml:space="preserve"> </t>
    </r>
    <r>
      <rPr>
        <sz val="10"/>
        <rFont val="돋움"/>
        <family val="3"/>
        <charset val="129"/>
      </rPr>
      <t>필요</t>
    </r>
  </si>
  <si>
    <r>
      <t>실행항목은</t>
    </r>
    <r>
      <rPr>
        <sz val="10"/>
        <rFont val="Arial"/>
        <family val="2"/>
      </rPr>
      <t xml:space="preserve"> </t>
    </r>
    <r>
      <rPr>
        <sz val="10"/>
        <rFont val="돋움"/>
        <family val="3"/>
        <charset val="129"/>
      </rPr>
      <t>초기</t>
    </r>
    <r>
      <rPr>
        <sz val="10"/>
        <rFont val="Arial"/>
        <family val="2"/>
      </rPr>
      <t xml:space="preserve"> </t>
    </r>
    <r>
      <rPr>
        <sz val="10"/>
        <rFont val="돋움"/>
        <family val="3"/>
        <charset val="129"/>
      </rPr>
      <t>경영자검토로부터</t>
    </r>
    <r>
      <rPr>
        <sz val="10"/>
        <rFont val="Arial"/>
        <family val="2"/>
      </rPr>
      <t xml:space="preserve"> 18</t>
    </r>
    <r>
      <rPr>
        <sz val="10"/>
        <rFont val="돋움"/>
        <family val="3"/>
        <charset val="129"/>
      </rPr>
      <t>개월</t>
    </r>
    <r>
      <rPr>
        <sz val="10"/>
        <rFont val="Arial"/>
        <family val="2"/>
      </rPr>
      <t xml:space="preserve"> </t>
    </r>
    <r>
      <rPr>
        <sz val="10"/>
        <rFont val="돋움"/>
        <family val="3"/>
        <charset val="129"/>
      </rPr>
      <t>이내에</t>
    </r>
    <r>
      <rPr>
        <sz val="10"/>
        <rFont val="Arial"/>
        <family val="2"/>
      </rPr>
      <t xml:space="preserve"> </t>
    </r>
    <r>
      <rPr>
        <sz val="10"/>
        <rFont val="돋움"/>
        <family val="3"/>
        <charset val="129"/>
      </rPr>
      <t>종결하거나</t>
    </r>
    <r>
      <rPr>
        <sz val="10"/>
        <rFont val="Arial"/>
        <family val="2"/>
      </rPr>
      <t xml:space="preserve">, </t>
    </r>
    <r>
      <rPr>
        <sz val="10"/>
        <rFont val="돋움"/>
        <family val="3"/>
        <charset val="129"/>
      </rPr>
      <t>주기적인</t>
    </r>
    <r>
      <rPr>
        <sz val="10"/>
        <rFont val="Arial"/>
        <family val="2"/>
      </rPr>
      <t xml:space="preserve"> </t>
    </r>
    <r>
      <rPr>
        <sz val="10"/>
        <rFont val="돋움"/>
        <family val="3"/>
        <charset val="129"/>
      </rPr>
      <t>경영자</t>
    </r>
    <r>
      <rPr>
        <sz val="10"/>
        <rFont val="Arial"/>
        <family val="2"/>
      </rPr>
      <t xml:space="preserve"> </t>
    </r>
    <r>
      <rPr>
        <sz val="10"/>
        <rFont val="돋움"/>
        <family val="3"/>
        <charset val="129"/>
      </rPr>
      <t>검토에서</t>
    </r>
    <r>
      <rPr>
        <sz val="10"/>
        <rFont val="Arial"/>
        <family val="2"/>
      </rPr>
      <t xml:space="preserve"> </t>
    </r>
    <r>
      <rPr>
        <sz val="10"/>
        <rFont val="돋움"/>
        <family val="3"/>
        <charset val="129"/>
      </rPr>
      <t>승인된</t>
    </r>
    <r>
      <rPr>
        <sz val="10"/>
        <rFont val="Arial"/>
        <family val="2"/>
      </rPr>
      <t xml:space="preserve"> 18</t>
    </r>
    <r>
      <rPr>
        <sz val="10"/>
        <rFont val="돋움"/>
        <family val="3"/>
        <charset val="129"/>
      </rPr>
      <t>개월을</t>
    </r>
    <r>
      <rPr>
        <sz val="10"/>
        <rFont val="Arial"/>
        <family val="2"/>
      </rPr>
      <t xml:space="preserve"> </t>
    </r>
    <r>
      <rPr>
        <sz val="10"/>
        <rFont val="돋움"/>
        <family val="3"/>
        <charset val="129"/>
      </rPr>
      <t>초과할</t>
    </r>
    <r>
      <rPr>
        <sz val="10"/>
        <rFont val="Arial"/>
        <family val="2"/>
      </rPr>
      <t xml:space="preserve"> </t>
    </r>
    <r>
      <rPr>
        <sz val="10"/>
        <rFont val="돋움"/>
        <family val="3"/>
        <charset val="129"/>
      </rPr>
      <t>경우</t>
    </r>
    <r>
      <rPr>
        <sz val="10"/>
        <rFont val="Arial"/>
        <family val="2"/>
      </rPr>
      <t xml:space="preserve"> </t>
    </r>
    <r>
      <rPr>
        <sz val="10"/>
        <rFont val="돋움"/>
        <family val="3"/>
        <charset val="129"/>
      </rPr>
      <t>연장된</t>
    </r>
    <r>
      <rPr>
        <sz val="10"/>
        <rFont val="Arial"/>
        <family val="2"/>
      </rPr>
      <t xml:space="preserve"> </t>
    </r>
    <r>
      <rPr>
        <sz val="10"/>
        <rFont val="돋움"/>
        <family val="3"/>
        <charset val="129"/>
      </rPr>
      <t>목표완료의</t>
    </r>
    <r>
      <rPr>
        <sz val="10"/>
        <rFont val="Arial"/>
        <family val="2"/>
      </rPr>
      <t xml:space="preserve"> </t>
    </r>
    <r>
      <rPr>
        <sz val="10"/>
        <rFont val="돋움"/>
        <family val="3"/>
        <charset val="129"/>
      </rPr>
      <t>실행계획을</t>
    </r>
    <r>
      <rPr>
        <sz val="10"/>
        <rFont val="Arial"/>
        <family val="2"/>
      </rPr>
      <t xml:space="preserve"> </t>
    </r>
    <r>
      <rPr>
        <sz val="10"/>
        <rFont val="돋움"/>
        <family val="3"/>
        <charset val="129"/>
      </rPr>
      <t>승인받아야</t>
    </r>
    <r>
      <rPr>
        <sz val="10"/>
        <rFont val="Arial"/>
        <family val="2"/>
      </rPr>
      <t xml:space="preserve"> </t>
    </r>
    <r>
      <rPr>
        <sz val="10"/>
        <rFont val="돋움"/>
        <family val="3"/>
        <charset val="129"/>
      </rPr>
      <t>한다</t>
    </r>
    <r>
      <rPr>
        <sz val="10"/>
        <rFont val="Arial"/>
        <family val="2"/>
      </rPr>
      <t>.</t>
    </r>
  </si>
  <si>
    <r>
      <t>후속조치</t>
    </r>
    <r>
      <rPr>
        <sz val="10"/>
        <rFont val="Arial"/>
        <family val="2"/>
      </rPr>
      <t xml:space="preserve"> </t>
    </r>
    <r>
      <rPr>
        <sz val="10"/>
        <rFont val="돋움"/>
        <family val="3"/>
        <charset val="129"/>
      </rPr>
      <t>필요없음</t>
    </r>
  </si>
  <si>
    <t>후속조치 필요함</t>
  </si>
  <si>
    <r>
      <t>인간의</t>
    </r>
    <r>
      <rPr>
        <sz val="10"/>
        <rFont val="Arial"/>
        <family val="2"/>
      </rPr>
      <t xml:space="preserve"> </t>
    </r>
    <r>
      <rPr>
        <sz val="10"/>
        <rFont val="돋움"/>
        <family val="3"/>
        <charset val="129"/>
      </rPr>
      <t>건강</t>
    </r>
    <r>
      <rPr>
        <sz val="10"/>
        <rFont val="Arial"/>
        <family val="2"/>
      </rPr>
      <t xml:space="preserve"> </t>
    </r>
    <r>
      <rPr>
        <sz val="10"/>
        <rFont val="돋움"/>
        <family val="3"/>
        <charset val="129"/>
      </rPr>
      <t>또는</t>
    </r>
    <r>
      <rPr>
        <sz val="10"/>
        <rFont val="Arial"/>
        <family val="2"/>
      </rPr>
      <t xml:space="preserve"> </t>
    </r>
    <r>
      <rPr>
        <sz val="10"/>
        <rFont val="돋움"/>
        <family val="3"/>
        <charset val="129"/>
      </rPr>
      <t>환경에</t>
    </r>
    <r>
      <rPr>
        <sz val="10"/>
        <rFont val="Arial"/>
        <family val="2"/>
      </rPr>
      <t xml:space="preserve"> </t>
    </r>
    <r>
      <rPr>
        <sz val="10"/>
        <rFont val="돋움"/>
        <family val="3"/>
        <charset val="129"/>
      </rPr>
      <t>영향을</t>
    </r>
    <r>
      <rPr>
        <sz val="10"/>
        <rFont val="Arial"/>
        <family val="2"/>
      </rPr>
      <t xml:space="preserve"> </t>
    </r>
    <r>
      <rPr>
        <sz val="10"/>
        <rFont val="돋움"/>
        <family val="3"/>
        <charset val="129"/>
      </rPr>
      <t>미치는</t>
    </r>
    <r>
      <rPr>
        <sz val="10"/>
        <rFont val="Arial"/>
        <family val="2"/>
      </rPr>
      <t xml:space="preserve"> </t>
    </r>
    <r>
      <rPr>
        <sz val="10"/>
        <rFont val="돋움"/>
        <family val="3"/>
        <charset val="129"/>
      </rPr>
      <t>어떠한</t>
    </r>
    <r>
      <rPr>
        <sz val="10"/>
        <rFont val="Arial"/>
        <family val="2"/>
      </rPr>
      <t xml:space="preserve"> </t>
    </r>
    <r>
      <rPr>
        <sz val="10"/>
        <rFont val="돋움"/>
        <family val="3"/>
        <charset val="129"/>
      </rPr>
      <t>상황도</t>
    </r>
    <r>
      <rPr>
        <sz val="10"/>
        <rFont val="Arial"/>
        <family val="2"/>
      </rPr>
      <t xml:space="preserve"> </t>
    </r>
    <r>
      <rPr>
        <sz val="10"/>
        <rFont val="돋움"/>
        <family val="3"/>
        <charset val="129"/>
      </rPr>
      <t>긴급하다</t>
    </r>
    <r>
      <rPr>
        <sz val="10"/>
        <rFont val="Arial"/>
        <family val="2"/>
      </rPr>
      <t>.</t>
    </r>
  </si>
  <si>
    <t>เกินมาตรฐานของกฎหมายหรือข้อกำหนดเหมือนเดิม แต่ไม่น่าจะเป็นไปได้ที่จะเสียค่าปรับ</t>
  </si>
  <si>
    <t>เกินเกณฑ์มาตรฐานสูงและเป็นประจำ และถูกจำกัดการดำเนินการผลิตมาก</t>
  </si>
  <si>
    <t>ผลกระทบกับทรัพย์สิน/การผลิต สูญเสียการผลิต, ธุรกิจหยุดชะงัก หรือผู้เกี่ยวข้องฟ้องร้องค่าเสียหาย</t>
  </si>
  <si>
    <t>ไม่สูญเสีย</t>
  </si>
  <si>
    <t xml:space="preserve">สูญเสีย &lt; $25,000 </t>
  </si>
  <si>
    <t>สูญเสีย &gt; $25,000 และ &lt; $100,000</t>
  </si>
  <si>
    <t>สูญเสีย &gt;$100,000 และ &lt; $1,000,000</t>
  </si>
  <si>
    <t>สูญเสีย &gt; $1,000,000 และ &lt; $10,000,000</t>
  </si>
  <si>
    <t>สูญเสีย &gt; $10,000,000</t>
  </si>
  <si>
    <t>กลับไปยังตารางความเสี่ยง</t>
  </si>
  <si>
    <t>คำนิยามลำดับของผลกระทบ</t>
  </si>
  <si>
    <t>ตารางประเมินความเสี่ยง</t>
  </si>
  <si>
    <t>เหตุการณ์ที่เกิดขึ้นต่อปี</t>
  </si>
  <si>
    <t>คำแนะนำ</t>
  </si>
  <si>
    <t>(10,000 - 1,000,000 ปี)</t>
  </si>
  <si>
    <t>(1,000 - 10,000 ปี)</t>
  </si>
  <si>
    <t>(100 - 1,000 ปี)</t>
  </si>
  <si>
    <t>(10 - 100 ปี)</t>
  </si>
  <si>
    <t>(1 - 10 ปี)</t>
  </si>
  <si>
    <t>(&gt; 1 ครั้งต่อปี)</t>
  </si>
  <si>
    <t>Pravděpodobnost výskytu události</t>
  </si>
  <si>
    <t>Medical treatment required beyond first aid and/or physical therapy or recovery time not greater than 30 days in duration required for full recovery.</t>
  </si>
  <si>
    <t>Surgery (inpatient or outpatient), physical therapy, or recovery time greater than 30 days in duration required for full recovery</t>
  </si>
  <si>
    <t xml:space="preserve">Beinaheunfälle sollten auf Basis des noch realistischten / glaubhaft schwersten Szenarios eingestuft werden </t>
  </si>
  <si>
    <t>Risikostufe</t>
  </si>
  <si>
    <t>Risikofaktor</t>
  </si>
  <si>
    <t>Akutes Risiko</t>
  </si>
  <si>
    <t>Hoch</t>
  </si>
  <si>
    <t>Mäßig</t>
  </si>
  <si>
    <t>Gering</t>
  </si>
  <si>
    <t>Geringfügig</t>
  </si>
  <si>
    <t>Ohne Einschränkungen akzeptierbar</t>
  </si>
  <si>
    <t>Referenzquelle für Anforderungen an den Management Review Prozess: EHS MS-21, Management Review Standard</t>
  </si>
  <si>
    <t>Auswirkung</t>
  </si>
  <si>
    <t>Keine</t>
  </si>
  <si>
    <t>Schwer</t>
  </si>
  <si>
    <t>Sehr schwer</t>
  </si>
  <si>
    <t>Katastrophal</t>
  </si>
  <si>
    <t>Auswirkungen auf Menschen</t>
  </si>
  <si>
    <t>Verletzung oder Gesundheitsschädigung am Standort</t>
  </si>
  <si>
    <t>Keine Verletzung oder Gesundheitsschädigung</t>
  </si>
  <si>
    <t>(einschließlich von Erste Hilfe Fällen) - Keine Auswirkung auf Arbeitsleistung oder Behinderung verursachend.</t>
  </si>
  <si>
    <t xml:space="preserve">Ein oder mehr unfallbedingte Todesfälle </t>
  </si>
  <si>
    <t>Verletzung oder Krankheit außerhalb des Standorts</t>
  </si>
  <si>
    <t>Erste Hilfe Behandlung einer oder mehrerer Personen, Auswirkungen auf Nachbarschaft oder Nachbarbetriebe</t>
  </si>
  <si>
    <t>Schwere zur Arbeitsunfähigkeit führende Verletzung einer oder mehrerer Personen aus der Nachbarschaft oder aus Nachbarbetrieben</t>
  </si>
  <si>
    <t>Todesfall einer oder mehrerer Personen aus der Nachbarschaft oder aus Nachbarbetrieben</t>
  </si>
  <si>
    <t>Umweltschäden</t>
  </si>
  <si>
    <t>Kein Umweltschaden. Keine Veränderung der Umwelt. Keine finanziellen Auswirkungen.</t>
  </si>
  <si>
    <t>Begrenzter Umweltschaden. Auf eigenem Grundstück und Einflußbreich. Unerhebliche finanzielle Auswirkungen.</t>
  </si>
  <si>
    <t xml:space="preserve">Vähäinen riski voidaan hyväksyä toimipaikan vetäjän tasolla. Kuitenkin on harkittava parannusehdotuksia.   
Käsitellään johdon katselmuksessa, jos kyseessä on prosessiturvallisuusvaatimus esim. prosessiturvallisuuden riskikartoituksen suositus, prosessiturvallisuuden tarkastuksen kehityskohde tai auditointisuositus yms.       </t>
  </si>
  <si>
    <t>Riski hyväksyttävällä tasolla ilman toimenpiteitä.</t>
  </si>
  <si>
    <t>Ei mitään</t>
  </si>
  <si>
    <t>Katastrofaaliset</t>
  </si>
  <si>
    <t>(sisältää ensiavun tai lääkinnällisen hoidon) - Ei vaikutusta työsuoritukseen tai aiheuta työkyvyttömyyttä</t>
  </si>
  <si>
    <t>Lääkinnällisen hoito ensiapuna ja/tai fysioterapia tai työsuorituksen toipuminen normaaliksi alle 30 päivän.</t>
  </si>
  <si>
    <t>Leikkaus (vuodeosasto tai poliklinikka), fysioterapia, tai yli 30 päivää kestävä toipumisaika tarvitaan kokonaisuudessaan täysin toipumiseen</t>
  </si>
  <si>
    <t>Associado necessita tratamento medico significativo para maximizar a recuperação, entretanto é determinado por um médico credenciado como não apto para atingir recuperação a um grau onde eles sejam aptos para executar seu trabalho usual e portanto deve ser acomodado se possivel ou então considerado inapto para ser acomodado de forma razoável na Momentive.</t>
  </si>
  <si>
    <t>Lesão ou Doença 
fora do site</t>
  </si>
  <si>
    <t>Sem lesão ou dano à saude.</t>
  </si>
  <si>
    <t>Lesões além de primeiro socorros (necessitando tratamento medico) afetando uma ou mais pessoas da comunidade ou vizinhos industriais.</t>
  </si>
  <si>
    <t>Nenhum dano ambiental. Nenhum mudança no meio ambiente. Nenhuma consequencia financeira.</t>
  </si>
  <si>
    <t>Dano ambiental local. Dentro dos limites da empresa ou em sistemas. Consequencia financeiras despreziveis.</t>
  </si>
  <si>
    <t>Contaminação. Dano suficiente grande para impactar o meio ambiente. Medidas de limpeza menores.</t>
  </si>
  <si>
    <t>Sem necessidade de relatar a agencias reguladoras.</t>
  </si>
  <si>
    <t>Vazamento ou Emissão que não é necessaria ser reportada a agencia reguladoras.</t>
  </si>
  <si>
    <t>Vazamento ou Emissão que não é necessaria ser reportada a agencia reguladoras, mas havendo reclamações procedentes multiplas (nuisance ou odor).</t>
  </si>
  <si>
    <t>Vazamento ou Emissão que é necessaria ser reportada a agencia reguladoras, mas que não ativa resposta a emergencia em relação à comunidade.</t>
  </si>
  <si>
    <t>Uma ou mais fatalidade a pessoas de comunidades proximas ou vizinhos industriais.</t>
  </si>
  <si>
    <t>Excesso simples ou repetido a limite estatutario ou prescrito com provavel penalidade</t>
  </si>
  <si>
    <t>Excesso repetido a criterio estatutario ou prescrito com penalidade não provavel</t>
  </si>
  <si>
    <t>Constante, excesso elevado a limite estatutario ou prescrito com certeza de penalidade e/ou restrição significativa de operação.</t>
  </si>
  <si>
    <t>Efeitos a Ativos / Produção
Perda em US$ devido a danos à propriedade e interrupção de negócios (perda de lucro bruto) associado com o evento.</t>
  </si>
  <si>
    <t>Perda &gt; US$ 100.000 
e &lt; US$ 1.000.000</t>
  </si>
  <si>
    <t>DEFINIÇÃO DE CATEGORIA DE CONSEQUENCIAS</t>
  </si>
  <si>
    <t>Ocorrencias por Ano</t>
  </si>
  <si>
    <t>Palavras Guia</t>
  </si>
  <si>
    <t>(10.000-1.000.000 anos)</t>
  </si>
  <si>
    <t>(1.000-10.000 anos)</t>
  </si>
  <si>
    <t>(100 - 1.000 anos)</t>
  </si>
  <si>
    <t>Ações interinas devem ser tomadas e documentadas dentro de 30 dias para reduzir o nivel de risco para pelo menos risco moderado para os itens nas colunas "Certo" ou "Regular", a não ser que uma solução final seja implementada ou variação seja aprovada.
Analise Critica Gerencial Inicial realizada dentro de 30 dias da descoberta para determinar ações de mitigação final, e analisar as medidas interinas.</t>
  </si>
  <si>
    <t>Finalizar Item de Ação, Parada do Processo, ou obter variação dentro de 30 dias da Analise Critica Gerencial Inicial.
Analise Critica Gerencial Periodica requerida em um frequencia apropriada (não maior que a cada 3 meses) ate que as ações seja finalizadas (p.ex. para itens com variação).</t>
  </si>
  <si>
    <t>Finalizar Item de Ação, Parada do Processo, ou obter variação dentro de 6 meses da Analise Critica Gerencial Inicial.
Analise Critica Gerencial Periodica requerida em um frequencia apropriada (não maior que a cada 6 meses) ate que as ações seja finalizadas (p.ex. para itens com variação).</t>
  </si>
  <si>
    <t>Finalizar Item de Ação, Parada do Processo, ou obter variação dentro de 1 ano da Analise Critica Gerencial Inicial.
Analise Critica Gerencial Periodica requerida em um frequencia apropriada (não maior que a cada 6 meses) ate que as ações seja finalizadas (p.ex. para itens com variação).</t>
  </si>
  <si>
    <t>Finalizar Item de Ação dentro de 18 meses da Analise Critica Gerencial Inicial, ou plano de ação aprovado com prazos extendidos além de 18 meses obtido com analise critica gerencial periodica.</t>
  </si>
  <si>
    <t>Nenhuma ação de acompanhamento necessaria.</t>
  </si>
  <si>
    <t xml:space="preserve">Low Risk is defined as tolerable, and may be accepted at Site Leader level, however recommendations for improvement should be considered. 
Initial Management Review is required only if dictated by the source of the action item, such as a PHA Recommendation, PSM Audit finding, etc. </t>
  </si>
  <si>
    <t xml:space="preserve">Slight Injury or Health Effects </t>
  </si>
  <si>
    <t>Ongevallen (maar buiten classificatie EHBO vallen) die medisch behandeld dienen te worden voor een of meerdere mensen uit de woonomgeving of industriele buurbedrijven.</t>
  </si>
  <si>
    <t>Spill of Lekkage welke dienen te worden gemeld aan de overheidsinstanties die een activering geeft van de community emergency response.</t>
  </si>
  <si>
    <t>Eenmalige of repeterende overschrijding van de voorgeschreven limiet.</t>
  </si>
  <si>
    <t>Constante of vergroterende overschrijding van de voorgeschreven limiet.</t>
  </si>
  <si>
    <t>Tijdelijke maatregelen dienen genomen en gedocumenteerd te worden binnen 30 dagen om het risico naar minimaal matig te reduceren. 
Initiele Management Review dient binnen 30 dagen na melding uitgevoerd te zijn om definitieve risicoreducerende maatregelen vast te stellen en tijdelijke maatregelen te reviewen.</t>
  </si>
  <si>
    <t>Complementeer actiepunten, stop bedrijfsprocessen of voer veranderingen door binnen 30 dagen na officiele Management Review.
Verplichte periodieke Management Review met een doelmatige frequentie (niet groter dan 3 maanden) totdat de acties gereed zijn.</t>
  </si>
  <si>
    <t>Complementeer actiepunten, stop bedrijfsprocessen of voer veranderingen door binnen 6 maanden na officiele Management Review.
Verplichte periodieke Management Review met een doelmatige frequentie (niet groter dan 6 maanden) totdat de acties gereed zijn.</t>
  </si>
  <si>
    <t>Des actions intermédiaires doivent être prises et documentées dans les 30 jours de manière à réduire le niveau de risque au moins à "modéré" pour ce qui concerne les événements dont la probabilité est côtée dans les colonnes "certain" ou "régulier"......à moins que des actions définitves soient implémentées.
Une Revue intitale de l'événement (Management Review) doit être complétée dans les 30 jours, de manière à définir les actions correctives définitives à entreprendre et à revoir les actions intermédiaires entreprises.</t>
  </si>
  <si>
    <t xml:space="preserve">Actions correctives terminées, Unité arrêtée ou situation largement améliorée dans les 30 jours après la Revue initiale de d'incident
Des revues de management régulières sont requises à une fréquence appropriée (pas plus long que tous les 3 mois) jusqu'à ce que toutes les actions soient terminées. </t>
  </si>
  <si>
    <t xml:space="preserve">Actions correctives terminées, Unité arrêtée ou situation largement améliorée dans les 6 mois après la Revue initiale de d'incident
Des revues de management régulières sont requises à une fréquence appropriée (pas plus long que tous les 6 mois) jusqu'à ce que toutes les actions soient terminées. </t>
  </si>
  <si>
    <t xml:space="preserve">Actions correctives terminées, Unité arrêtée ou situation largement améliorée dans les 12 mois après la Revue initiale de d'incident
Des revues de management régulières sont requises à une fréquence appropriée (pas plus long que tous les 6 mois) jusqu'à ce que toutes les actions soient terminées. </t>
  </si>
  <si>
    <t>Actions correctives terminées dans les 18 mois après la Revue initiale de d'incident…ou plan d'action avec délais supérieurs à 18 mois approuvé lors d'une revue de management périodique.</t>
  </si>
  <si>
    <t>Aucun suivi d'actions nécessaire</t>
  </si>
  <si>
    <t>Suivi du plan d'actions nécessaire</t>
  </si>
  <si>
    <t>Toute situation pouvant immédiatement, ou dans un futur très proche, porter atteinte à la santé ou à l'environnement.</t>
  </si>
  <si>
    <t>Off-Site letsel of ziekte</t>
  </si>
  <si>
    <t>Geen letsel of effecten voor de gezondheid</t>
  </si>
  <si>
    <t>Nunca 
se ouviu ocorrer na
Industria</t>
  </si>
  <si>
    <t>Ocorrencia 
unica na 
Industria</t>
  </si>
  <si>
    <t>Impact environnemental très important. L'établissement est contraint d'engager des actions de remédiation importantes pour restaurer l'environnement pollué tel qu'il était originellement</t>
  </si>
  <si>
    <t>Impact environnemental persistant très important ou nuisance majeure s'étendant sur une zone étendue. Evénement représentant une perte financière lourde pour l'établissement dans le cas d'une réhabilitation future pour usage commercial ou récréatif.</t>
  </si>
  <si>
    <t>DEVERSEMENT OU REJET ACCIDENTEL</t>
  </si>
  <si>
    <t xml:space="preserve">aucune communication extérieure nécessaire avec l'Administration </t>
  </si>
  <si>
    <t>Fuite ou déversement ne nécessitant pas de communication auprès des autorités compétentes</t>
  </si>
  <si>
    <t>Превышения допустимых норм</t>
  </si>
  <si>
    <t>Единичный случай превышения установленных законом или предписанных норм без вероятности взыскания</t>
  </si>
  <si>
    <t>Многократные случаи превышения установленных законом или предписанных норм без вероятности взыскания</t>
  </si>
  <si>
    <t>Возврат к матрице риска</t>
  </si>
  <si>
    <t>Количество происшествий в год</t>
  </si>
  <si>
    <t>(10.000 - 1.000.000 лет)</t>
  </si>
  <si>
    <t>(1.000 - 10.000 лет)</t>
  </si>
  <si>
    <t>(100 - 1.000 лет)</t>
  </si>
  <si>
    <t>(10 - 100 лет)</t>
  </si>
  <si>
    <t>(1 - 10 лет)</t>
  </si>
  <si>
    <t>(&gt; раза в год)</t>
  </si>
  <si>
    <t>Risque imminent</t>
  </si>
  <si>
    <t>Elevé</t>
  </si>
  <si>
    <t>Faible</t>
  </si>
  <si>
    <t>Mineur</t>
  </si>
  <si>
    <t>Cotation du risque</t>
  </si>
  <si>
    <t>Remarque :</t>
  </si>
  <si>
    <t>Risque acceptable tel que.</t>
  </si>
  <si>
    <t>1ers soins affectant une plusieurs personnes voisines du site</t>
  </si>
  <si>
    <t>(incluant 1er soin et traitement médical). N'affectant pas les capacités de travailler normalement</t>
  </si>
  <si>
    <t>ทำให้คนในชุนชนหรือโรงงานใกล้เคียงเสียชีวิต</t>
  </si>
  <si>
    <t>เกินเกณฑ์ที่อนุญาต</t>
  </si>
  <si>
    <t>เกินมาตรฐานของกฎหมายหรือข้อกำหนดอย่างใดอย่างหนึ่ง แต่ไม่น่าจะเป็นไปได้ที่จะเสียค่าปรับ</t>
  </si>
  <si>
    <t>Risiko rendah ditakrifkan sebagai boleh terima dan boleh diterima di peringkat Ketua tapak, namum cadangan under penambahbaikkan perlu diambil kira.                           Kajian semula pengurusan awal hanya diperlukan bila ditentukan oleh sumber item tindakan seperti cadangan PHA, PSM, penemuan audit</t>
  </si>
  <si>
    <t xml:space="preserve">Rawatan perubahan diperlukan untuk kes lebih serius dari kes pertolongan cemas dan/atau terapi fizikal atau  pemulihan sepenuhnya yang makan masa lebih dari 30 hari  </t>
  </si>
  <si>
    <t xml:space="preserve">Pembedahan,  terapi fizikal atau  pemulihan sepenuhnya yang makan masa lebih  dari 30 hari  </t>
  </si>
  <si>
    <t>Pekerja memerlukan rawatan perubatan yang ketara untuk pemulihan</t>
  </si>
  <si>
    <t>Kecederaan lebih teruk dari pertolongan cemas ( yang memerlukan rawatan perubatan ) yang dialami oleh se orang atau lebih dari seorang dari masyarakat sekeliling atau industri jiran</t>
  </si>
  <si>
    <t>Langkah sementara perlu diambil dan didokumnentasikan dalam tempoh 30 hari untuk mengurangkan tahap risiko ke risiko sederhana bagi item dalam lajur "tertenttu" dan " biasa" melainkan jika resolusi terakhir dilaksanakan atau pengubahan di berikan                   Kajian semula pengurusan awal siap dalam tempoh 30 hari dari penemuan untuk menentukan langkah mengurangkan risiko dan mengkaji semula langkah langkah sementara</t>
  </si>
  <si>
    <t>Menyelesaikan tindakan, menutupkan proses atau menperolehi Pengubahan dalam tempoh 30 hari dari pengurusan kajian awal                  ajian semula pengurusan berkala diperlukan pada kekerapan yang sesuai ( tidak lebih lama daripada setiap 3 bulan) sehingga penyelesaian tindakan (Contohnya untuk item yang ada Pengubahan)</t>
  </si>
  <si>
    <t>Menyelesaikan tindakan, menutupkan proses atau menperolehi Pengubahan dalam tempoh 6 bulan dari pengurusan kajian awal                  Kajian semula pengurusan berkala diperlukan pada kekerapan yang sesuai ( tidak lebih lama daripada setiap 6 bulan) sehingga penyelesaian tindakan (Contohnya untuk item yang ada Pengubahan)</t>
  </si>
  <si>
    <t>Menyelesaikan tindakan, menutupkan proses atau menperolehi Pengubahan dalam tempoh setahun dari pengurusan kajian awal                    Kajian semula pengurusan berkala diperlukan pada kekerapan yang sesuai ( tidak lebih lama daripada setiap 6 bulan) sehingga penyelesaian tindakan (Contohnya untuk items yang ada Pengubahan)</t>
  </si>
  <si>
    <t xml:space="preserve">Menyelesaikan tindakan dalam tempoh 18 bulan dari pengurusan kajian awal atau meluluskan pelan tindakan yang tarikh sasaran penyelesaian melebihi 18 bulan sudah diperolehi semasa kajian pengurusan berkala </t>
  </si>
  <si>
    <t xml:space="preserve">Tindakan susulan tidak diperlukan </t>
  </si>
  <si>
    <t>Tindakan susulan diperlukan</t>
  </si>
  <si>
    <t>Situasi yang kemudaratan yang ketara kepada kesihatan manusia dan alam sekitar tidak dapat dielakkan</t>
  </si>
  <si>
    <t>Čeština</t>
  </si>
  <si>
    <t xml:space="preserve">Spill or Release that is reportable to regulatory agencies that activates community emergency response, or causes serious disabling injury to one or more people from surrounding community or industrial neighbors. </t>
  </si>
  <si>
    <r>
      <t>Single or repeated exceedance of statutory or prescribed limit</t>
    </r>
    <r>
      <rPr>
        <sz val="10"/>
        <color indexed="10"/>
        <rFont val="Arial"/>
        <family val="2"/>
      </rPr>
      <t>.</t>
    </r>
  </si>
  <si>
    <t>Constant or extended exceedance exceeding a statutory or prescribed limit.</t>
  </si>
  <si>
    <t>Spill of Lekkage welke niet hoeven te worden gemeld aan de overheidsinstanties. Echter welke zorgen voor meerdere (te rechte) klachten (hinderwet of stank)</t>
  </si>
  <si>
    <t>Spill of Lekkage welke dienen te worden gemeld aan de overheidsinstanties en welke beperkende maatregelen vereisen van de verantwoordelijke overheidsinstantie. Echter geen activering geeft van de community emergency response.</t>
  </si>
  <si>
    <t>Fuite ou déversement ne nécessitant pas de communication auprès des autorités compétentes, mais pouvant occasionner plusieurs plaintes substantielles (nuisance ou odeur)</t>
  </si>
  <si>
    <t>Fuite ou déversement nécessitant une communication auprès des autorités compétentes et des mesures d'atténuation des effets, mais n'occasionnant pas la mise en place par l'administration de mesures d'urgence</t>
  </si>
  <si>
    <t>Immediate mitigation of risk with actions up to and including shutdown of unit or initiation of Emergency Response Plan.
Immediate notification to Site Leader, VP of Operations and VP of EHS.  
Incident investigation must be completed and communicated based on the degree of the risk being mitigated..</t>
  </si>
  <si>
    <t>High - Urgent</t>
  </si>
  <si>
    <t xml:space="preserve">Interim actions must be taken and documented within 30 days to reduce the risk level to at least moderate risk for items in the "certain" and "regular" columns, unless a final resolution is implemented or variance is granted.
Initial Management Review completed within 30 days of discovery to determine final mitigation actions, and review interim measures. </t>
  </si>
  <si>
    <t xml:space="preserve">Initial Management Review must be completed within 30 days of discovery to determine mitigation actions. </t>
  </si>
  <si>
    <t>Complete Action Item, Shutdown Process, or Obtain Variance within 30 days from initial management review.
Periodic Management Review required at an appropriate frequency (no greater than every 3 months) until actions are completed (e.g. for items with variances).</t>
  </si>
  <si>
    <t>Complete Action Item, Shutdown Process, or Obtain Variance within 6 months from initial management review.
Periodic Management Review required at an appropriate frequency (no greater than every 6 months) until actions are completed (e.g. for items with variances).</t>
  </si>
  <si>
    <t>Complementeer actiepunten, stop bedrijfsprocessen of voer veranderingen door binnen 1 jaar na officiele Management Review.
Verplichte periodieke Management Review met een doelmatige frequentie (niet groter dan 6 maanden) totdat de acties gereed zijn.</t>
  </si>
  <si>
    <t>Acties of een goedgekeurd plan inclusief data dienen binnen 18 maanden na formele Management Review afgerond te zijn.</t>
  </si>
  <si>
    <t>Geen vervolgacties nodig</t>
  </si>
  <si>
    <t>Vervolgacties nodig</t>
  </si>
  <si>
    <t>Elke situatie waarin significante schade op komst kan zijn aan mens en milieu.</t>
  </si>
  <si>
    <t>Ocorrencia historica unica na Momentive ou mais de uma vez ao ano na Industria</t>
  </si>
  <si>
    <t>Ocorrencia historica unica no site ou algumas ocorrencias historicas na Momentive</t>
  </si>
  <si>
    <t>Ocorre com baixa frequencia no site ou anualmente na Momentive</t>
  </si>
  <si>
    <t>Ocorre mais de uma vez ao ano no site ou multiplas vezes ao ano na Momentive</t>
  </si>
  <si>
    <t>Consequencia</t>
  </si>
  <si>
    <t>Efeito às Pessoas</t>
  </si>
  <si>
    <t>Efeito ao Meio Ambiente</t>
  </si>
  <si>
    <t>Efeitos aos Ativos ou Produção</t>
  </si>
  <si>
    <t>Leve Lesão ou Efeito à Saude</t>
  </si>
  <si>
    <t>Moderada Lesão ou Efeito à Saude</t>
  </si>
  <si>
    <t>Grande Lesão ou Efeito à Saude</t>
  </si>
  <si>
    <t>Quase acidentes devem ser classificados baseados no pior cenario mais provavel possivel</t>
  </si>
  <si>
    <t>Ações iniciais requeridas</t>
  </si>
  <si>
    <t>Ocurrido historicamente una vez en Momentive o más de una vez por año en la industria</t>
  </si>
  <si>
    <t>Ocurrido historicamente una vez en la planta o unas pocas veces en Momentive</t>
  </si>
  <si>
    <t>Ocurrido de forma no frecuente en la planta o una vez al año en Momentive</t>
  </si>
  <si>
    <t>Ocurrido más de una vez al año en la planta o varias veces por año en Momentive</t>
  </si>
  <si>
    <t>Se requiren acciones inmediatas</t>
  </si>
  <si>
    <t>Inmediata reducción del riesgo con acciones que pueden incluir la parada de la unidad afectada o la activación del Plan de Emergencia
Notificación inmediata al Jefe de Planta y a los VP de Producción y Seguridad y Medio Ambiente.
La investigación del incidente debe ser completada y comunicada en base al nivel de riesgo</t>
  </si>
  <si>
    <t>Notificación inmediata al Jefe de Planta y a los VP de Producción y Seguridad y Medio Ambiente.
Para reducir el nivel de riesgo a moderado en las columnas de "probable" y "regular", se deben poner en marcha medidas provisionales lo antes posible (inmediatamente) y documentarlas en el plazo máximo de 15 dias, a menos que las medidas definitivas se puedan poner en marcha o que se haya aprobada formalmente una extensión o prórroga.
Las medidas provisional deben ser revisadas de forma periódica para asegurar que la reducción del riesgo se mantiene.
La revisión inicial por la Dirección se debe realizar en el plazo máximo de 7 dias desde la detección del riesgo para definir las medidas definitivas y revisar las medidas provisionales.</t>
  </si>
  <si>
    <t>La revisión inicial por la Dirección se debe realizar en el plazo máximo de 30 dias desde la detección del riesgo para definir las medidas para reducir el riesgo</t>
  </si>
  <si>
    <t>El riesgo bajo es tolerable y puede ser aceptado por el Jefe de Planta, sin embargo, se deben considerar recomendaciones para mejorar la situación
La revisión inicial por la Dirección se requiere solamente si el riesgo ha sido detectado en alguna de las actividades que la requieren: auditorias seguridad de proceso, analisis de riesgo de proceso, etc</t>
  </si>
  <si>
    <t>Tratamiento medico superior a primeros auxilios y/o terapia física o tiempo de recuperación total inferior a 30 dias</t>
  </si>
  <si>
    <t>Cirugia, terapia física o tiempo de recuperación total superior a 30 dias</t>
  </si>
  <si>
    <t>El trabajador debe seguir un tratamiento médico importante para lograr la recuperación, además, una vez finalizado, un medico determina que no ha logrado el nivel de recuperación necesario para realizar sus tareas habituales y por tanto, si es posible, le debe ser asignado otro puesto o, en caso contrario, no podrá seguir desempeñando sus funciones en Momentive.</t>
  </si>
  <si>
    <t>Heridas superiores a primeros auxilios que requiren tratamiento médico (una o mas personas) afectando a los vecinos o a las empresas próximas.</t>
  </si>
  <si>
    <t xml:space="preserve">Un evento infrequente nel sito Momentive o un evento con frequenza annuale in Momentive </t>
  </si>
  <si>
    <t xml:space="preserve">Un evento con ricorrenza superiore a una volta l'anno nel sito Momentive o più eventi con frequenza annuale in Momentive </t>
  </si>
  <si>
    <t>Ripetitivo</t>
  </si>
  <si>
    <t>Conseguenze sugli impianti e sulla produzione</t>
  </si>
  <si>
    <t>Lesioni lievi o conseguenze lievi sulla salute</t>
  </si>
  <si>
    <t xml:space="preserve">Lesioni moderate o conseguenze moderate sulla salute </t>
  </si>
  <si>
    <t>Lesioni rilevanti o conseguenze rilevanti sulla salute</t>
  </si>
  <si>
    <t>Lesioni gravi o conseguenze gravi sulla salute</t>
  </si>
  <si>
    <t>Lesioni catastrofiche o conseguenze catastrofiche sulla salute</t>
  </si>
  <si>
    <t>I Near Miss (quasi incidenti) e UCR vanno classificati in base al più verosimile "peggior scenario credibile"</t>
  </si>
  <si>
    <t>Punteggio del rischio</t>
  </si>
  <si>
    <t xml:space="preserve">Azione Iniziale Richiesta </t>
  </si>
  <si>
    <t>Alto - Urgente</t>
  </si>
  <si>
    <t>Basso</t>
  </si>
  <si>
    <t>Immediata mitigazione del rischio con azioni che possono contemplare la fermata dell'Unità o l'applicazione di un Piano di risposta di Emergenza. 
Immediata notifica al Site Leader , Vice Presidente delle Operations e Vice Presidente EHS.
L'investigazione dell'evento deve essere completato e comunicato sulla base del grado di rischio da mitigare.</t>
  </si>
  <si>
    <r>
      <t xml:space="preserve">Okamžité vyrozumění ředitele závodu (Site Leader), víceprezidenta pro výrobu (VP of Operations) a víceprezidenta pro EHS (VP of EHS).
Prozatimní opatření musí být provedena </t>
    </r>
    <r>
      <rPr>
        <sz val="10"/>
        <color indexed="16"/>
        <rFont val="Arial"/>
        <family val="2"/>
        <charset val="238"/>
      </rPr>
      <t>co nejdříve</t>
    </r>
    <r>
      <rPr>
        <sz val="10"/>
        <color indexed="12"/>
        <rFont val="Arial"/>
        <family val="2"/>
      </rPr>
      <t xml:space="preserve"> (pokud možno</t>
    </r>
    <r>
      <rPr>
        <sz val="10"/>
        <color indexed="16"/>
        <rFont val="Arial"/>
        <family val="2"/>
        <charset val="238"/>
      </rPr>
      <t xml:space="preserve"> ihned</t>
    </r>
    <r>
      <rPr>
        <sz val="10"/>
        <color indexed="12"/>
        <rFont val="Arial"/>
        <family val="2"/>
      </rPr>
      <t>) a</t>
    </r>
    <r>
      <rPr>
        <sz val="10"/>
        <color indexed="16"/>
        <rFont val="Arial"/>
        <family val="2"/>
        <charset val="238"/>
      </rPr>
      <t xml:space="preserve"> dokumentována do 15 dnů</t>
    </r>
    <r>
      <rPr>
        <sz val="10"/>
        <color indexed="12"/>
        <rFont val="Arial"/>
        <family val="2"/>
      </rPr>
      <t xml:space="preserve"> ke snížení úrovně rizika do alespoň středního pásma u položek ve sloupcích  "Jistě" a "Pravidelně", dokud nedojde k realizaci konečného řešení nebo udělení výjimky dle standardu pro výjimky.
Prozatimní zásahové opatření je třeba pravidelně kontrolovat, aby se snížené riziko udrželo.
Počáteční kontrola vedením provedena do 7 dnů od zjištění a stanovena konečná zásahová opatření a kontrolní prozatimní opatření. </t>
    </r>
  </si>
  <si>
    <t>Únik nebo výron látky, který je třeba ohlásit kontrolním úřadům a který aktivuje havarijní opatření komunity, nebo způsobí vážné poranění jedné nebo více osobám v okolí nebo sousedních podniků.</t>
  </si>
  <si>
    <t>Jednorázové nebo opakované překročení zákonných nebo předepsaných limitů</t>
  </si>
  <si>
    <t>Stálé nebo rozsáhlé překračování zákonných nebo předepsaných limitů</t>
  </si>
  <si>
    <t>Tiada</t>
  </si>
  <si>
    <t>Ringan</t>
  </si>
  <si>
    <t>Besar</t>
  </si>
  <si>
    <t>Teruk</t>
  </si>
  <si>
    <t>Bencana</t>
  </si>
  <si>
    <t>Mencedarakan manusia</t>
  </si>
  <si>
    <t>Cedera atau penyakit tempat kerja</t>
  </si>
  <si>
    <t>Tidak ada kecederaan atau kerosakan pada kesihatan</t>
  </si>
  <si>
    <t>(termasuk kes pertolongan kecemasan dan kes rawatan perubatan) - Tidak mempengaruhi hasil kerja atau menimbulkan kecacatan.</t>
  </si>
  <si>
    <t xml:space="preserve">Satu atau lebih kematian akibat kemalangan </t>
  </si>
  <si>
    <t>Kecederaan atau penyakit diluar tapak</t>
  </si>
  <si>
    <t>Pertolongan cemas kepada seorang atau lebih, yang mempengaruhi masyarakat sekitarnya atau jiran industri.</t>
  </si>
  <si>
    <t>Satu atau lebih kematian dalam masyarakat sekitar ataupun jiran industri.</t>
  </si>
  <si>
    <t>Kesan Persekitaran</t>
  </si>
  <si>
    <t>Kerosakan kepada persekitaran</t>
  </si>
  <si>
    <t>Tidak ada kerosakan persekitaran. Tidak ada perubahan dalam persekitaran. Tidak memerlukan sumber kewangan.</t>
  </si>
  <si>
    <t>Mäßige Verletzung oder mäßiger Gesundheitsschaden</t>
  </si>
  <si>
    <t>Schwere Verletzung oder schwerer Gesundheitsschaden</t>
  </si>
  <si>
    <t>Sehr schwere Verletzung</t>
  </si>
  <si>
    <t>Katastrophale Verletzung</t>
  </si>
  <si>
    <t>Keine Auswirkungen</t>
  </si>
  <si>
    <t>Geringfügige Auswirkungen</t>
  </si>
  <si>
    <t>Mäßige Auswirkungen</t>
  </si>
  <si>
    <t>Schwere Auswirkung</t>
  </si>
  <si>
    <t>Sehr schwere Auswirkung</t>
  </si>
  <si>
    <t>Katastrophale Auswirkung</t>
  </si>
  <si>
    <t>Geringfügiger Schaden</t>
  </si>
  <si>
    <t>Mäßiger Schaden</t>
  </si>
  <si>
    <t>Schwerer Schaden</t>
  </si>
  <si>
    <t>Sehr schwerer Schaden</t>
  </si>
  <si>
    <t>Mitigação imediata dos riscos com ações até e incluindo parada da unidade ou início de Plano de Resposta a Emergencia.
Notificação imediata do Site Leader, VP de Operações e VP de EHS.  
Investigação de Incidente deve ser completada e comunicada baseado no grau de risco sendo mitigado.</t>
  </si>
  <si>
    <t>Analise Critica Gerencial Inicial deve ser realizada dentro de 30 dias da descoberta para determinar medidas de mitigação.</t>
  </si>
  <si>
    <t>Baixo Risco é definido como toleravel, e pode ser aceito ao nivel do Site Leader, entretanto recomendações de melhoria devem ser consideradas.
Analise Critica Gerencial Inicial é requerida somente se definida pela fonte do item de ação, como Recomendação de PHA, Auditoria de PSM, etc.</t>
  </si>
  <si>
    <t>Kontaminace. Újma dostatečně velká na to, aby poškodila životní prostředí. Nutná sanační opatření v menším rozsahu.</t>
  </si>
  <si>
    <t>Vážné poškození životního prostředí. Společnost je povinna přijmout významná opatření k uvedení poškozeného životního prostředí do původního stavu.</t>
  </si>
  <si>
    <t xml:space="preserve">Trvající rozsáhlé poškození životního prostředí nebo ve velké míře obtěžující projevy poškození na velké ploše. Z hlediska komerčního nebo rekreačního využití nebo ochrany přírody jde o výraznou ekonomickou ztrátu pro společnost. </t>
  </si>
  <si>
    <t xml:space="preserve">Únik nebo výron látky </t>
  </si>
  <si>
    <t>Bez externího ohlášení kontrolním úřadům</t>
  </si>
  <si>
    <t>Únik nebo výron látky, který není třeba ohlašovat kontrolním úřadům.</t>
  </si>
  <si>
    <t>Únik nebo výron látky, který není třeba ohlašovat kontrolním úřadům, vyvolal však několik opodstatněných stížností (obtěžování hlukem nebo zápachem).</t>
  </si>
  <si>
    <t>Únik nebo výron látky, který je třeba ohlásit kontrolním úřadům a vyžaduje jejich zásah, zároveň však neaktivuje havarijní opatření komunity.</t>
  </si>
  <si>
    <t>Úmrtí člověka nebo více lidí z okolní komunity nebo průmyslových podniků</t>
  </si>
  <si>
    <t>Překročení povolení</t>
  </si>
  <si>
    <t>Complete Action Item within 18 months from initial management review, or approved action plan with extended target completion dates beyond 18 months obtained in periodic management review.</t>
  </si>
  <si>
    <t>Hindi</t>
  </si>
  <si>
    <t>Japanese</t>
  </si>
  <si>
    <t>Needs to be Translated</t>
  </si>
  <si>
    <t xml:space="preserve">Injuries beyond first aid (requiring medical treatment) affecting to one or more people from surrounding community or industrial neighbors.  </t>
  </si>
  <si>
    <t>Pencemaran. Kerosakan cukup besar untuk menyerang persekitaran. Tidak ada kesan kekal pada persekitaran.</t>
  </si>
  <si>
    <t>Pencemaran. Kerosakan cukup besar untuk menyerang persekitaran. Sedikit langkah-langkah pembersihan yang diperlukan.
search</t>
  </si>
  <si>
    <t>Kerosakan persekitaran atau gangguan yang teruk di kawasan yang luas. Dalam hal komersil atau rekreasi yang menggunakan alam pemeliharaan, kerugian ekonomi yang besar bagi syarikat.</t>
  </si>
  <si>
    <t>Tumpahan atau buangan</t>
  </si>
  <si>
    <t>Tidak ada laporan luaran kepada pihak berkuasa</t>
  </si>
  <si>
    <t>Permit izin</t>
  </si>
  <si>
    <t>Tiada kerugian</t>
  </si>
  <si>
    <t>Kerugian &lt; $25,000</t>
  </si>
  <si>
    <t>Kerugian &gt; $25,00 dan &lt; $100,000</t>
  </si>
  <si>
    <t>Kerugian &gt; $100,000 dan &lt;$1,000,000</t>
  </si>
  <si>
    <t>Kerugian &gt; $1,000,000 dan &lt; $10,000,000</t>
  </si>
  <si>
    <t>Kembali kepada Matriks Risiko</t>
  </si>
  <si>
    <t>AKIBAT KATEGORI DIFINASI</t>
  </si>
  <si>
    <t>Matriks penilaian risiko</t>
  </si>
  <si>
    <t>Kejadian setahun</t>
  </si>
  <si>
    <t>Panduan perkataan</t>
  </si>
  <si>
    <t>(10,000-1,000,000 tahun)</t>
  </si>
  <si>
    <t>(1,000-10,000 tahun)</t>
  </si>
  <si>
    <t>(100 - 1,000 tahun)</t>
  </si>
  <si>
    <t>(10 - 100 tahun)</t>
  </si>
  <si>
    <t>(1 - 10 tahun)</t>
  </si>
  <si>
    <t>(&gt; Sekali setiap tahun)</t>
  </si>
  <si>
    <t>Bahasa Melayu</t>
  </si>
  <si>
    <t>Kesan kepada Harta / Pengeluaran</t>
  </si>
  <si>
    <t>Epätodennäköinen</t>
  </si>
  <si>
    <t>Mahdollinen</t>
  </si>
  <si>
    <t>Satunnainen</t>
  </si>
  <si>
    <t>Säännöllinen</t>
  </si>
  <si>
    <t>Varma</t>
  </si>
  <si>
    <t>Seuraus</t>
  </si>
  <si>
    <t>Vaikutukset ihmisiin</t>
  </si>
  <si>
    <t>Geaccepteerd risico</t>
  </si>
  <si>
    <t>Referentie management review; EHS MS-21, Management Review Standard</t>
  </si>
  <si>
    <t>Geen</t>
  </si>
  <si>
    <t>Minimaal</t>
  </si>
  <si>
    <t>Matig</t>
  </si>
  <si>
    <t>Significant</t>
  </si>
  <si>
    <t>Ernstig</t>
  </si>
  <si>
    <t>Catastrofaal</t>
  </si>
  <si>
    <t>Schadelijk voor mensen</t>
  </si>
  <si>
    <t>On-Site letsel of ziekte</t>
  </si>
  <si>
    <t>Nessun evento riscontrato nell'industria</t>
  </si>
  <si>
    <t>Un singolo evento storico in Momentive o piu di un un evento per anno nell'industria</t>
  </si>
  <si>
    <r>
      <t xml:space="preserve">Information immédiate du Directeur de site, du Directeur Industriel et du Vice Président HSE
Des actions intermédiaires doivent être prises </t>
    </r>
    <r>
      <rPr>
        <b/>
        <sz val="8"/>
        <color indexed="10"/>
        <rFont val="Arial"/>
        <family val="2"/>
      </rPr>
      <t>aussi vite que possible (immédiatement</t>
    </r>
    <r>
      <rPr>
        <sz val="8"/>
        <rFont val="Arial"/>
        <family val="2"/>
      </rPr>
      <t xml:space="preserve">) et documentées </t>
    </r>
    <r>
      <rPr>
        <b/>
        <sz val="8"/>
        <color indexed="10"/>
        <rFont val="Arial"/>
        <family val="2"/>
      </rPr>
      <t>au plus tard</t>
    </r>
    <r>
      <rPr>
        <sz val="8"/>
        <rFont val="Arial"/>
        <family val="2"/>
      </rPr>
      <t xml:space="preserve"> dans les 15 jours de manière à réduire le niveau de risque au moins à "modéré" pour ce qui concerne les événements dont la probabilité est côtée dans les colonnes "certain" ou "régulier"......à moins que des actions définitves soient implémentées.
Les actions intermédiaires de mitigation du risque doivent être revues périodiquement pour assurer que la réduction du niveau de risque est bien maintenue
Une Revue intitale de l'événement (Management Review) doit être complétée dans les 7 jours, de manière à définir les actions correctives définitives à entreprendre et à revoir les actions intermédiaires entreprises.</t>
    </r>
  </si>
  <si>
    <t>Erhebliche Abweichung von einem gesetzlichen oder festgelegten Parameter. Produktionsauflagen sicher.</t>
  </si>
  <si>
    <t>La Revue de Direction mentionnée dans ce tableau doit être réalisée selon les prescriptions du standard HSE Momentive : "MS-21- Management Review"</t>
  </si>
  <si>
    <t>Para ver los requisitos de la Revisión por la Dirección, consultar el estándar de Momentive: MS-21, Management Review</t>
  </si>
  <si>
    <t>Чрезвычайно редкий случай</t>
  </si>
  <si>
    <t>Маловероятный</t>
  </si>
  <si>
    <t>Вероятный</t>
  </si>
  <si>
    <t>Случается время от времени</t>
  </si>
  <si>
    <t>Регулярный</t>
  </si>
  <si>
    <t>Неизбежный случай</t>
  </si>
  <si>
    <t>Последствие</t>
  </si>
  <si>
    <t>Воздествие на людей</t>
  </si>
  <si>
    <t>Воздействие на окружающую среду</t>
  </si>
  <si>
    <t>Воздействие на имущество/ производство</t>
  </si>
  <si>
    <t>Без травматизма</t>
  </si>
  <si>
    <t>Травма или вред здоровью средней тяжести</t>
  </si>
  <si>
    <t>Существенная травма или ущерб здоровью</t>
  </si>
  <si>
    <t>Тяжелое увечие/ травма</t>
  </si>
  <si>
    <t>Катастрофическая травма/ смертельный случай</t>
  </si>
  <si>
    <t>Без последствий</t>
  </si>
  <si>
    <t>Незначительные последствия</t>
  </si>
  <si>
    <t>Тяжелые последствия</t>
  </si>
  <si>
    <t>Катастрофические последствия</t>
  </si>
  <si>
    <t>Без ущерба</t>
  </si>
  <si>
    <t>V průmyslu se nevyskytla</t>
  </si>
  <si>
    <t>Jediný výskyt v průmyslu</t>
  </si>
  <si>
    <t>Velmi zřídka</t>
  </si>
  <si>
    <t>Nepravděpodobně</t>
  </si>
  <si>
    <t>Možná</t>
  </si>
  <si>
    <t>Příležitostně</t>
  </si>
  <si>
    <t>Pravidelně</t>
  </si>
  <si>
    <t>Jistě</t>
  </si>
  <si>
    <t>Následek</t>
  </si>
  <si>
    <t>Dopad na zdraví a bezpečnost lidí</t>
  </si>
  <si>
    <t>Škoda na životním prostředí</t>
  </si>
  <si>
    <t xml:space="preserve">Škoda na majetku/ výrobě </t>
  </si>
  <si>
    <t>Bez zranění</t>
  </si>
  <si>
    <t>Lehká zranění nebo malé zdravotní následky</t>
  </si>
  <si>
    <t>Střední zranění nebo mírné zdravotní následky</t>
  </si>
  <si>
    <t>Vážná zranění nebo velké zdravotní následky</t>
  </si>
  <si>
    <t>Těžká zranění</t>
  </si>
  <si>
    <t xml:space="preserve">Smrtelná zranění </t>
  </si>
  <si>
    <t>Bez následků</t>
  </si>
  <si>
    <t>Mírné následky</t>
  </si>
  <si>
    <t>Střední následky</t>
  </si>
  <si>
    <t>Vážné následky</t>
  </si>
  <si>
    <t>Velmi vážné následky</t>
  </si>
  <si>
    <t>Tragické následky</t>
  </si>
  <si>
    <t>Bez poškození</t>
  </si>
  <si>
    <t>Malé poškození</t>
  </si>
  <si>
    <t>Střední poškození</t>
  </si>
  <si>
    <t>Velké poškození</t>
  </si>
  <si>
    <t>Značné poškození</t>
  </si>
  <si>
    <t>Závažné poškození</t>
  </si>
  <si>
    <t>Poznámky:</t>
  </si>
  <si>
    <t>Události kategorie Skoronehoda je třeba klasifikovat na základě nejhoršího možného scénáře</t>
  </si>
  <si>
    <t>Míra rizika</t>
  </si>
  <si>
    <t>Skóre rizika</t>
  </si>
  <si>
    <t>Hrozící riziko</t>
  </si>
  <si>
    <t>Vysoké</t>
  </si>
  <si>
    <t>Střední</t>
  </si>
  <si>
    <t>Nízké</t>
  </si>
  <si>
    <t>Malé</t>
  </si>
  <si>
    <t>Přijatelné tak, jak je</t>
  </si>
  <si>
    <t>Požadavky na proces Kontroly vedením jsou obsaženy v dokumentu "EHS MS-21- Management Review Standard"</t>
  </si>
  <si>
    <t>Následky</t>
  </si>
  <si>
    <t>Žádné</t>
  </si>
  <si>
    <t>Velké</t>
  </si>
  <si>
    <t>Vážné</t>
  </si>
  <si>
    <t>Tragické</t>
  </si>
  <si>
    <t>Škoda na zdraví lidí</t>
  </si>
  <si>
    <t>Úraz nebo nemoc v areálu podniku</t>
  </si>
  <si>
    <t>Bez zranění či škody na zdraví</t>
  </si>
  <si>
    <t>(včetně první pomoci a lékařského ošetření) - nemá vliv na pracovní výkon ani nezpůsobí zdravotní postižení.</t>
  </si>
  <si>
    <t>Smrtelné zranění člověka nebo více lidí v důsledku pracovního úrazu</t>
  </si>
  <si>
    <t>Zranění nebo nemoc mimo areál podniku</t>
  </si>
  <si>
    <t>První pomoc v menším rozsahu poskytnutá jednomu či více lidem s dopadem na přilehlé okolí nebo průmyslové podniky</t>
  </si>
  <si>
    <t>Vážné zranění s následky jednoho nebo více lidí z přilehlého okolí nebo průmyslových podniků</t>
  </si>
  <si>
    <t>Smrtelný úraz člověka nebo více lidí z přilehlého okolí nebo průmyslových podniků</t>
  </si>
  <si>
    <t>Poškození životního prostředí</t>
  </si>
  <si>
    <t xml:space="preserve">Bez poškození životního prostředí. Beze změny životního prostředí. Bez finančních následků. </t>
  </si>
  <si>
    <t xml:space="preserve">Lokální poškození životního prostředí. V rámci areálu a systémů. Zanedbatelné finanční následky. </t>
  </si>
  <si>
    <t xml:space="preserve">Kontaminace. Újma dostatečně velká na to, aby poškodila životní prostředí. Bez trvalých následků na životním prostředí. </t>
  </si>
  <si>
    <t>Незамедлительное уведомление Руководителя площадки, Вице-президента по производству и Вице-президента по охране труда, экологии и промбезопасности.
Временные меры должны быть предприняты как можно быстрее (незамедлительно) и задокументированы в течение не позднее 15 дней для снижения уровня риска до как минимум умеренного риска для типов в колонках " неизбежный" и "регулярный", если только не принято окончательное решение или не дано согласование на изменение стандарта.
Меры по снижению риска временного характера должны периодически проверяться, чтобы подтвердить действенность мер по снижению риска.
Первоначальный анализ руководством должен быть проведен в течение 7 дней со дня обнаружения, чтобы определить окончательные меры по снижению риска и проанализировать меры временного характера.</t>
  </si>
  <si>
    <t xml:space="preserve">Пролив или выброс, подлежащий регистрации в надзорных органах, который влечет за собой действия населения в чрезвычайных ситуациях или вызывает серьезные травмы с потерей трудоспособности у одного или нескольких лиц в близлежащем населенном пункте или на предприятии. </t>
  </si>
  <si>
    <t>Fuite ou déversement nécessitant une communication auprès des autorités compétentes et occasionnant la mise en place par l'administration de mesures d'urgence. Ou événement qui peut causer des blessures irréversibles à un ou plusieurs riverains et/ou personnel des sociétés industrielles voisines..</t>
  </si>
  <si>
    <t>Dépassements singuliers ou répétés d'une limite d'émission réglementaire (qu'elle soit fixée par arrêté préfectoral ou par un autre texte de loi)</t>
  </si>
  <si>
    <r>
      <t>Dépassements répétés ou très significatifs d'une</t>
    </r>
    <r>
      <rPr>
        <sz val="8"/>
        <rFont val="Arial"/>
        <family val="2"/>
      </rPr>
      <t xml:space="preserve"> limite d'émission réglementaire (qu'elle soit fixée par arrêté préfectoral ou par un autre texte de loi)    </t>
    </r>
  </si>
  <si>
    <t>Notificação imediata ao Site Leader, VP de Operações e VP de EHS
Ações interinas devem ser tomadas o quanto antes (imediatamente) e documentadas não mais do que em 15 dias para reduzir o nivel de risco para pelo menos risco moderado para itens nas colunas "Certo" e "Regular", a não ser que a solução final seja implementada ou variação seja aprovada pela norma de variação.
Ações de mitigação interinas deve ser periodicamente analisada para garantir que a redução de risco seja mantida.
Análise Critica Gerencial Inicial realizada em 7 dias da descoberta para determinar as ações de mitigação final e analisar as medidas interinas.</t>
  </si>
  <si>
    <t>Vazamento ou Emissão que é necessaria ser reportada a agencia reguladoras que ativa resposta a emergencia em relação à comunidade, ou causa lesões incapacitantes sérias para uma ou mais pessoas da comunidade ou vizinho industriais.</t>
  </si>
  <si>
    <t>Excesso simples ou repetido de limite estatutario ou prescristo.</t>
  </si>
  <si>
    <t>Excesso constante ou extentido a limite estatutario ou prescrito.</t>
  </si>
  <si>
    <t>มีคนในชุมชนหรือโรงงานใกล้เคียงบาดเจ็บสาหัสหรือทุพพลภาพ</t>
  </si>
  <si>
    <t>มีคนในชุมชนหรือโรงงานใกล้เคียงเสียชีวิต 1 คน หรือมากกว่า</t>
  </si>
  <si>
    <t>ความเสียหายกับสิ่งแวดล้อม</t>
  </si>
  <si>
    <t>ไม่มีความเสียหายกับสิ่งแวดล้อม, สิ่งแวดล้อมไม่เปลี่ยนแปลง, ไม่มีผลกระทบด้านการเงิน</t>
  </si>
  <si>
    <t>สิ่งแวดล้อมเสียหายระดับพื้นที่ ภายในรั้วและภายในระบบ, ผลกระทบด้านการเงินเล็กน้อย</t>
  </si>
  <si>
    <t>มีการปนเปื้อน, ความเสียหายใหญ่พอที่จะส่งผลกระทบกับสิ่งแวดล้อม, ผลกระทบกับสิ่งแวดล้อมไม่ถาวร</t>
  </si>
  <si>
    <t>มีการปนเปื้อน, ความเสียหายใหญ่พอที่จะส่งผลกระทบกับสิ่งแวดล้อม, ต้องการมาตรการในการทำความสะอาดเล็กน้อย</t>
  </si>
  <si>
    <t>เสียหายกับสิ่งแวดล้อมรุนแรง บริษัทต้องมีมาตรการที่จะทำให้สิ่งแวดล้อมกลับมาสู่สภาพเดิม</t>
  </si>
  <si>
    <t>Vakavia vammoja</t>
  </si>
  <si>
    <t>Katastrofaalinen vammautuminen 
(kuolema tai pysyvä vamma)</t>
  </si>
  <si>
    <t>Ei vaikutuksia</t>
  </si>
  <si>
    <t>Kohtalainen vaikutus</t>
  </si>
  <si>
    <t>Vakava vaikutus</t>
  </si>
  <si>
    <t>Ei menetyksiä</t>
  </si>
  <si>
    <t>Kohtuullinen vahinko</t>
  </si>
  <si>
    <t>Mittava vahinko</t>
  </si>
  <si>
    <t>Vakava vahinko</t>
  </si>
  <si>
    <t>Katastrofaalinen vahinko</t>
  </si>
  <si>
    <t>Huomioita:</t>
  </si>
  <si>
    <t>Riskitaso</t>
  </si>
  <si>
    <t>Riskipisteet</t>
  </si>
  <si>
    <t>Riskin uhka</t>
  </si>
  <si>
    <t>Korkea</t>
  </si>
  <si>
    <t>Keskimääräinen</t>
  </si>
  <si>
    <t>Matala</t>
  </si>
  <si>
    <t>Vähäinen</t>
  </si>
  <si>
    <t xml:space="preserve">Vähäiset </t>
  </si>
  <si>
    <t xml:space="preserve">Kohtuulliset </t>
  </si>
  <si>
    <t xml:space="preserve">Suuret </t>
  </si>
  <si>
    <t xml:space="preserve">Vakavat </t>
  </si>
  <si>
    <t>Ihmisen loukkaantuminen</t>
  </si>
  <si>
    <t>Tapaturma tai sairastuminen 
tehdasalueella</t>
  </si>
  <si>
    <t>Ei tapaturmaa tai vahinkoa 
terveydelle</t>
  </si>
  <si>
    <t>Vertido o emisión que no es necesario comunicar a las autoridades pero que implica varias sustancias</t>
  </si>
  <si>
    <t>Vertido o emisión que debe ser comunicado a las autoridades y que requiere la adopción de medidas aunque no implica la activación del Plan de Emergencia Exterior</t>
  </si>
  <si>
    <t>Kemungkinan</t>
  </si>
  <si>
    <t>Belum pernah mendengar didalam industri</t>
  </si>
  <si>
    <t>Kejadian tunggal dalam Industri</t>
  </si>
  <si>
    <t>Sangat terpencil</t>
  </si>
  <si>
    <t>Tidak mungkin</t>
  </si>
  <si>
    <t>Mungkin</t>
  </si>
  <si>
    <t>Sekali-sekala</t>
  </si>
  <si>
    <t>Biasa</t>
  </si>
  <si>
    <t>Pasti</t>
  </si>
  <si>
    <t>Akibat</t>
  </si>
  <si>
    <t>Kesan Kepada Manausia</t>
  </si>
  <si>
    <t>Kesan Kepada Alam Sekitar</t>
  </si>
  <si>
    <t>Tiada Kecederaan</t>
  </si>
  <si>
    <t>Kecederaan Kecil Atau Kesan Kesihatan</t>
  </si>
  <si>
    <t>Kecederaan Sederhana Atau Kesan Kesihatan</t>
  </si>
  <si>
    <t>Kecederaan Besar Atau Kesan Kesihatan</t>
  </si>
  <si>
    <t>Kecederaan Teruk</t>
  </si>
  <si>
    <t>Kecederaan Bencana</t>
  </si>
  <si>
    <t>Tiada Kesan</t>
  </si>
  <si>
    <t>Kesan Kecil</t>
  </si>
  <si>
    <t>Kesan Sederhana</t>
  </si>
  <si>
    <t>Kesan  besar</t>
  </si>
  <si>
    <t>Kesan teruk</t>
  </si>
  <si>
    <t>Kesan Bencana</t>
  </si>
  <si>
    <t>Kerosakan Kecil</t>
  </si>
  <si>
    <t>Kerosakan Sederhana</t>
  </si>
  <si>
    <t>Kerosakan  besar</t>
  </si>
  <si>
    <t>Kerosakan teruk</t>
  </si>
  <si>
    <t>Kerosakan Bencana</t>
  </si>
  <si>
    <t>Nota:</t>
  </si>
  <si>
    <t>Insiden hampir kena harus dikumpulkan berdasarkan kemungkinan senario terburuk yang boleh dipercayai</t>
  </si>
  <si>
    <t>Tahap Risiko</t>
  </si>
  <si>
    <t>Mata Risiko yang dikumpul</t>
  </si>
  <si>
    <t>Risiko hampir</t>
  </si>
  <si>
    <t>Tinggi</t>
  </si>
  <si>
    <t>Sederhana</t>
  </si>
  <si>
    <t>Rendah</t>
  </si>
  <si>
    <t>Kecil</t>
  </si>
  <si>
    <t>Diterima Seperti</t>
  </si>
  <si>
    <t>A K I B A T</t>
  </si>
  <si>
    <t>Lesioni al di là del primo soccorso (che richiedono cure mediche) che interessano ad uno o più persone operanti nella comunità circostante o nelle attività industriali confinanti</t>
  </si>
  <si>
    <t>Nessuna notifica esterna a enti o agenzie governative</t>
  </si>
  <si>
    <t xml:space="preserve">Superamento dei limiti autorizzati nei permessi </t>
  </si>
  <si>
    <t>Ripetuti superamenti della norma prescritta o imposta dalla legge senza probabile sanzione [penale  / amministrativa]</t>
  </si>
  <si>
    <t>Singolo superamento della norma prescritta o imposta dalla legge senza probabile sanzione [penale / amministrativa]</t>
  </si>
  <si>
    <t xml:space="preserve">Yksittäinen tapaus Momentivella tai useampi kuin yksi vuodessa teollisuudessa </t>
  </si>
  <si>
    <t>Yksittäinen tapaus meillä täällä tehdasalueella tai useampi tapaus Momentivella</t>
  </si>
  <si>
    <t>Sattunut harvoin meillä täällä tehdasalueella tai vuosittain Momentivella</t>
  </si>
  <si>
    <t>Sattunut useammin kuin kerran vuodessa meillä täällä tehdasalueella tai useita kertoja vuodessa Momentivella</t>
  </si>
  <si>
    <t>Äärimmäisen harvinainen</t>
  </si>
  <si>
    <t>Vaikutukset omaisuuteen / tuotantoon</t>
  </si>
  <si>
    <t>Ei vammoja</t>
  </si>
  <si>
    <t>Vähäinen vamma tai vähäisiä terveysvaikutuksia</t>
  </si>
  <si>
    <t>Kohtalainen vamma tai kohtalaisia terveysvaikutuksia</t>
  </si>
  <si>
    <t>Mittava vamma tai mittavia terveysvaikutuksia</t>
  </si>
  <si>
    <t>Vähäinen vaikutus</t>
  </si>
  <si>
    <t>Merkittävä vaikutus</t>
  </si>
  <si>
    <t>Katastrofaalinen vaikutus</t>
  </si>
  <si>
    <t>Vähäinen vahinko</t>
  </si>
  <si>
    <t xml:space="preserve">Läheltä piti -tilanteet tulee luokitella pahimman mahdollisen toteutumisen mukaan. </t>
  </si>
  <si>
    <t>Vaadittavat toimenpiteet</t>
  </si>
  <si>
    <t>Korkea riski - välitön</t>
  </si>
  <si>
    <t>Välitön riskin lieventäminen käynnistettävillä toimenpiteillä, joihin kuuluu mahdollinen yksikön pysäyttäminen tai pelastussuunnitelman käynnistäminen.
Välitön ilmoitus toimipaikan vetäjälle (Site Leader), divisioonan tuotantojohtalle (VP of Operations) ja divisioonan EHS johtajalle (VP of EHS).
Tapahtuman tutkinta täytyy tehdä ja riskiä pitää pienentää.</t>
  </si>
  <si>
    <t xml:space="preserve">Johdon katselmus on suoritettava 30 päivän kuluessa  havainnosta, jotta voidaan määrittää lieventämisen toimenpiteet.            </t>
  </si>
  <si>
    <t>Une seule occurrence connue dans le groupe Momentive ou fréquence connue dans l'Industrie supérieure à une par an</t>
  </si>
  <si>
    <t>Une seule occurrence connue sur le site ou quelques occurrences connues dans le groupe Momentive</t>
  </si>
  <si>
    <t>Škoda na majetku/ výrobě
Ztráta v US$ vlivem újmy na majetku a přerušení podnikání (ztráta hrubého zisku) spojené se škodní událostí</t>
  </si>
  <si>
    <t>Beze ztráty</t>
  </si>
  <si>
    <t>Ztráta &lt; $25,000</t>
  </si>
  <si>
    <t>Ztráta &gt; $25,000 a &lt; $100,000</t>
  </si>
  <si>
    <t>Ztráta &gt; $100,000 a &lt; $1,000,000</t>
  </si>
  <si>
    <t>Ztráta &gt; $1,000,000 a &lt; $10,000,000</t>
  </si>
  <si>
    <t>Ztráta &gt; $10,000,000</t>
  </si>
  <si>
    <t>zpět na Rizikovou matici</t>
  </si>
  <si>
    <t>DEFINICE KATEGORIE NÁSLEDKŮ</t>
  </si>
  <si>
    <t>Matice hodnocení rizik</t>
  </si>
  <si>
    <t>Opakování v roce</t>
  </si>
  <si>
    <t>Návodná slova</t>
  </si>
  <si>
    <t>(10,000-1,000,000 let)</t>
  </si>
  <si>
    <t>(1,000-10,000 let)</t>
  </si>
  <si>
    <t>(100 - 1,000 let)</t>
  </si>
  <si>
    <t>(10 - 100 let)</t>
  </si>
  <si>
    <t>(1 - 10 let)</t>
  </si>
  <si>
    <t>(&gt; jednou ročně)</t>
  </si>
  <si>
    <t>čeština</t>
  </si>
  <si>
    <t>偶尔</t>
  </si>
  <si>
    <t>经常</t>
  </si>
  <si>
    <t>肯定</t>
  </si>
  <si>
    <t>后果</t>
  </si>
  <si>
    <t>对人员的影响</t>
  </si>
  <si>
    <t>没有受伤</t>
  </si>
  <si>
    <t>轻微受伤或健康影响</t>
  </si>
  <si>
    <t>中度受伤或健康影响</t>
  </si>
  <si>
    <t>中重度受伤或健康影响</t>
  </si>
  <si>
    <t>重伤</t>
  </si>
  <si>
    <t>灾难性伤害</t>
  </si>
  <si>
    <t>没有影响</t>
  </si>
  <si>
    <t>轻度影响</t>
  </si>
  <si>
    <t>中度影响</t>
  </si>
  <si>
    <t>中重度影响</t>
  </si>
  <si>
    <t>重大影响</t>
  </si>
  <si>
    <t>灾难性的影响</t>
  </si>
  <si>
    <t>没有破坏</t>
  </si>
  <si>
    <t>轻度破坏</t>
  </si>
  <si>
    <t>中度破坏</t>
  </si>
  <si>
    <t>中重度破坏</t>
  </si>
  <si>
    <t>重大破坏</t>
  </si>
  <si>
    <t>灾难性的破坏</t>
  </si>
  <si>
    <t>注意：</t>
  </si>
  <si>
    <t>风险级别</t>
  </si>
  <si>
    <t>风险评分</t>
  </si>
  <si>
    <t>濒临风险</t>
  </si>
  <si>
    <t>高</t>
  </si>
  <si>
    <t>中</t>
  </si>
  <si>
    <t>低</t>
  </si>
  <si>
    <t>轻微</t>
  </si>
  <si>
    <t>Probabilità</t>
  </si>
  <si>
    <t>Un singolo evento nell'industria</t>
  </si>
  <si>
    <t>Estremamente remoto</t>
  </si>
  <si>
    <t>Improbabile</t>
  </si>
  <si>
    <t>Possibile</t>
  </si>
  <si>
    <t>Occasionale</t>
  </si>
  <si>
    <t>Danno</t>
  </si>
  <si>
    <t>Conseguenze sulle persone</t>
  </si>
  <si>
    <t>Conseguenze sull'ambiente</t>
  </si>
  <si>
    <t>Nessuna lesione</t>
  </si>
  <si>
    <t>Nessuna conseguenza</t>
  </si>
  <si>
    <t>Conseguenza leggera</t>
  </si>
  <si>
    <t>Conseguenza moderata</t>
  </si>
  <si>
    <t xml:space="preserve">Conseguenza rilevante </t>
  </si>
  <si>
    <t>Conseguenza grave</t>
  </si>
  <si>
    <t>Conseguenza catastrofica</t>
  </si>
  <si>
    <t>Danno leggero</t>
  </si>
  <si>
    <t>Danno moderato</t>
  </si>
  <si>
    <t xml:space="preserve">Danno rilevante </t>
  </si>
  <si>
    <t>Danno grave</t>
  </si>
  <si>
    <t>Danno catastrofico</t>
  </si>
  <si>
    <t>Note:</t>
  </si>
  <si>
    <t>Livello di rischio</t>
  </si>
  <si>
    <t>Rischio imminente</t>
  </si>
  <si>
    <t>Minore</t>
  </si>
  <si>
    <t>20 - 45</t>
  </si>
  <si>
    <t>10 - 18</t>
  </si>
  <si>
    <t>Initial Actions Required</t>
  </si>
  <si>
    <t>No follow-up action required</t>
  </si>
  <si>
    <t>Follow-up Actions Required</t>
  </si>
  <si>
    <t>Single Historical Occurrence within Momentive or More Than Once Per Year within Industry</t>
  </si>
  <si>
    <t>Single Historical Occurrence at Location or Few Historical Occurrences in Momentive</t>
  </si>
  <si>
    <t>Occurs Infrequently at Location or as Often as Annually in Momentive</t>
  </si>
  <si>
    <t>Occurs More Than Once a Year at Location or Multiple Times Per Year in Momentive</t>
  </si>
  <si>
    <t>Risk Level</t>
  </si>
  <si>
    <t>Risk Score</t>
  </si>
  <si>
    <t>3 - 4</t>
  </si>
  <si>
    <t>5 - 9</t>
  </si>
  <si>
    <t>Imminent Risk</t>
  </si>
  <si>
    <t>Spill or Release that is reportable to regulatory agencies and requires mitigation by the regulatory agency, yet does not activate community emergency response.</t>
  </si>
  <si>
    <t>Loss &lt; $25,000</t>
  </si>
  <si>
    <t>Loss &gt; $25,000 and &lt; $100,000</t>
  </si>
  <si>
    <t xml:space="preserve">Pysyvä, vakava ympäristövahinko tai vakava häiriöpäästö, joka ulottuu laajalle alueelle. Aiheuttaa yhtiölle mittavia taloudellisia menetyksiä kaupallisen ja virkistyskäytön estymisen tai maiseman vahingoittumisen osalta.      </t>
  </si>
  <si>
    <t>Vuoto tai päästö, mikä ei vielä haittavaikutuksistaan huolimatta edellytä raportointia viranomaisille (haitta tai haju).</t>
  </si>
  <si>
    <t xml:space="preserve">Vuoto tai päästö, joka on ilmoitettava viranomaisille ja joka vaatii viranomaisten suorittamaa tutkimusta, mutta ei vielä aiheuta hätäpelastustoimenpiteitä.           </t>
  </si>
  <si>
    <t>Yksi tai useampia kuolemantapaus ihmisille ympäröivässä yhteisössä tai teollisilla naapureilla.</t>
  </si>
  <si>
    <t>Yksittäinen lakisääteisen tai 
lupamääräyksen ylitys ilman 
todennäköistä rangaistusta.</t>
  </si>
  <si>
    <t xml:space="preserve">Jatkuva, huomattava lakisääteisten tai lupa-arvojen ylitys, jonka seurauksena on varma, laajamittainen toimintojen rajoitus.    </t>
  </si>
  <si>
    <t>Omaisuuden menetys/tuotannollinen vaikutus:
Menetys (€*) omaisuuden korvaamisen, tuotannon menetysten, liiketoiminnan keskeytymisen ja asiakkaiden korvausvaatimusten takia.</t>
  </si>
  <si>
    <t>Menetys &lt; 20 000 €</t>
  </si>
  <si>
    <t>Menetys 20 000 - 80 000 €</t>
  </si>
  <si>
    <t>Menetys 80 000 - 800 000 €</t>
  </si>
  <si>
    <t>Menetys 800 000 - 8 000 000 €</t>
  </si>
  <si>
    <t>Menetys &gt; 8 000 000 €</t>
  </si>
  <si>
    <t>SEURAUSLUOKAN MÄÄRITYS</t>
  </si>
  <si>
    <t>Ohjeet luokitteluun</t>
  </si>
  <si>
    <t>(10 000-1 000 000 vuodessa)</t>
  </si>
  <si>
    <t>(1000-10 000 vuodessa)</t>
  </si>
  <si>
    <t>(100-1000 vuodessa)</t>
  </si>
  <si>
    <t>(10-100 vuodessa)</t>
  </si>
  <si>
    <t>(1-10 vuodessa)</t>
  </si>
  <si>
    <t xml:space="preserve">Väliaikaiset toimenpiteet on otettava käyttöön ja dokumentoitu 30 päivän kuluessa, niillä on alennettava riskitasoa vähintään kohtalaiselle tasolle (sarakkeet "varma" ja "säännöllinen") kunnes lopullinen toimenpide on toteutettu tai poikkeuslupa on myönnetty.
Johdon katselmus on suoritettava 30 päivän kuluessa kuluessa havainnosta, jotta voidaan määrittää lopulliset riskin pienentämisen toimenpiteet.            </t>
  </si>
  <si>
    <t>Riskin pienentämisen korjaavat toimenpiteet, prosessin lopettaminen tai poikkeusluvan hankkiminen on toteutettava 30 päivän sisällä johdon katselmuksesta.
Säännöllinen johdon katselmus (alle 3 kk:n välein) seuraa korjaavien toimenpiteiden toteuttamisen.</t>
  </si>
  <si>
    <t>Riskin pienentämisen korjaavat toimenpiteet, prosessin lopettaminen tai poikkeusluvan hankkiminen on toteutettava 6 kuukauden sisällä sisällä johdon katselmuksesta.
Säännöllinen johdon katselmus (alle 6 kk:n välein) seuraa korjaavien toimenpiteiden toteuttamisen.</t>
  </si>
  <si>
    <t>Riskin pienentämisen korjaavat toimenpiteet, prosessin lopettaminen tai poikkeusluvan hankkiminen on toteutettava 1 vuoden sisällä sisällä johdon katselmuksesta.
Säännöllinen johdon katselmus (alle 6 kk:n välein) seuraa korjaavien toimenpiteiden toteuttamisen.</t>
  </si>
  <si>
    <t>Korjaavat toimenpiteet on toteutettava 18 kuukauden sisällä johdon katselmuksesta tai hyväksytty kehittämissuunnitelma, jota seurataan johdonkatselmuksissa 18 kuukauden aikana.</t>
  </si>
  <si>
    <t>Ei seuranta toimenpiteitä vaadita.</t>
  </si>
  <si>
    <t>Vaadittavat seurantatoimenpiteet</t>
  </si>
  <si>
    <t>Merkittävä haitta terveydelle tai ilmeinen riskin uhka ympäristölle</t>
  </si>
  <si>
    <t xml:space="preserve">Hanya satu kes kejadian berlaku dahulu di Momentive atau lebih dari satu kes setahun berlaku dalam industri </t>
  </si>
  <si>
    <t>Hanya satu kes kejadian berlaku dahulu di lokasi ini atau beberapa kes kejadian berlaku dalam Momentive dahulu</t>
  </si>
  <si>
    <t xml:space="preserve">Jarang berlaku di lokasi ini atau berlaku setiap tahun dalam Momentive </t>
  </si>
  <si>
    <t>Berlaku di lokasi ini sekurang kurang nya sekali setahun atau beberapa kali setahun dalam Momentive</t>
  </si>
  <si>
    <t>Tindakan awal diperlukan</t>
  </si>
  <si>
    <t>Tinggi - segera</t>
  </si>
  <si>
    <t>Segera mengurangkan risiko  dengan tindakan yang merangkumi penutupan unik atau  permulaan pelan tindkan cemas.                      Pemberitahuan segera kepada Ketua tapak, naib presiden operasi Dan naib presiden EHS                          Penyiasatan insiden mesti disiapkan dan disampaikan berdasarkan tahap risiko yang dikurangkan</t>
  </si>
  <si>
    <t xml:space="preserve">Kajian semula pengurusan awal mesti di siapkan dalam tempoh 30 hari dari penemuan untuk menentukan langkah pengurangan risiko </t>
  </si>
  <si>
    <t>Blessure modérée ou atteinte modérée à la santé</t>
  </si>
  <si>
    <t>Blessure importante ou atteinte importante à la santé</t>
  </si>
  <si>
    <t>Atteinte sévère à la santé ou à la sécurité des personnes</t>
  </si>
  <si>
    <t>Atteinte catastrophique à la santé ou à la sécurité des personnes</t>
  </si>
  <si>
    <t>Aucun</t>
  </si>
  <si>
    <t>Léger</t>
  </si>
  <si>
    <t>Modéré</t>
  </si>
  <si>
    <t>Dommage léger</t>
  </si>
  <si>
    <t>Dommage modéré</t>
  </si>
  <si>
    <t>Dommage majeur</t>
  </si>
  <si>
    <t>Dommage sévère</t>
  </si>
  <si>
    <t>Yksi tai useampi kuolonuhri 
onnettomuuden seurauksena.</t>
  </si>
  <si>
    <t>Tapaturma tai sairastuminen 
tehdasalueen ulkopuolella.</t>
  </si>
  <si>
    <t>Yksi tai useampi kuolemantapaus 
henkilöille ympäröivässä yhteisössä 
tai teollisilla naapureilla.</t>
  </si>
  <si>
    <t>Ympäristövaikutukset</t>
  </si>
  <si>
    <t>Ympäristövahinko</t>
  </si>
  <si>
    <t>Vuodot tai päästöt</t>
  </si>
  <si>
    <t>Ei ulkoista tiedottamista 
viranomaisille.</t>
  </si>
  <si>
    <t>Vuoto tai päästö, mikä ei edellytä 
raportointia viranomaisille.</t>
  </si>
  <si>
    <t>Wahrscheinlichkeit</t>
  </si>
  <si>
    <t>Niemals in der Branche vorgekommen</t>
  </si>
  <si>
    <t>Einmaliges Vorkommen in der Branche</t>
  </si>
  <si>
    <t>Sehr unwahrscheinlich</t>
  </si>
  <si>
    <t>Unwahrscheinlich</t>
  </si>
  <si>
    <t>Möglich</t>
  </si>
  <si>
    <t>Gelegentlich</t>
  </si>
  <si>
    <t>Regelmäßig</t>
  </si>
  <si>
    <t>Sicher</t>
  </si>
  <si>
    <t>Auswirkungen</t>
  </si>
  <si>
    <t>Auswirkungen auf Personen</t>
  </si>
  <si>
    <t>Auswirkungen auf die Umwelt</t>
  </si>
  <si>
    <t>Auswirkungen auf Sachwerte oder Produktion</t>
  </si>
  <si>
    <t>Keine Verletzung</t>
  </si>
  <si>
    <t>Leichte Verletzung oder leichter Gesundheitsschaden</t>
  </si>
  <si>
    <t>Efectos sobre la salud o heridas importantes</t>
  </si>
  <si>
    <t>Heridas severas</t>
  </si>
  <si>
    <t>Heridas catastróficas</t>
  </si>
  <si>
    <t>No efectos</t>
  </si>
  <si>
    <t>Efectos leves</t>
  </si>
  <si>
    <t>Efectos moderados</t>
  </si>
  <si>
    <t>Efectos importantes</t>
  </si>
  <si>
    <t>Efectos severos</t>
  </si>
  <si>
    <t>Efectos catastróficos</t>
  </si>
  <si>
    <t>Daños leves</t>
  </si>
  <si>
    <t>Daños moderados</t>
  </si>
  <si>
    <t>Daños importantes</t>
  </si>
  <si>
    <t>Daños severos</t>
  </si>
  <si>
    <t>Daños catastróficos</t>
  </si>
  <si>
    <t>Los casi-accidentes deberían ser clasificados en base al peor escenario posible</t>
  </si>
  <si>
    <t>Nivel de riesgo</t>
  </si>
  <si>
    <t>Valoración del riesgo</t>
  </si>
  <si>
    <t>Riesgo inminente</t>
  </si>
  <si>
    <t>Bajo</t>
  </si>
  <si>
    <t>Mínimo</t>
  </si>
  <si>
    <t>Aceptable tal cual</t>
  </si>
  <si>
    <t>Daño a las personas</t>
  </si>
  <si>
    <t>Heridas o enfermedad dentro de las instalaciones</t>
  </si>
  <si>
    <t>Sin heridas o daños sobre la salud</t>
  </si>
  <si>
    <t>(incluidos primeros auxilios y tratamiento médico)-No afectando al desarrollo del trabajo.</t>
  </si>
  <si>
    <t>Una o mas muertes</t>
  </si>
  <si>
    <t>Enfermos o heridos en el exterior de las instalaciones</t>
  </si>
  <si>
    <t>Sin heridas ni daños a la salud</t>
  </si>
  <si>
    <t>Primeros auxilios (una o más personas) afectando a los vecinos o a las empresas próximas</t>
  </si>
  <si>
    <t>Heridas serias (una o más personas) afectando a los vecinos o a las empresas próximas</t>
  </si>
  <si>
    <t>Uno o mas muertos en las las comunidades o empresas próximas</t>
  </si>
  <si>
    <t>Daños al medio ambiente</t>
  </si>
  <si>
    <t>Ningún daño al medio ambiente. Ningún cambio en el medio ambiente. Ninguna consecuencia económica</t>
  </si>
  <si>
    <t>Daño medioambiental local. Dentro de los límites de las instalaciones. Consecuencias económicas mínimas.</t>
  </si>
  <si>
    <t>หกหรือรั่วไหล ไม่ต้องรายงานถึงหน่วยงานที่ควบคุมดูแล</t>
  </si>
  <si>
    <t>หกหรือรั่วไหล ไม่ต้องรายงานถึงหน่วยงานที่ควบคุมดูแล ไม่สามารถยืนยันหลักฐานได้ (เหตุรำคาญหรือกลิ่น)</t>
  </si>
  <si>
    <t>หกหรือรั่วไหล สามารถรายงานถึงหน่วยงานที่ควบคุมดูแลได้ แต่ไม่กระตุ้นให้ชุมชนต่อต้าน</t>
  </si>
  <si>
    <t>Genehmigungsabweichungen</t>
  </si>
  <si>
    <t>Einfache Abweichung von einem gesetzlichen oder festgelegten Parameter. Zahlung eines Ordnungsgeldes unwahrscheinlich.</t>
  </si>
  <si>
    <t>Wiederholte Abweichung von einem gesetzlichen oder festgelegten Parameter. Zahlung eines Ordnungsgeldes unwahrscheinlich.</t>
  </si>
  <si>
    <t>Para reducir el nivel de riesgo a moderado en las columnas de "probable" y "regular", se deben poner en marcha medidas provisionales en el plazo de 30 dias a menos que las medidas definitivas se puedan poner en marcha o que se haya aprobado formalmente una extensión o prórroga.
La revisión inicial por la Dirección se debe realizar en el plazo máximo de 30 dias desde la detección del riesgo para definir las medidas definitivas y revisar las medidas provisionales.</t>
  </si>
  <si>
    <t>En el plazo de 30 dias desde la revisión inicial por la Dirección se deben completar las acciones, parar el proceso o obtener formalmente una extensión o prórroga.
Se requiere una Revisión periodica por la Dirección (como máximo cada 3 meses) hasta que todas las acciones se hayan completado.</t>
  </si>
  <si>
    <t>En el plazo de 6 meses desde la Revisión inicial por la Dirección  se deben completar las acciones, parar el proceso o obtener formalmente una extensión o prórroga.
Se requiere una Revisión periodica por la Dirección (como máximo cada 6 meses) hasta que todas las acciones se hayan completado.</t>
  </si>
  <si>
    <t>En el plazo de 1 año desde la Revisión inicial por la Dirección  se deben completar las acciones, parar el proceso o obtener formalmente una extensión o prórroga.
Se requiere una Revisión periodica por la Dirección (como máximo cada 6 meses) hasta que todas las acciones se hayan completado.</t>
  </si>
  <si>
    <t>Las acciones se deben completar en un máximo de 18 meses a contar desde la Revisión Inicial por la Dirección o, alternativamente, se debe disponer de un plan con acciones cuyas fecha de cierre pueden superar los 18 meses pero que haya sido aprobado en las revisiones periódicas por la Dirección</t>
  </si>
  <si>
    <t>No se requiere seguimiento</t>
  </si>
  <si>
    <t>Se requiere seguimiento</t>
  </si>
  <si>
    <t>Cualquier situación con inminente daño significativo para la salud de las personas o el medio ambiente</t>
  </si>
  <si>
    <t>ATTEINTE A L'ENVIRONNEMENT</t>
  </si>
  <si>
    <t xml:space="preserve">aucun impact ou changement de l'environnement. Aucun impact financier. </t>
  </si>
  <si>
    <t>Impact environnemental local (restant à l'intérieur de l'établissement) - Impact financier négligeable</t>
  </si>
  <si>
    <t>Contamination. Evénement suffisamment important pour avoir un réel impact sur l'environnement sans toutefois que l'effet produit soit permanent.</t>
  </si>
  <si>
    <t>Contamination. Evénement suffisamment important pour avoir un réel impact sur l'environnement nécessitant des opérations mineures de nettoyage</t>
  </si>
  <si>
    <r>
      <t>수술</t>
    </r>
    <r>
      <rPr>
        <sz val="10"/>
        <rFont val="Arial"/>
        <family val="2"/>
      </rPr>
      <t>(</t>
    </r>
    <r>
      <rPr>
        <sz val="10"/>
        <rFont val="돋움"/>
        <family val="3"/>
        <charset val="129"/>
      </rPr>
      <t>입원</t>
    </r>
    <r>
      <rPr>
        <sz val="10"/>
        <rFont val="Arial"/>
        <family val="2"/>
      </rPr>
      <t xml:space="preserve"> </t>
    </r>
    <r>
      <rPr>
        <sz val="10"/>
        <rFont val="돋움"/>
        <family val="3"/>
        <charset val="129"/>
      </rPr>
      <t>또는</t>
    </r>
    <r>
      <rPr>
        <sz val="10"/>
        <rFont val="Arial"/>
        <family val="2"/>
      </rPr>
      <t xml:space="preserve"> </t>
    </r>
    <r>
      <rPr>
        <sz val="10"/>
        <rFont val="돋움"/>
        <family val="3"/>
        <charset val="129"/>
      </rPr>
      <t>외래</t>
    </r>
    <r>
      <rPr>
        <sz val="10"/>
        <rFont val="Arial"/>
        <family val="2"/>
      </rPr>
      <t xml:space="preserve">), </t>
    </r>
    <r>
      <rPr>
        <sz val="10"/>
        <rFont val="돋움"/>
        <family val="3"/>
        <charset val="129"/>
      </rPr>
      <t>물리치료</t>
    </r>
    <r>
      <rPr>
        <sz val="10"/>
        <rFont val="Arial"/>
        <family val="2"/>
      </rPr>
      <t xml:space="preserve"> </t>
    </r>
    <r>
      <rPr>
        <sz val="10"/>
        <rFont val="돋움"/>
        <family val="3"/>
        <charset val="129"/>
      </rPr>
      <t>또는</t>
    </r>
    <r>
      <rPr>
        <sz val="10"/>
        <rFont val="Arial"/>
        <family val="2"/>
      </rPr>
      <t xml:space="preserve"> </t>
    </r>
    <r>
      <rPr>
        <sz val="10"/>
        <rFont val="돋움"/>
        <family val="3"/>
        <charset val="129"/>
      </rPr>
      <t>회복시간이</t>
    </r>
    <r>
      <rPr>
        <sz val="10"/>
        <rFont val="Arial"/>
        <family val="2"/>
      </rPr>
      <t xml:space="preserve"> </t>
    </r>
    <r>
      <rPr>
        <sz val="10"/>
        <rFont val="돋움"/>
        <family val="3"/>
        <charset val="129"/>
      </rPr>
      <t>완치까지</t>
    </r>
    <r>
      <rPr>
        <sz val="10"/>
        <rFont val="Arial"/>
        <family val="2"/>
      </rPr>
      <t xml:space="preserve"> 30</t>
    </r>
    <r>
      <rPr>
        <sz val="10"/>
        <rFont val="돋움"/>
        <family val="3"/>
        <charset val="129"/>
      </rPr>
      <t>일이상</t>
    </r>
    <r>
      <rPr>
        <sz val="10"/>
        <rFont val="Arial"/>
        <family val="2"/>
      </rPr>
      <t xml:space="preserve"> </t>
    </r>
    <r>
      <rPr>
        <sz val="10"/>
        <rFont val="돋움"/>
        <family val="3"/>
        <charset val="129"/>
      </rPr>
      <t>소요되는</t>
    </r>
    <r>
      <rPr>
        <sz val="10"/>
        <rFont val="Arial"/>
        <family val="2"/>
      </rPr>
      <t xml:space="preserve"> </t>
    </r>
    <r>
      <rPr>
        <sz val="10"/>
        <rFont val="돋움"/>
        <family val="3"/>
        <charset val="129"/>
      </rPr>
      <t>상해</t>
    </r>
  </si>
  <si>
    <t>직원은 최대한의 회복을 위해 적절한 의료치료를 받아야 한다.
일상적으로 업무를 수행할 수 있는지 여부는 자격이 있는 의사에 의해 결정되어야 하며, 가능한 이 규정은 받드시 지켜져야 한다. 그렇지 않다면 회사는 합리적으로 수용할 수 없다.</t>
  </si>
  <si>
    <t>인근업체 또는 주변지역사회의 1명 이상에게 응급처치를 제외한 상해(의료조치가 필요한 상해)</t>
  </si>
  <si>
    <r>
      <t>인근</t>
    </r>
    <r>
      <rPr>
        <sz val="10"/>
        <rFont val="Arial"/>
        <family val="2"/>
      </rPr>
      <t xml:space="preserve"> </t>
    </r>
    <r>
      <rPr>
        <sz val="10"/>
        <rFont val="돋움"/>
        <family val="3"/>
        <charset val="129"/>
      </rPr>
      <t>사업장</t>
    </r>
    <r>
      <rPr>
        <sz val="10"/>
        <rFont val="Arial"/>
        <family val="2"/>
      </rPr>
      <t xml:space="preserve"> </t>
    </r>
    <r>
      <rPr>
        <sz val="10"/>
        <rFont val="돋움"/>
        <family val="3"/>
        <charset val="129"/>
      </rPr>
      <t>또는</t>
    </r>
    <r>
      <rPr>
        <sz val="10"/>
        <rFont val="Arial"/>
        <family val="2"/>
      </rPr>
      <t xml:space="preserve"> </t>
    </r>
    <r>
      <rPr>
        <sz val="10"/>
        <rFont val="돋움"/>
        <family val="3"/>
        <charset val="129"/>
      </rPr>
      <t>인근지역사회로부터</t>
    </r>
    <r>
      <rPr>
        <sz val="10"/>
        <rFont val="Arial"/>
        <family val="2"/>
      </rPr>
      <t xml:space="preserve"> 1</t>
    </r>
    <r>
      <rPr>
        <sz val="10"/>
        <rFont val="돋움"/>
        <family val="3"/>
        <charset val="129"/>
      </rPr>
      <t>명이상</t>
    </r>
    <r>
      <rPr>
        <sz val="10"/>
        <rFont val="Arial"/>
        <family val="2"/>
      </rPr>
      <t xml:space="preserve"> </t>
    </r>
    <r>
      <rPr>
        <sz val="10"/>
        <rFont val="돋움"/>
        <family val="3"/>
        <charset val="129"/>
      </rPr>
      <t>심각한</t>
    </r>
    <r>
      <rPr>
        <sz val="10"/>
        <rFont val="Arial"/>
        <family val="2"/>
      </rPr>
      <t xml:space="preserve"> </t>
    </r>
    <r>
      <rPr>
        <sz val="10"/>
        <rFont val="돋움"/>
        <family val="3"/>
        <charset val="129"/>
      </rPr>
      <t>재해를</t>
    </r>
    <r>
      <rPr>
        <sz val="10"/>
        <rFont val="Arial"/>
        <family val="2"/>
      </rPr>
      <t xml:space="preserve"> </t>
    </r>
    <r>
      <rPr>
        <sz val="10"/>
        <rFont val="돋움"/>
        <family val="3"/>
        <charset val="129"/>
      </rPr>
      <t>야기하고나</t>
    </r>
    <r>
      <rPr>
        <sz val="10"/>
        <rFont val="Arial"/>
        <family val="2"/>
      </rPr>
      <t xml:space="preserve">, </t>
    </r>
    <r>
      <rPr>
        <sz val="10"/>
        <rFont val="돋움"/>
        <family val="3"/>
        <charset val="129"/>
      </rPr>
      <t>지역사회의</t>
    </r>
    <r>
      <rPr>
        <sz val="10"/>
        <rFont val="Arial"/>
        <family val="2"/>
      </rPr>
      <t xml:space="preserve"> </t>
    </r>
    <r>
      <rPr>
        <sz val="10"/>
        <rFont val="돋움"/>
        <family val="3"/>
        <charset val="129"/>
      </rPr>
      <t>비상</t>
    </r>
    <r>
      <rPr>
        <sz val="10"/>
        <rFont val="Arial"/>
        <family val="2"/>
      </rPr>
      <t xml:space="preserve"> </t>
    </r>
    <r>
      <rPr>
        <sz val="10"/>
        <rFont val="돋움"/>
        <family val="3"/>
        <charset val="129"/>
      </rPr>
      <t>대응</t>
    </r>
    <r>
      <rPr>
        <sz val="10"/>
        <rFont val="Arial"/>
        <family val="2"/>
      </rPr>
      <t xml:space="preserve"> </t>
    </r>
    <r>
      <rPr>
        <sz val="10"/>
        <rFont val="돋움"/>
        <family val="3"/>
        <charset val="129"/>
      </rPr>
      <t>활동</t>
    </r>
    <r>
      <rPr>
        <sz val="10"/>
        <rFont val="Arial"/>
        <family val="2"/>
      </rPr>
      <t xml:space="preserve"> </t>
    </r>
    <r>
      <rPr>
        <sz val="10"/>
        <rFont val="돋움"/>
        <family val="3"/>
        <charset val="129"/>
      </rPr>
      <t>및</t>
    </r>
    <r>
      <rPr>
        <sz val="10"/>
        <rFont val="Arial"/>
        <family val="2"/>
      </rPr>
      <t xml:space="preserve"> </t>
    </r>
    <r>
      <rPr>
        <sz val="10"/>
        <rFont val="돋움"/>
        <family val="3"/>
        <charset val="129"/>
      </rPr>
      <t>정부기관에</t>
    </r>
    <r>
      <rPr>
        <sz val="10"/>
        <rFont val="Arial"/>
        <family val="2"/>
      </rPr>
      <t xml:space="preserve"> </t>
    </r>
    <r>
      <rPr>
        <sz val="10"/>
        <rFont val="돋움"/>
        <family val="3"/>
        <charset val="129"/>
      </rPr>
      <t>보고되어야</t>
    </r>
    <r>
      <rPr>
        <sz val="10"/>
        <rFont val="Arial"/>
        <family val="2"/>
      </rPr>
      <t xml:space="preserve"> </t>
    </r>
    <r>
      <rPr>
        <sz val="10"/>
        <rFont val="돋움"/>
        <family val="3"/>
        <charset val="129"/>
      </rPr>
      <t>하는</t>
    </r>
    <r>
      <rPr>
        <sz val="10"/>
        <rFont val="Arial"/>
        <family val="2"/>
      </rPr>
      <t xml:space="preserve"> </t>
    </r>
    <r>
      <rPr>
        <sz val="10"/>
        <rFont val="돋움"/>
        <family val="3"/>
        <charset val="129"/>
      </rPr>
      <t>누출</t>
    </r>
    <r>
      <rPr>
        <sz val="10"/>
        <rFont val="Arial"/>
        <family val="2"/>
      </rPr>
      <t>/</t>
    </r>
    <r>
      <rPr>
        <sz val="10"/>
        <rFont val="돋움"/>
        <family val="3"/>
        <charset val="129"/>
      </rPr>
      <t>유출</t>
    </r>
    <r>
      <rPr>
        <sz val="10"/>
        <rFont val="Arial"/>
        <family val="2"/>
      </rPr>
      <t xml:space="preserve">. </t>
    </r>
    <r>
      <rPr>
        <sz val="10"/>
        <rFont val="돋움"/>
        <family val="3"/>
        <charset val="129"/>
      </rPr>
      <t>그러나</t>
    </r>
    <r>
      <rPr>
        <sz val="10"/>
        <rFont val="Arial"/>
        <family val="2"/>
      </rPr>
      <t xml:space="preserve">, </t>
    </r>
    <r>
      <rPr>
        <sz val="10"/>
        <rFont val="돋움"/>
        <family val="3"/>
        <charset val="129"/>
      </rPr>
      <t>인근지역민의</t>
    </r>
    <r>
      <rPr>
        <sz val="10"/>
        <rFont val="Arial"/>
        <family val="2"/>
      </rPr>
      <t xml:space="preserve"> </t>
    </r>
    <r>
      <rPr>
        <sz val="10"/>
        <rFont val="돋움"/>
        <family val="3"/>
        <charset val="129"/>
      </rPr>
      <t>사망</t>
    </r>
    <r>
      <rPr>
        <sz val="10"/>
        <rFont val="Arial"/>
        <family val="2"/>
      </rPr>
      <t xml:space="preserve"> </t>
    </r>
    <r>
      <rPr>
        <sz val="10"/>
        <rFont val="돋움"/>
        <family val="3"/>
        <charset val="129"/>
      </rPr>
      <t>또는</t>
    </r>
    <r>
      <rPr>
        <sz val="10"/>
        <rFont val="Arial"/>
        <family val="2"/>
      </rPr>
      <t xml:space="preserve"> </t>
    </r>
    <r>
      <rPr>
        <sz val="10"/>
        <rFont val="돋움"/>
        <family val="3"/>
        <charset val="129"/>
      </rPr>
      <t>심각한</t>
    </r>
    <r>
      <rPr>
        <sz val="10"/>
        <rFont val="Arial"/>
        <family val="2"/>
      </rPr>
      <t xml:space="preserve"> </t>
    </r>
    <r>
      <rPr>
        <sz val="10"/>
        <rFont val="돋움"/>
        <family val="3"/>
        <charset val="129"/>
      </rPr>
      <t>피해는</t>
    </r>
    <r>
      <rPr>
        <sz val="10"/>
        <rFont val="Arial"/>
        <family val="2"/>
      </rPr>
      <t xml:space="preserve"> </t>
    </r>
    <r>
      <rPr>
        <sz val="10"/>
        <rFont val="돋움"/>
        <family val="3"/>
        <charset val="129"/>
      </rPr>
      <t>예상되지</t>
    </r>
    <r>
      <rPr>
        <sz val="10"/>
        <rFont val="Arial"/>
        <family val="2"/>
      </rPr>
      <t xml:space="preserve"> </t>
    </r>
    <r>
      <rPr>
        <sz val="10"/>
        <rFont val="돋움"/>
        <family val="3"/>
        <charset val="129"/>
      </rPr>
      <t>않음</t>
    </r>
    <r>
      <rPr>
        <sz val="10"/>
        <rFont val="Arial"/>
        <family val="2"/>
      </rPr>
      <t>.</t>
    </r>
  </si>
  <si>
    <r>
      <t>페널티를</t>
    </r>
    <r>
      <rPr>
        <sz val="10"/>
        <rFont val="Arial"/>
        <family val="2"/>
      </rPr>
      <t xml:space="preserve"> </t>
    </r>
    <r>
      <rPr>
        <sz val="10"/>
        <rFont val="돋움"/>
        <family val="3"/>
        <charset val="129"/>
      </rPr>
      <t>받을</t>
    </r>
    <r>
      <rPr>
        <sz val="10"/>
        <rFont val="Arial"/>
        <family val="2"/>
      </rPr>
      <t xml:space="preserve"> </t>
    </r>
    <r>
      <rPr>
        <sz val="10"/>
        <rFont val="돋움"/>
        <family val="3"/>
        <charset val="129"/>
      </rPr>
      <t>가능성이</t>
    </r>
    <r>
      <rPr>
        <sz val="10"/>
        <rFont val="Arial"/>
        <family val="2"/>
      </rPr>
      <t xml:space="preserve"> </t>
    </r>
    <r>
      <rPr>
        <sz val="10"/>
        <rFont val="돋움"/>
        <family val="3"/>
        <charset val="129"/>
      </rPr>
      <t>큰</t>
    </r>
    <r>
      <rPr>
        <sz val="10"/>
        <rFont val="Arial"/>
        <family val="2"/>
      </rPr>
      <t xml:space="preserve"> </t>
    </r>
    <r>
      <rPr>
        <sz val="10"/>
        <rFont val="돋움"/>
        <family val="3"/>
        <charset val="129"/>
      </rPr>
      <t>법규</t>
    </r>
    <r>
      <rPr>
        <sz val="10"/>
        <rFont val="Arial"/>
        <family val="2"/>
      </rPr>
      <t xml:space="preserve"> </t>
    </r>
    <r>
      <rPr>
        <sz val="10"/>
        <rFont val="돋움"/>
        <family val="3"/>
        <charset val="129"/>
      </rPr>
      <t>또는</t>
    </r>
    <r>
      <rPr>
        <sz val="10"/>
        <rFont val="Arial"/>
        <family val="2"/>
      </rPr>
      <t xml:space="preserve"> </t>
    </r>
    <r>
      <rPr>
        <sz val="10"/>
        <rFont val="돋움"/>
        <family val="3"/>
        <charset val="129"/>
      </rPr>
      <t>배출허용기준의</t>
    </r>
    <r>
      <rPr>
        <sz val="10"/>
        <rFont val="Arial"/>
        <family val="2"/>
      </rPr>
      <t xml:space="preserve"> </t>
    </r>
    <r>
      <rPr>
        <sz val="10"/>
        <rFont val="돋움"/>
        <family val="3"/>
        <charset val="129"/>
      </rPr>
      <t>일회성</t>
    </r>
    <r>
      <rPr>
        <sz val="10"/>
        <rFont val="Arial"/>
        <family val="2"/>
      </rPr>
      <t xml:space="preserve"> </t>
    </r>
    <r>
      <rPr>
        <sz val="10"/>
        <rFont val="돋움"/>
        <family val="3"/>
        <charset val="129"/>
      </rPr>
      <t>또는</t>
    </r>
    <r>
      <rPr>
        <sz val="10"/>
        <rFont val="Arial"/>
        <family val="2"/>
      </rPr>
      <t xml:space="preserve"> </t>
    </r>
    <r>
      <rPr>
        <sz val="10"/>
        <rFont val="돋움"/>
        <family val="3"/>
        <charset val="129"/>
      </rPr>
      <t>반복된</t>
    </r>
    <r>
      <rPr>
        <sz val="10"/>
        <rFont val="Arial"/>
        <family val="2"/>
      </rPr>
      <t xml:space="preserve"> </t>
    </r>
    <r>
      <rPr>
        <sz val="10"/>
        <rFont val="돋움"/>
        <family val="3"/>
        <charset val="129"/>
      </rPr>
      <t>초과</t>
    </r>
  </si>
  <si>
    <t>페널티를 받을 가능성이 큰 법규 또는 배출허용기준의 광범위한 초과</t>
  </si>
  <si>
    <r>
      <t>제외규정에</t>
    </r>
    <r>
      <rPr>
        <sz val="10"/>
        <rFont val="Arial"/>
        <family val="2"/>
      </rPr>
      <t xml:space="preserve"> </t>
    </r>
    <r>
      <rPr>
        <sz val="10"/>
        <rFont val="돋움"/>
        <family val="3"/>
        <charset val="129"/>
      </rPr>
      <t>해당하거나</t>
    </r>
    <r>
      <rPr>
        <sz val="10"/>
        <rFont val="Arial"/>
        <family val="2"/>
      </rPr>
      <t xml:space="preserve"> </t>
    </r>
    <r>
      <rPr>
        <sz val="10"/>
        <rFont val="돋움"/>
        <family val="3"/>
        <charset val="129"/>
      </rPr>
      <t>최종개선안이</t>
    </r>
    <r>
      <rPr>
        <sz val="10"/>
        <rFont val="Arial"/>
        <family val="2"/>
      </rPr>
      <t xml:space="preserve"> </t>
    </r>
    <r>
      <rPr>
        <sz val="10"/>
        <rFont val="돋움"/>
        <family val="3"/>
        <charset val="129"/>
      </rPr>
      <t>수행되지</t>
    </r>
    <r>
      <rPr>
        <sz val="10"/>
        <rFont val="Arial"/>
        <family val="2"/>
      </rPr>
      <t xml:space="preserve"> </t>
    </r>
    <r>
      <rPr>
        <sz val="10"/>
        <rFont val="돋움"/>
        <family val="3"/>
        <charset val="129"/>
      </rPr>
      <t>않는다면</t>
    </r>
    <r>
      <rPr>
        <sz val="10"/>
        <rFont val="Arial"/>
        <family val="2"/>
      </rPr>
      <t>,</t>
    </r>
    <r>
      <rPr>
        <sz val="10"/>
        <rFont val="돋움"/>
        <family val="3"/>
        <charset val="129"/>
      </rPr>
      <t>잠정</t>
    </r>
    <r>
      <rPr>
        <sz val="10"/>
        <rFont val="Arial"/>
        <family val="2"/>
      </rPr>
      <t>(</t>
    </r>
    <r>
      <rPr>
        <sz val="10"/>
        <rFont val="돋움"/>
        <family val="3"/>
        <charset val="129"/>
      </rPr>
      <t>임시</t>
    </r>
    <r>
      <rPr>
        <sz val="10"/>
        <rFont val="Arial"/>
        <family val="2"/>
      </rPr>
      <t xml:space="preserve">) </t>
    </r>
    <r>
      <rPr>
        <sz val="10"/>
        <rFont val="돋움"/>
        <family val="3"/>
        <charset val="129"/>
      </rPr>
      <t>조치사항은</t>
    </r>
    <r>
      <rPr>
        <sz val="10"/>
        <rFont val="Arial"/>
        <family val="2"/>
      </rPr>
      <t xml:space="preserve"> "certain" </t>
    </r>
    <r>
      <rPr>
        <sz val="10"/>
        <rFont val="돋움"/>
        <family val="3"/>
        <charset val="129"/>
      </rPr>
      <t>및</t>
    </r>
    <r>
      <rPr>
        <sz val="10"/>
        <rFont val="Arial"/>
        <family val="2"/>
      </rPr>
      <t xml:space="preserve"> "regular" </t>
    </r>
    <r>
      <rPr>
        <sz val="10"/>
        <rFont val="돋움"/>
        <family val="3"/>
        <charset val="129"/>
      </rPr>
      <t>컬럼에</t>
    </r>
    <r>
      <rPr>
        <sz val="10"/>
        <rFont val="Arial"/>
        <family val="2"/>
      </rPr>
      <t xml:space="preserve"> </t>
    </r>
    <r>
      <rPr>
        <sz val="10"/>
        <rFont val="돋움"/>
        <family val="3"/>
        <charset val="129"/>
      </rPr>
      <t>있는</t>
    </r>
    <r>
      <rPr>
        <sz val="10"/>
        <rFont val="Arial"/>
        <family val="2"/>
      </rPr>
      <t xml:space="preserve"> item</t>
    </r>
    <r>
      <rPr>
        <sz val="10"/>
        <rFont val="돋움"/>
        <family val="3"/>
        <charset val="129"/>
      </rPr>
      <t>들의</t>
    </r>
    <r>
      <rPr>
        <sz val="10"/>
        <rFont val="Arial"/>
        <family val="2"/>
      </rPr>
      <t xml:space="preserve"> </t>
    </r>
    <r>
      <rPr>
        <sz val="10"/>
        <rFont val="돋움"/>
        <family val="3"/>
        <charset val="129"/>
      </rPr>
      <t>위험성을</t>
    </r>
    <r>
      <rPr>
        <sz val="10"/>
        <rFont val="Arial"/>
        <family val="2"/>
      </rPr>
      <t xml:space="preserve"> </t>
    </r>
    <r>
      <rPr>
        <sz val="10"/>
        <rFont val="돋움"/>
        <family val="3"/>
        <charset val="129"/>
      </rPr>
      <t>최소한</t>
    </r>
    <r>
      <rPr>
        <sz val="10"/>
        <rFont val="Arial"/>
        <family val="2"/>
      </rPr>
      <t xml:space="preserve"> </t>
    </r>
    <r>
      <rPr>
        <sz val="10"/>
        <rFont val="돋움"/>
        <family val="3"/>
        <charset val="129"/>
      </rPr>
      <t>수용가능한</t>
    </r>
    <r>
      <rPr>
        <sz val="10"/>
        <rFont val="Arial"/>
        <family val="2"/>
      </rPr>
      <t xml:space="preserve"> </t>
    </r>
    <r>
      <rPr>
        <sz val="10"/>
        <rFont val="돋움"/>
        <family val="3"/>
        <charset val="129"/>
      </rPr>
      <t>위험수준으로</t>
    </r>
    <r>
      <rPr>
        <sz val="10"/>
        <rFont val="Arial"/>
        <family val="2"/>
      </rPr>
      <t xml:space="preserve"> </t>
    </r>
    <r>
      <rPr>
        <sz val="10"/>
        <rFont val="돋움"/>
        <family val="3"/>
        <charset val="129"/>
      </rPr>
      <t>낮추기</t>
    </r>
    <r>
      <rPr>
        <sz val="10"/>
        <rFont val="Arial"/>
        <family val="2"/>
      </rPr>
      <t xml:space="preserve"> </t>
    </r>
    <r>
      <rPr>
        <sz val="10"/>
        <rFont val="돋움"/>
        <family val="3"/>
        <charset val="129"/>
      </rPr>
      <t>위해</t>
    </r>
    <r>
      <rPr>
        <sz val="10"/>
        <rFont val="Arial"/>
        <family val="2"/>
      </rPr>
      <t xml:space="preserve"> 30</t>
    </r>
    <r>
      <rPr>
        <sz val="10"/>
        <rFont val="돋움"/>
        <family val="3"/>
        <charset val="129"/>
      </rPr>
      <t>일</t>
    </r>
    <r>
      <rPr>
        <sz val="10"/>
        <rFont val="Arial"/>
        <family val="2"/>
      </rPr>
      <t xml:space="preserve"> </t>
    </r>
    <r>
      <rPr>
        <sz val="10"/>
        <rFont val="돋움"/>
        <family val="3"/>
        <charset val="129"/>
      </rPr>
      <t>이내에</t>
    </r>
    <r>
      <rPr>
        <sz val="10"/>
        <rFont val="Arial"/>
        <family val="2"/>
      </rPr>
      <t xml:space="preserve"> </t>
    </r>
    <r>
      <rPr>
        <sz val="10"/>
        <rFont val="돋움"/>
        <family val="3"/>
        <charset val="129"/>
      </rPr>
      <t>실행되고</t>
    </r>
    <r>
      <rPr>
        <sz val="10"/>
        <rFont val="Arial"/>
        <family val="2"/>
      </rPr>
      <t xml:space="preserve"> </t>
    </r>
    <r>
      <rPr>
        <sz val="10"/>
        <rFont val="돋움"/>
        <family val="3"/>
        <charset val="129"/>
      </rPr>
      <t>서류화되어야</t>
    </r>
    <r>
      <rPr>
        <sz val="10"/>
        <rFont val="Arial"/>
        <family val="2"/>
      </rPr>
      <t xml:space="preserve"> </t>
    </r>
    <r>
      <rPr>
        <sz val="10"/>
        <rFont val="돋움"/>
        <family val="3"/>
        <charset val="129"/>
      </rPr>
      <t>한다</t>
    </r>
    <r>
      <rPr>
        <sz val="10"/>
        <rFont val="Arial"/>
        <family val="2"/>
      </rPr>
      <t xml:space="preserve">.
</t>
    </r>
    <r>
      <rPr>
        <sz val="10"/>
        <rFont val="돋움"/>
        <family val="3"/>
        <charset val="129"/>
      </rPr>
      <t>초기경영자검토</t>
    </r>
    <r>
      <rPr>
        <sz val="10"/>
        <rFont val="Arial"/>
        <family val="2"/>
      </rPr>
      <t xml:space="preserve"> </t>
    </r>
    <r>
      <rPr>
        <sz val="10"/>
        <rFont val="돋움"/>
        <family val="3"/>
        <charset val="129"/>
      </rPr>
      <t>최종</t>
    </r>
    <r>
      <rPr>
        <sz val="10"/>
        <rFont val="Arial"/>
        <family val="2"/>
      </rPr>
      <t xml:space="preserve"> </t>
    </r>
    <r>
      <rPr>
        <sz val="10"/>
        <rFont val="돋움"/>
        <family val="3"/>
        <charset val="129"/>
      </rPr>
      <t>조치사항을</t>
    </r>
    <r>
      <rPr>
        <sz val="10"/>
        <rFont val="Arial"/>
        <family val="2"/>
      </rPr>
      <t xml:space="preserve"> </t>
    </r>
    <r>
      <rPr>
        <sz val="10"/>
        <rFont val="돋움"/>
        <family val="3"/>
        <charset val="129"/>
      </rPr>
      <t>결정하기</t>
    </r>
    <r>
      <rPr>
        <sz val="10"/>
        <rFont val="Arial"/>
        <family val="2"/>
      </rPr>
      <t xml:space="preserve"> </t>
    </r>
    <r>
      <rPr>
        <sz val="10"/>
        <rFont val="돋움"/>
        <family val="3"/>
        <charset val="129"/>
      </rPr>
      <t>위한</t>
    </r>
    <r>
      <rPr>
        <sz val="10"/>
        <rFont val="Arial"/>
        <family val="2"/>
      </rPr>
      <t xml:space="preserve"> </t>
    </r>
    <r>
      <rPr>
        <sz val="10"/>
        <rFont val="돋움"/>
        <family val="3"/>
        <charset val="129"/>
      </rPr>
      <t>발견</t>
    </r>
    <r>
      <rPr>
        <sz val="10"/>
        <rFont val="Arial"/>
        <family val="2"/>
      </rPr>
      <t xml:space="preserve"> 30</t>
    </r>
    <r>
      <rPr>
        <sz val="10"/>
        <rFont val="돋움"/>
        <family val="3"/>
        <charset val="129"/>
      </rPr>
      <t>일</t>
    </r>
    <r>
      <rPr>
        <sz val="10"/>
        <rFont val="Arial"/>
        <family val="2"/>
      </rPr>
      <t xml:space="preserve"> </t>
    </r>
    <r>
      <rPr>
        <sz val="10"/>
        <rFont val="돋움"/>
        <family val="3"/>
        <charset val="129"/>
      </rPr>
      <t>이내에</t>
    </r>
    <r>
      <rPr>
        <sz val="10"/>
        <rFont val="Arial"/>
        <family val="2"/>
      </rPr>
      <t xml:space="preserve"> </t>
    </r>
    <r>
      <rPr>
        <sz val="10"/>
        <rFont val="돋움"/>
        <family val="3"/>
        <charset val="129"/>
      </rPr>
      <t>수행되어야</t>
    </r>
    <r>
      <rPr>
        <sz val="10"/>
        <rFont val="Arial"/>
        <family val="2"/>
      </rPr>
      <t xml:space="preserve"> </t>
    </r>
    <r>
      <rPr>
        <sz val="10"/>
        <rFont val="돋움"/>
        <family val="3"/>
        <charset val="129"/>
      </rPr>
      <t>하며</t>
    </r>
    <r>
      <rPr>
        <sz val="10"/>
        <rFont val="Arial"/>
        <family val="2"/>
      </rPr>
      <t xml:space="preserve">, </t>
    </r>
    <r>
      <rPr>
        <sz val="10"/>
        <rFont val="돋움"/>
        <family val="3"/>
        <charset val="129"/>
      </rPr>
      <t>이때</t>
    </r>
    <r>
      <rPr>
        <sz val="10"/>
        <rFont val="Arial"/>
        <family val="2"/>
      </rPr>
      <t xml:space="preserve"> </t>
    </r>
    <r>
      <rPr>
        <sz val="10"/>
        <rFont val="돋움"/>
        <family val="3"/>
        <charset val="129"/>
      </rPr>
      <t>임시조치</t>
    </r>
    <r>
      <rPr>
        <sz val="10"/>
        <rFont val="Arial"/>
        <family val="2"/>
      </rPr>
      <t xml:space="preserve"> </t>
    </r>
    <r>
      <rPr>
        <sz val="10"/>
        <rFont val="돋움"/>
        <family val="3"/>
        <charset val="129"/>
      </rPr>
      <t>역시</t>
    </r>
    <r>
      <rPr>
        <sz val="10"/>
        <rFont val="Arial"/>
        <family val="2"/>
      </rPr>
      <t xml:space="preserve"> </t>
    </r>
    <r>
      <rPr>
        <sz val="10"/>
        <rFont val="돋움"/>
        <family val="3"/>
        <charset val="129"/>
      </rPr>
      <t>검토되어야</t>
    </r>
    <r>
      <rPr>
        <sz val="10"/>
        <rFont val="Arial"/>
        <family val="2"/>
      </rPr>
      <t xml:space="preserve"> </t>
    </r>
    <r>
      <rPr>
        <sz val="10"/>
        <rFont val="돋움"/>
        <family val="3"/>
        <charset val="129"/>
      </rPr>
      <t>한다</t>
    </r>
    <r>
      <rPr>
        <sz val="10"/>
        <rFont val="Arial"/>
        <family val="2"/>
      </rPr>
      <t>.</t>
    </r>
  </si>
  <si>
    <t>Contaminación. Daños de suficiente importancia para afectar al medio ambiente. Sin daños permanentes en el medio ambiente</t>
  </si>
  <si>
    <t>Contaminación. Daños de suficiente importancia para afectar al medio ambiente. Se requieren unas mínimas medidas de limpieza</t>
  </si>
  <si>
    <t>Daños medioambientales severos. La empresa tiene que adoptar medidas relevantes para restaurar el entorno</t>
  </si>
  <si>
    <t>Daños medioambientales severos persistentes o extensos. Pérdidas económicas importantes para la empresa</t>
  </si>
  <si>
    <t>Vertidos o emisiones</t>
  </si>
  <si>
    <t>No se requiere comunicación a las autoridades</t>
  </si>
  <si>
    <t>Välitön ilmoitus toimipaikan vetäjälle (Site Leader), divisioonan tuotantojohtalle (VP of Operations) ja divisioonan EHS johtajalle (VP of EHS).
Väliaikaiset toimenpiteet on otettava käyttöön niin pian kuin mahdollista (välittömästi) ja dokumentoitu viimeistään 15 päivän kuluessa, niillä on alennettava riskitasoa vähintään kohtalaiselle tasolle (sarakkeet "varma" ja "säännöllinen") kunnes lopullinen toimenpide on toteutettu tai poikkeuslupa on myönnetty.
Johdon katselmus pidettävä 7 päivän kuluessa havainnosta lieventämistoimien määrittämiseksi ja seurannasta sopimiseksi.</t>
  </si>
  <si>
    <t xml:space="preserve">Vuoto tai päästö, joka on ilmoitettava viranomaisille ja joka aktivoi yhteiskunnan hätäpelastustoimenpiteet tai aiheuttaa vakavaa tapaturmasta vahinkoa yhdelle tai useammalle ihmiselle lähialueella tai teollisuusalueella. </t>
  </si>
  <si>
    <t>Yksittäinen tai toistuva lakisääteinen tai lupamääräyksen ylitys.</t>
  </si>
  <si>
    <t>Jatkuva tai laaja lakisääteisen tai määrätyn rajan ylitys ylitys.</t>
  </si>
  <si>
    <t>Vertido o emisión que bien debe ser comunicado a las autoridades e implica la activación del Plan de Emergencia Exterior o bien causa heridas serias a una o más personas de la zona industrial o zonas vecinas.</t>
  </si>
  <si>
    <t>Superación puntual (única o repetida) de límites de vertido</t>
  </si>
  <si>
    <t>Superación constante o permanente en el tiempo de límites de vertido</t>
  </si>
  <si>
    <t xml:space="preserve">Nutné přijmout a zdokumentovat dočasná opatření do 30 dnů ke snížení rizika do alespoň středního pásma u sloupců "Jistě" a "Pravidelně", dokud nedojde k realizaci konečného řešení nebo udělení výjimky.
Počáteční kontrola vedením provedena do 30 dnů od zjištění a stanovena konečná zásahová opatření a kontrolní prozatimní opatření. </t>
  </si>
  <si>
    <t>Dokončit opatření, Proces odstávky nebo  Získání výjimky do 30 dnů od počáteční kontroly vedením.
Nutná pravidelná kontrola vedením ve vhodných intervalech (ne delších než každé  3 měsíce) do provedení opatření (např. u položek s výjimkou).</t>
  </si>
  <si>
    <t>Dokončit opatření, Proces odstávky nebo  Získání výjimky do 6 měsíců od počáteční kontroly vedením.
Nutná pravidelná kontrola vedením ve vhodných intervalech (ne delších než každých 6 měsíců) do provedení opatření (např. u položek s výjimkou).</t>
  </si>
  <si>
    <t>Dokončit opatření, Proces odstávky nebo  Získání výjimky do 1 roku od počáteční kontroly vedením.
Nutná pravidelná kontrola vedením ve vhodných intervalech (ne delších než každých 6 měsíců) do provedení opatření (např. u položek s výjimkou).</t>
  </si>
  <si>
    <t>Dokončit opatření do 18 měsíců od počáteční kontroly vedením nebo získat schválení plánu opatření s prodlouženým termínem dokončení delším než 18 měsíců při pravidelných kontrolách vedením.</t>
  </si>
  <si>
    <t>Není nutná žádná následná akce</t>
  </si>
  <si>
    <t>Následná opatření nutná</t>
  </si>
  <si>
    <t xml:space="preserve">Jakákoli situace, kdy hrozí významná újma na zdraví lidí nebo přírodního prostředí. </t>
  </si>
  <si>
    <t>Moderado</t>
  </si>
  <si>
    <t>Baixo</t>
  </si>
  <si>
    <t>Menor</t>
  </si>
  <si>
    <t>Aceitável como está</t>
  </si>
  <si>
    <t xml:space="preserve">C     O     N     S     E     Q     U     E     N     C     I       A  </t>
  </si>
  <si>
    <t>Nenhum</t>
  </si>
  <si>
    <t>Leve</t>
  </si>
  <si>
    <t>Moderada</t>
  </si>
  <si>
    <t>Grande</t>
  </si>
  <si>
    <t>Severa</t>
  </si>
  <si>
    <t>Catastrófica</t>
  </si>
  <si>
    <t>Danos às Pessoas</t>
  </si>
  <si>
    <t>Lesão ou Doença 
no Site</t>
  </si>
  <si>
    <t>Sem lesão ou dano à saúde.</t>
  </si>
  <si>
    <t>(incluido casos de primeiros socorros e casos de tratamento médico) - Não afeta desempenho no trabalho ou causa restrições de habilidade.</t>
  </si>
  <si>
    <t>Uma ou mais fatalidades de um acidente.</t>
  </si>
  <si>
    <t>Primeiro Socorro menor a uma ou mais pessoas, afetando comunidade ou vizinho industrial.</t>
  </si>
  <si>
    <t>Uhri edellyttää huomattavaa lääketieteellistä hoitoa työkyvyn saamiseksi takaisin, kuitenkin määrätty työlääkäri voi yhdessä työpaikan ja työntekijän kanssa määrittää korvaavan työn suunnitelman, mitä normaalia työtehtäviä hän pystyy hoitamaan.</t>
  </si>
  <si>
    <t xml:space="preserve">Vähäinen ensiapu yhdelle tai useammalle henkilölle, tapaus vaikuttaa ympäröivään yhteisöön tai teollisiin naapureihin.   </t>
  </si>
  <si>
    <t>Ensiaputapaukset (vaativat lääkehoitoa) yhdelle tai useammalle henkilölle ympäröivästä yhteisöstä tai teollisista naapureista.</t>
  </si>
  <si>
    <t>Une Revue intitale de l'événement (Management Review) doit être complétée dans les 30 jours, de manière à définir les actions correctives définitives à entreprendre.</t>
  </si>
  <si>
    <t>Un niveau de risque "Faible" est tolérable, et peut être accepté par le Directeur de Site, mais les recommandations d'amélioration doivent être prises en considération.
L'obligation de réaliser une Revue intitale de l'événement (Management Review) est définie en fonction de l'origine de l'action (Sécurité Procédé - audits et R3S, réglementation...)</t>
  </si>
  <si>
    <t>Traitement médical nécessaire (en plus d'un premier soin et/ou d'une thérapie physique)….ou repos nécessaire pas plus long que 30 jours pour retrouver toutes facultés</t>
  </si>
  <si>
    <t>Entro 30 giorni dalla revisione iniziale dello Staff Management , completare l'azione definitiva o fermare l'unità produttiva o ottenere una Variance ( concessa e approvata da VP Operation , VP EHS ) rispetto alla revisione iniziale.
Provvedere a revisioni periodiche dello Staff Management con frequenza adeguata (non superiore a 3 mesi) fino a quando saranno completate le azioni ( in particolare per quegli item che possono aver ottenuto una Variance)</t>
  </si>
  <si>
    <t>Entro 6 mesi dalla revisione iniziale dello Staff Management , completare l'azione o fermare l'unità produttiva o ottenere una Variance ( concessa e approvata da VP Operation , VP EHS ) rispetto alla revisione iniziale.
Provvedere a revisioni periodiche dello Staff Management con frequenza adeguata (non superiore a 6 mesi) fino a quando saranno completate le azioni  ( in particolare per quegli item che possono aver ottenuto una Variance)</t>
  </si>
  <si>
    <t>Entro 1 anno dalla revisione iniziale dello Staff Management , completare l'azione o fermare l'unità produttiva o ottenere una Variance ( concessa e approvata da VP Operation , VP EHS ) rispetto alla revisione iniziale.
Provvedere a revisioni periodiche dello Staff Management con frequenza adeguata (non superiore a 6 mesi) fino a quando saranno completate le azioni  ( in particolare per quegli item che possono aver ottenuto una Variance)</t>
  </si>
  <si>
    <t>Azione da completare entro 18 mesi dal riesame iniziale dello Staff Management , o piano d'azione ( approvato dallo Staff Management durante le sue periodiche revisioni) che preveda il completamento oltre 18 mesi</t>
  </si>
  <si>
    <t xml:space="preserve">Non sono richieste Azioni - Follow-up </t>
  </si>
  <si>
    <t xml:space="preserve">Azioni richieste - Follow-up </t>
  </si>
  <si>
    <t>Ogni situazione in cui un danno significativo per la salute umana o l'ambiente è imminente.</t>
  </si>
  <si>
    <t>PROBABILITE ou NIVEAU DE RECURRENCE</t>
  </si>
  <si>
    <t>Pas d'historique dans l'Industrie</t>
  </si>
  <si>
    <t>Une seue occurrence dans l'Industrie</t>
  </si>
  <si>
    <t>Tratamento Medico requerido alem de primeiro socorros e/ou fisioterapia ou tempo de recuperação não superior a 30 dias de duração requerido para total recuperação.</t>
  </si>
  <si>
    <t>Cirurgia (hospitar ou ambulatorial), fisioterapia, ou tempo de recuperação maior que 30 dias de duração requeridas para total recuperação.</t>
  </si>
  <si>
    <t>Lesão séria incapacitante a uma ou mais pessoas da comunidade ou vizinhos industriais.</t>
  </si>
  <si>
    <t>Uma ou mais fatalidade de pessoas da comunidade ou vizinhos industriais.</t>
  </si>
  <si>
    <t>Efeito Ambiental</t>
  </si>
  <si>
    <t>Danos ao Ambiente</t>
  </si>
  <si>
    <t>Contaminação. Dano suficientemente grande para impactar o meio ambiente. Sem efeito permanente ao meio ambiente.</t>
  </si>
  <si>
    <t>Dano Severo ao Meio Ambiente. A companhia deve tomar medidas extensivas para restaurar o ambiente contaminado para seu estado original.</t>
  </si>
  <si>
    <t>Dano persistente severo ao meio ambiente ou impacto severo atingindo um grande área. Em termos de uso comercial ou recreacional, ou ainda de conservação da natureza, uma perda econômica grande para a companhia.</t>
  </si>
  <si>
    <t>Vazamentos ou Emissões</t>
  </si>
  <si>
    <t>Excessos à Licenças</t>
  </si>
  <si>
    <t>Sem perda</t>
  </si>
  <si>
    <t>Perda &lt; US$ 25.000</t>
  </si>
  <si>
    <t>Perda &gt; US$ 25.000 
e &lt; US$ 100.000</t>
  </si>
  <si>
    <t>Perda &gt; US$ 1,000.000 
e &lt; US$ 10.000.000</t>
  </si>
  <si>
    <t>Perda &gt; US$ 10.000.000</t>
  </si>
  <si>
    <t>Retornar a Matriz de Risco</t>
  </si>
  <si>
    <t>Matriz de Avaliação de Riscos</t>
  </si>
  <si>
    <t>(10 - 100 anos)</t>
  </si>
  <si>
    <t>(1 - 10 anos)</t>
  </si>
  <si>
    <t>(&gt; uma vez ao ano)</t>
  </si>
  <si>
    <t>Finnish</t>
  </si>
  <si>
    <t>Melay</t>
  </si>
  <si>
    <t>Todennäköisyys</t>
  </si>
  <si>
    <t>Ei sattunut teollisessa toiminnassa</t>
  </si>
  <si>
    <t>Yksittäinen tapaus teollisuudessa</t>
  </si>
  <si>
    <t>수용가능함.</t>
  </si>
  <si>
    <t>인적 유해성</t>
  </si>
  <si>
    <t>사이트 내 상해/질병</t>
  </si>
  <si>
    <t>인적 상해 및 건강장해 없음</t>
  </si>
  <si>
    <t>(First aid 및 응급조치를 요하는 경우)-육체적 결함의 원인 또는 작업 능력의 영향을 미치지 않음</t>
  </si>
  <si>
    <t>사고로부터 1명 이상의 사망</t>
  </si>
  <si>
    <t>사이트 밖에서의 상해 및 질병</t>
  </si>
  <si>
    <t>상해 및 건강장해가 없음</t>
  </si>
  <si>
    <t>산업지역 내 또는 주위 지역사회에 영향을 미치는 1명 또는 그 이상의 사소한 응급처치</t>
  </si>
  <si>
    <t>산업지역 내 또는 주위 지역사회로 부터 1명 이상에게 심각한 손상을 미치는 상해</t>
  </si>
  <si>
    <t>산업지역 내 E는 주위 지역사회로부터 1명이상의 인적 재난</t>
  </si>
  <si>
    <t>환경 영향</t>
  </si>
  <si>
    <t>환경피해가 없음. 환경에 변화가 없음.재정적 피해가 없음</t>
  </si>
  <si>
    <t>System 내 또는 울타리 내 등 사소한 지역의 환경피해.
사소한 재정적 피해</t>
  </si>
  <si>
    <t>오염.환경오염을 야기시킬수 있을 정도의 피해이나, 환경에 영구적인 영향을 미치지는 않음</t>
  </si>
  <si>
    <t>오염.환경오염을 야기시킬수 있을 정도의 피해이며, 약간의 정화처리활동이 필요함</t>
  </si>
  <si>
    <t>심각한 환경 피해.
회사는 오염된 환경의 원상복원을 위해 포괄적인 방법으로 정화처리활동이 필요함</t>
  </si>
  <si>
    <t>복구되지 않는 심각한 환경 피해 또는 광범위한 지역으로 확장되는 피해. 상업,기분전환용,자연보전 측면에서  회사에 막대한 경제적 손실을 초래함.</t>
  </si>
  <si>
    <t>누출/유출</t>
  </si>
  <si>
    <t>정부기관으로의 보고가 없음</t>
  </si>
  <si>
    <t>정부기관으로의 보고가 필요없는 누출/유출</t>
  </si>
  <si>
    <t>정부기관으로의 보고가 필요없는 누출/유출. 그러나 (악취,불쾌감과 같은) 다수의 민원이 발생함.</t>
  </si>
  <si>
    <t>정부기관으로 보고되는 누출/유출. 정부기관으로 부터 개선이 요구됨. 그러나, 지역사회의 비상대응은 필요치 않음</t>
  </si>
  <si>
    <t>인근 사업장 및 주위 지역사회로 부터 한명 이상의 사명자가 예상됨.</t>
  </si>
  <si>
    <t>법규 위반</t>
  </si>
  <si>
    <t>페널티를 받을 가능성이 적은 법규 또는 기준치의 일회성 초과</t>
  </si>
  <si>
    <t>페널티를 받을 가능성이 적은 법규 또는 기준치의 반복된 초과</t>
  </si>
  <si>
    <t>공장가동 제한 조치가 확실한 법규 또는 배출허용기준의 지속적이고 높은수준의 초과</t>
  </si>
  <si>
    <t xml:space="preserve">Geen Milieu schade. Geen veranderigen in milieu. Geen financiele schade. </t>
  </si>
  <si>
    <t>Lokale milieuschade. Binnen het terrein en binnen de faciliteit. Verwaarloosbare financiele gevolgen.</t>
  </si>
  <si>
    <t>Vervuiling/besmetting. Scahde groot genoeg  schade om milieu te beschadigen. Geen blijvende schade van het milieu.</t>
  </si>
  <si>
    <t>Vervuiling/besmetting. Scahde groot genoeg  schade om milieu te beschadigen. Bedrijf dient de vervuiling op te ruimen.</t>
  </si>
  <si>
    <t xml:space="preserve">Ernstige milieu schade. Het bedrijf dient alle benodigde maatregelen te nemen om het milieu weer terug te brengen in de originele staat. </t>
  </si>
  <si>
    <t>Blijvende ernstige milieu schade of ersntige overtreding van de hinderwet over een groot gebied. In termen van commerciele of recreatief gebruik of natuurbehoud. Een grootschalig economisch verlies voor het bedrijf.</t>
  </si>
  <si>
    <t>Spills of Lekkages</t>
  </si>
  <si>
    <t xml:space="preserve">Geen melding naar de overheidsinstanties.  </t>
  </si>
  <si>
    <t xml:space="preserve">Spill of Lekkage welke niet hoeven te worden gemeld aan de overheidsinstanties. </t>
  </si>
  <si>
    <t xml:space="preserve">Dépassement constant et/ou important d'une norme avec risque de mise en demeure certain et d'arrêt des activités                                                      </t>
  </si>
  <si>
    <t>INSTALLATIONS / PRODUCTION
PERTES EN US$ DUES A UNE CASSE MATERIELLE, UNE PERTE DE PRODUCTION, UNE INTERRUPTION DU BUSINESS</t>
  </si>
  <si>
    <t>aucune perte</t>
  </si>
  <si>
    <t>Perte &lt; 25 000 $</t>
  </si>
  <si>
    <t>25 000$ &lt; Perte &lt; 100 000$</t>
  </si>
  <si>
    <t>100 000$ &lt; Perte &lt; 1 000 000$</t>
  </si>
  <si>
    <t>1 000 000$ &lt; Perte &lt; 10 000 000$</t>
  </si>
  <si>
    <t>Perte &gt; 10 000 000 $</t>
  </si>
  <si>
    <t>Retour à la Matrice de Risque</t>
  </si>
  <si>
    <t>Matrice de Risque</t>
  </si>
  <si>
    <t>GUIDE pour la DEFINITION de la GRAVITE</t>
  </si>
  <si>
    <t>Occurrences per year</t>
  </si>
  <si>
    <r>
      <t>サイトのリーダー、オペレーションのリーダー、</t>
    </r>
    <r>
      <rPr>
        <sz val="10"/>
        <rFont val="Arial"/>
        <family val="2"/>
      </rPr>
      <t>EHS</t>
    </r>
    <r>
      <rPr>
        <sz val="10"/>
        <rFont val="ＭＳ Ｐゴシック"/>
        <family val="3"/>
        <charset val="128"/>
      </rPr>
      <t>のリーダーへのすばやい報告。もし、最終的な解決がなされていないか、あるいは、要求との隔たりの標準ごとに、隔たりが報告されていないなら、</t>
    </r>
    <r>
      <rPr>
        <sz val="10"/>
        <rFont val="Arial"/>
        <family val="2"/>
      </rPr>
      <t>"</t>
    </r>
    <r>
      <rPr>
        <sz val="10"/>
        <rFont val="ＭＳ Ｐゴシック"/>
        <family val="3"/>
        <charset val="128"/>
      </rPr>
      <t>特定的な発生</t>
    </r>
    <r>
      <rPr>
        <sz val="10"/>
        <rFont val="Arial"/>
        <family val="2"/>
      </rPr>
      <t>"</t>
    </r>
    <r>
      <rPr>
        <sz val="10"/>
        <rFont val="ＭＳ Ｐゴシック"/>
        <family val="3"/>
        <charset val="128"/>
      </rPr>
      <t>と</t>
    </r>
    <r>
      <rPr>
        <sz val="10"/>
        <rFont val="Arial"/>
        <family val="2"/>
      </rPr>
      <t>"</t>
    </r>
    <r>
      <rPr>
        <sz val="10"/>
        <rFont val="ＭＳ Ｐゴシック"/>
        <family val="3"/>
        <charset val="128"/>
      </rPr>
      <t>定期的な発生</t>
    </r>
    <r>
      <rPr>
        <sz val="10"/>
        <rFont val="Arial"/>
        <family val="2"/>
      </rPr>
      <t>"</t>
    </r>
    <r>
      <rPr>
        <sz val="10"/>
        <rFont val="ＭＳ Ｐゴシック"/>
        <family val="3"/>
        <charset val="128"/>
      </rPr>
      <t>のカラムの項目において、少なくともリスクのレベルを中程度のリスクに減らすために、暫定的な処置がすぐさま実行され、</t>
    </r>
    <r>
      <rPr>
        <sz val="10"/>
        <rFont val="Arial"/>
        <family val="2"/>
      </rPr>
      <t>15</t>
    </r>
    <r>
      <rPr>
        <sz val="10"/>
        <rFont val="ＭＳ Ｐゴシック"/>
        <family val="3"/>
        <charset val="128"/>
      </rPr>
      <t>日未満で、文書化されなければならない。
暫定的な削減アクションは、リスク削減を確実にするために維持され、定期的にレビューされなければならない。
最終的な削減アクションを決定し、暫定措置を検討するため発見で、初期のマネジメントレビューを、</t>
    </r>
    <r>
      <rPr>
        <sz val="10"/>
        <rFont val="Arial"/>
        <family val="2"/>
      </rPr>
      <t>7</t>
    </r>
    <r>
      <rPr>
        <sz val="10"/>
        <rFont val="ＭＳ Ｐゴシック"/>
        <family val="3"/>
        <charset val="128"/>
      </rPr>
      <t>日以内に完了する。</t>
    </r>
  </si>
  <si>
    <r>
      <t>マネージメントレビュプロセスの要求の参照として、</t>
    </r>
    <r>
      <rPr>
        <sz val="10"/>
        <rFont val="Arial"/>
        <family val="2"/>
      </rPr>
      <t>EHS MS-21</t>
    </r>
    <r>
      <rPr>
        <sz val="10"/>
        <rFont val="ＭＳ Ｐゴシック"/>
        <family val="3"/>
        <charset val="128"/>
      </rPr>
      <t>のマネージメントレビューの標準</t>
    </r>
  </si>
  <si>
    <r>
      <t>（赤チンの場合と医療処置の場合を含む）</t>
    </r>
    <r>
      <rPr>
        <sz val="10"/>
        <rFont val="Arial"/>
        <family val="2"/>
      </rPr>
      <t xml:space="preserve"> - </t>
    </r>
    <r>
      <rPr>
        <sz val="10"/>
        <rFont val="ＭＳ Ｐゴシック"/>
        <family val="3"/>
        <charset val="128"/>
      </rPr>
      <t>仕事のパフォーマンスに影響を与えたり、障害を引き起こすわけではありません。</t>
    </r>
  </si>
  <si>
    <r>
      <t>赤チンおよび</t>
    </r>
    <r>
      <rPr>
        <sz val="10"/>
        <rFont val="Arial"/>
        <family val="2"/>
      </rPr>
      <t>/</t>
    </r>
    <r>
      <rPr>
        <sz val="10"/>
        <rFont val="ＭＳ Ｐゴシック"/>
        <family val="3"/>
        <charset val="128"/>
      </rPr>
      <t>または物理的な療法を超えて、または、完全に回復するために必要な期間は</t>
    </r>
    <r>
      <rPr>
        <sz val="10"/>
        <rFont val="Arial"/>
        <family val="2"/>
      </rPr>
      <t>30</t>
    </r>
    <r>
      <rPr>
        <sz val="10"/>
        <rFont val="ＭＳ Ｐゴシック"/>
        <family val="3"/>
        <charset val="128"/>
      </rPr>
      <t>日を超えない治療回復時間が必要。</t>
    </r>
  </si>
  <si>
    <r>
      <t>手術（入院患者または外来患者）、理学療法、または完全に回復するために必要な期間は</t>
    </r>
    <r>
      <rPr>
        <sz val="10"/>
        <rFont val="Arial"/>
        <family val="2"/>
      </rPr>
      <t>30</t>
    </r>
    <r>
      <rPr>
        <sz val="10"/>
        <rFont val="ＭＳ Ｐゴシック"/>
        <family val="3"/>
        <charset val="128"/>
      </rPr>
      <t>日以上回復時間</t>
    </r>
  </si>
  <si>
    <r>
      <t>資産</t>
    </r>
    <r>
      <rPr>
        <sz val="10"/>
        <rFont val="Arial"/>
        <family val="2"/>
      </rPr>
      <t>/</t>
    </r>
    <r>
      <rPr>
        <sz val="10"/>
        <rFont val="ＭＳ Ｐゴシック"/>
        <family val="3"/>
        <charset val="128"/>
      </rPr>
      <t>生産に及ぼす影響
事故の損失に関連付けられた物的損害および事業の損失（売上総利益をロス）の米ドルでの損失額。</t>
    </r>
  </si>
  <si>
    <t>日本語</t>
  </si>
  <si>
    <t>可能性</t>
  </si>
  <si>
    <t>業界での発生がない</t>
  </si>
  <si>
    <t>業界内で1回の発生</t>
  </si>
  <si>
    <t>モメンティブで過去１回の発生あるいは、業界内で年に1回以上</t>
  </si>
  <si>
    <t>ある場所で過去に１回あるいは、モメンティブで過去数回の発生</t>
  </si>
  <si>
    <t>ある場所でまれにあるいは、モメンティブで年次でしばしば発生</t>
  </si>
  <si>
    <t>ある場所で年に１回以上あるいは、モメンティブで年に数回発生</t>
  </si>
  <si>
    <t>極端にない</t>
  </si>
  <si>
    <t>可能性が低い</t>
  </si>
  <si>
    <t>可能性がある</t>
  </si>
  <si>
    <t>時折発生</t>
  </si>
  <si>
    <t>定期的に発生</t>
  </si>
  <si>
    <t>特定的に発生</t>
  </si>
  <si>
    <t>結果</t>
  </si>
  <si>
    <t>人への影響</t>
  </si>
  <si>
    <t>環境への影響</t>
  </si>
  <si>
    <t>ケガはなし</t>
  </si>
  <si>
    <t>軽度のケガあるいは、健康への影響</t>
  </si>
  <si>
    <t>中程度のケガあるいは、健康への影響</t>
  </si>
  <si>
    <t>大きなケガあるいは、健康への影響</t>
  </si>
  <si>
    <t>重症</t>
  </si>
  <si>
    <t>大災害のケガ</t>
  </si>
  <si>
    <t>影響なし</t>
  </si>
  <si>
    <t>軽度の影響</t>
  </si>
  <si>
    <t>中程度の影響</t>
  </si>
  <si>
    <t>大きな影響</t>
  </si>
  <si>
    <t>重篤な影響</t>
  </si>
  <si>
    <t>Associate requires significant medical treatment to maximize recovery, however is determined by a licensed physician as unable to achieve recovery to the degree where they are able to perform their normal job duties and therefore must be accommodated if possible or otherwise unable to be reasonably accommodated within Momentive.</t>
  </si>
  <si>
    <t>Asset / Production Effects
Loss in US$ due to property damage and business interruption (lost gross profit) associated with the loss event.</t>
  </si>
  <si>
    <t>Probabilités par An</t>
  </si>
  <si>
    <t>Termes guides</t>
  </si>
  <si>
    <t>(10 - 100 ans)</t>
  </si>
  <si>
    <t>(100 - 1000 ans)</t>
  </si>
  <si>
    <t>(1000 - 10 000 ans)</t>
  </si>
  <si>
    <t>(10 000 - 1 000 000 ans)</t>
  </si>
  <si>
    <t>(1 - 10 ans)</t>
  </si>
  <si>
    <t>(&gt; 1 fois par an)</t>
  </si>
  <si>
    <t>Français</t>
  </si>
  <si>
    <t>Deutsch</t>
  </si>
  <si>
    <t>Italiano</t>
  </si>
  <si>
    <t>Nederlands</t>
  </si>
  <si>
    <t>Português</t>
  </si>
  <si>
    <t>Русский</t>
  </si>
  <si>
    <t>Español</t>
  </si>
  <si>
    <t>ไทย</t>
  </si>
  <si>
    <t>Probabilidade</t>
  </si>
  <si>
    <t>Extremamente Remota</t>
  </si>
  <si>
    <t>Improvável</t>
  </si>
  <si>
    <t>Possível</t>
  </si>
  <si>
    <t>Ocasional</t>
  </si>
  <si>
    <t>Certo</t>
  </si>
  <si>
    <t>Sem Lesão</t>
  </si>
  <si>
    <t>Any situation in which significant harm to human health or environment is imminent.</t>
  </si>
  <si>
    <t>Immediate mitigation of risk with actions up to and including shutdown of unit or initiation of Emergency Response Plan.
Immediate notification to Site Leader, VP of Operations and VP of EHS.  
Incident investigation must be completed and communicated based on the degree of the risk being mitigated.</t>
  </si>
  <si>
    <t>1 ou plusieurs décès provoqués parmi la population riveraine à l'établissement, ou parmi les effectifs des industriels voisins.</t>
  </si>
  <si>
    <t>German</t>
  </si>
  <si>
    <t>Korean</t>
  </si>
  <si>
    <t>Malay</t>
  </si>
  <si>
    <t>Portuguese</t>
  </si>
  <si>
    <t>Russian</t>
  </si>
  <si>
    <t>Spanish</t>
  </si>
  <si>
    <t>Thai</t>
  </si>
  <si>
    <t xml:space="preserve">Language:  </t>
  </si>
  <si>
    <t>Effets sur l'ENVIRONNEMENT</t>
  </si>
  <si>
    <t>Effets sur les INSTALLATIONS / la PRODUCTION</t>
  </si>
  <si>
    <t>Effets sur la SANTE - SECURITE des PERSONNES</t>
  </si>
  <si>
    <t>Majeurs</t>
  </si>
  <si>
    <t>Aucune atteinte</t>
  </si>
  <si>
    <t>Blessure légere ou atteinte légère à la santé</t>
  </si>
  <si>
    <r>
      <t>모멘티브에서</t>
    </r>
    <r>
      <rPr>
        <sz val="10"/>
        <rFont val="Arial"/>
        <family val="2"/>
      </rPr>
      <t xml:space="preserve"> </t>
    </r>
    <r>
      <rPr>
        <sz val="10"/>
        <rFont val="돋움"/>
        <family val="3"/>
        <charset val="129"/>
      </rPr>
      <t>한번</t>
    </r>
    <r>
      <rPr>
        <sz val="10"/>
        <rFont val="Arial"/>
        <family val="2"/>
      </rPr>
      <t xml:space="preserve"> </t>
    </r>
    <r>
      <rPr>
        <sz val="10"/>
        <rFont val="돋움"/>
        <family val="3"/>
        <charset val="129"/>
      </rPr>
      <t>발생</t>
    </r>
    <r>
      <rPr>
        <sz val="10"/>
        <rFont val="Arial"/>
        <family val="2"/>
      </rPr>
      <t xml:space="preserve"> </t>
    </r>
    <r>
      <rPr>
        <sz val="10"/>
        <rFont val="돋움"/>
        <family val="3"/>
        <charset val="129"/>
      </rPr>
      <t>또는</t>
    </r>
    <r>
      <rPr>
        <sz val="10"/>
        <rFont val="Arial"/>
        <family val="2"/>
      </rPr>
      <t xml:space="preserve"> </t>
    </r>
    <r>
      <rPr>
        <sz val="10"/>
        <rFont val="돋움"/>
        <family val="3"/>
        <charset val="129"/>
      </rPr>
      <t>산업계에서</t>
    </r>
    <r>
      <rPr>
        <sz val="10"/>
        <rFont val="Arial"/>
        <family val="2"/>
      </rPr>
      <t xml:space="preserve"> </t>
    </r>
    <r>
      <rPr>
        <sz val="10"/>
        <rFont val="돋움"/>
        <family val="3"/>
        <charset val="129"/>
      </rPr>
      <t>매년</t>
    </r>
    <r>
      <rPr>
        <sz val="10"/>
        <rFont val="Arial"/>
        <family val="2"/>
      </rPr>
      <t xml:space="preserve"> </t>
    </r>
    <r>
      <rPr>
        <sz val="10"/>
        <rFont val="돋움"/>
        <family val="3"/>
        <charset val="129"/>
      </rPr>
      <t>한번이상</t>
    </r>
    <r>
      <rPr>
        <sz val="10"/>
        <rFont val="Arial"/>
        <family val="2"/>
      </rPr>
      <t xml:space="preserve"> </t>
    </r>
    <r>
      <rPr>
        <sz val="10"/>
        <rFont val="돋움"/>
        <family val="3"/>
        <charset val="129"/>
      </rPr>
      <t>발생</t>
    </r>
  </si>
  <si>
    <r>
      <t>지역에서</t>
    </r>
    <r>
      <rPr>
        <sz val="10"/>
        <rFont val="Arial"/>
        <family val="2"/>
      </rPr>
      <t xml:space="preserve"> </t>
    </r>
    <r>
      <rPr>
        <sz val="10"/>
        <rFont val="돋움"/>
        <family val="3"/>
        <charset val="129"/>
      </rPr>
      <t>한번</t>
    </r>
    <r>
      <rPr>
        <sz val="10"/>
        <rFont val="Arial"/>
        <family val="2"/>
      </rPr>
      <t xml:space="preserve"> </t>
    </r>
    <r>
      <rPr>
        <sz val="10"/>
        <rFont val="돋움"/>
        <family val="3"/>
        <charset val="129"/>
      </rPr>
      <t>발생하였으나</t>
    </r>
    <r>
      <rPr>
        <sz val="10"/>
        <rFont val="Arial"/>
        <family val="2"/>
      </rPr>
      <t xml:space="preserve"> </t>
    </r>
    <r>
      <rPr>
        <sz val="10"/>
        <rFont val="돋움"/>
        <family val="3"/>
        <charset val="129"/>
      </rPr>
      <t>모멘티브에서는</t>
    </r>
    <r>
      <rPr>
        <sz val="10"/>
        <rFont val="Arial"/>
        <family val="2"/>
      </rPr>
      <t xml:space="preserve"> </t>
    </r>
    <r>
      <rPr>
        <sz val="10"/>
        <rFont val="돋움"/>
        <family val="3"/>
        <charset val="129"/>
      </rPr>
      <t>거의</t>
    </r>
    <r>
      <rPr>
        <sz val="10"/>
        <rFont val="Arial"/>
        <family val="2"/>
      </rPr>
      <t xml:space="preserve"> </t>
    </r>
    <r>
      <rPr>
        <sz val="10"/>
        <rFont val="돋움"/>
        <family val="3"/>
        <charset val="129"/>
      </rPr>
      <t>발생한</t>
    </r>
    <r>
      <rPr>
        <sz val="10"/>
        <rFont val="Arial"/>
        <family val="2"/>
      </rPr>
      <t xml:space="preserve"> </t>
    </r>
    <r>
      <rPr>
        <sz val="10"/>
        <rFont val="돋움"/>
        <family val="3"/>
        <charset val="129"/>
      </rPr>
      <t>적</t>
    </r>
    <r>
      <rPr>
        <sz val="10"/>
        <rFont val="Arial"/>
        <family val="2"/>
      </rPr>
      <t xml:space="preserve"> </t>
    </r>
    <r>
      <rPr>
        <sz val="10"/>
        <rFont val="돋움"/>
        <family val="3"/>
        <charset val="129"/>
      </rPr>
      <t>없음</t>
    </r>
  </si>
  <si>
    <t>지역에서 비주기적으로 발생하거나 매년 모멘티브에서 발생</t>
  </si>
  <si>
    <r>
      <t>지역에서</t>
    </r>
    <r>
      <rPr>
        <sz val="10"/>
        <rFont val="Arial"/>
        <family val="2"/>
      </rPr>
      <t xml:space="preserve"> </t>
    </r>
    <r>
      <rPr>
        <sz val="10"/>
        <rFont val="돋움"/>
        <family val="3"/>
        <charset val="129"/>
      </rPr>
      <t>매년</t>
    </r>
    <r>
      <rPr>
        <sz val="10"/>
        <rFont val="Arial"/>
        <family val="2"/>
      </rPr>
      <t xml:space="preserve"> </t>
    </r>
    <r>
      <rPr>
        <sz val="10"/>
        <rFont val="돋움"/>
        <family val="3"/>
        <charset val="129"/>
      </rPr>
      <t>한번이상</t>
    </r>
    <r>
      <rPr>
        <sz val="10"/>
        <rFont val="Arial"/>
        <family val="2"/>
      </rPr>
      <t xml:space="preserve"> </t>
    </r>
    <r>
      <rPr>
        <sz val="10"/>
        <rFont val="돋움"/>
        <family val="3"/>
        <charset val="129"/>
      </rPr>
      <t>발생하거나</t>
    </r>
    <r>
      <rPr>
        <sz val="10"/>
        <rFont val="Arial"/>
        <family val="2"/>
      </rPr>
      <t xml:space="preserve"> </t>
    </r>
    <r>
      <rPr>
        <sz val="10"/>
        <rFont val="돋움"/>
        <family val="3"/>
        <charset val="129"/>
      </rPr>
      <t>모멘티브에서</t>
    </r>
    <r>
      <rPr>
        <sz val="10"/>
        <rFont val="Arial"/>
        <family val="2"/>
      </rPr>
      <t xml:space="preserve"> </t>
    </r>
    <r>
      <rPr>
        <sz val="10"/>
        <rFont val="돋움"/>
        <family val="3"/>
        <charset val="129"/>
      </rPr>
      <t>두배수이상</t>
    </r>
    <r>
      <rPr>
        <sz val="10"/>
        <rFont val="Arial"/>
        <family val="2"/>
      </rPr>
      <t xml:space="preserve"> </t>
    </r>
    <r>
      <rPr>
        <sz val="10"/>
        <rFont val="돋움"/>
        <family val="3"/>
        <charset val="129"/>
      </rPr>
      <t>발생</t>
    </r>
  </si>
  <si>
    <r>
      <t>초기</t>
    </r>
    <r>
      <rPr>
        <sz val="10"/>
        <rFont val="Arial"/>
        <family val="2"/>
      </rPr>
      <t xml:space="preserve"> </t>
    </r>
    <r>
      <rPr>
        <sz val="10"/>
        <rFont val="돋움"/>
        <family val="3"/>
        <charset val="129"/>
      </rPr>
      <t>조치사항</t>
    </r>
  </si>
  <si>
    <r>
      <t>상</t>
    </r>
    <r>
      <rPr>
        <sz val="10"/>
        <rFont val="Arial"/>
        <family val="2"/>
      </rPr>
      <t xml:space="preserve"> - </t>
    </r>
    <r>
      <rPr>
        <sz val="10"/>
        <rFont val="돋움"/>
        <family val="3"/>
        <charset val="129"/>
      </rPr>
      <t>긴급</t>
    </r>
  </si>
  <si>
    <r>
      <t>즉각적인</t>
    </r>
    <r>
      <rPr>
        <sz val="10"/>
        <rFont val="Arial"/>
        <family val="2"/>
      </rPr>
      <t xml:space="preserve"> </t>
    </r>
    <r>
      <rPr>
        <sz val="10"/>
        <rFont val="돋움"/>
        <family val="3"/>
        <charset val="129"/>
      </rPr>
      <t>위험</t>
    </r>
    <r>
      <rPr>
        <sz val="10"/>
        <rFont val="Arial"/>
        <family val="2"/>
      </rPr>
      <t xml:space="preserve"> </t>
    </r>
    <r>
      <rPr>
        <sz val="10"/>
        <rFont val="돋움"/>
        <family val="3"/>
        <charset val="129"/>
      </rPr>
      <t>완화는</t>
    </r>
    <r>
      <rPr>
        <sz val="10"/>
        <rFont val="Arial"/>
        <family val="2"/>
      </rPr>
      <t xml:space="preserve"> </t>
    </r>
    <r>
      <rPr>
        <sz val="10"/>
        <rFont val="돋움"/>
        <family val="3"/>
        <charset val="129"/>
      </rPr>
      <t>비상대응계획</t>
    </r>
    <r>
      <rPr>
        <sz val="10"/>
        <rFont val="Arial"/>
        <family val="2"/>
      </rPr>
      <t xml:space="preserve"> </t>
    </r>
    <r>
      <rPr>
        <sz val="10"/>
        <rFont val="돋움"/>
        <family val="3"/>
        <charset val="129"/>
      </rPr>
      <t>및</t>
    </r>
    <r>
      <rPr>
        <sz val="10"/>
        <rFont val="Arial"/>
        <family val="2"/>
      </rPr>
      <t xml:space="preserve"> </t>
    </r>
    <r>
      <rPr>
        <sz val="10"/>
        <rFont val="돋움"/>
        <family val="3"/>
        <charset val="129"/>
      </rPr>
      <t>공정가동정지를</t>
    </r>
    <r>
      <rPr>
        <sz val="10"/>
        <rFont val="Arial"/>
        <family val="2"/>
      </rPr>
      <t xml:space="preserve"> </t>
    </r>
    <r>
      <rPr>
        <sz val="10"/>
        <rFont val="돋움"/>
        <family val="3"/>
        <charset val="129"/>
      </rPr>
      <t>포함하여</t>
    </r>
    <r>
      <rPr>
        <sz val="10"/>
        <rFont val="Arial"/>
        <family val="2"/>
      </rPr>
      <t xml:space="preserve"> </t>
    </r>
    <r>
      <rPr>
        <sz val="10"/>
        <rFont val="돋움"/>
        <family val="3"/>
        <charset val="129"/>
      </rPr>
      <t>수행되어야</t>
    </r>
    <r>
      <rPr>
        <sz val="10"/>
        <rFont val="Arial"/>
        <family val="2"/>
      </rPr>
      <t xml:space="preserve"> </t>
    </r>
    <r>
      <rPr>
        <sz val="10"/>
        <rFont val="돋움"/>
        <family val="3"/>
        <charset val="129"/>
      </rPr>
      <t>한다</t>
    </r>
    <r>
      <rPr>
        <sz val="10"/>
        <rFont val="Arial"/>
        <family val="2"/>
      </rPr>
      <t>.</t>
    </r>
    <r>
      <rPr>
        <sz val="10"/>
        <rFont val="Arial"/>
        <family val="2"/>
      </rPr>
      <t xml:space="preserve">
</t>
    </r>
    <r>
      <rPr>
        <sz val="10"/>
        <rFont val="돋움"/>
        <family val="3"/>
        <charset val="129"/>
      </rPr>
      <t>사이트</t>
    </r>
    <r>
      <rPr>
        <sz val="10"/>
        <rFont val="Arial"/>
        <family val="2"/>
      </rPr>
      <t xml:space="preserve"> </t>
    </r>
    <r>
      <rPr>
        <sz val="10"/>
        <rFont val="돋움"/>
        <family val="3"/>
        <charset val="129"/>
      </rPr>
      <t>리더</t>
    </r>
    <r>
      <rPr>
        <sz val="10"/>
        <rFont val="Arial"/>
        <family val="2"/>
      </rPr>
      <t xml:space="preserve">, VP of Operation </t>
    </r>
    <r>
      <rPr>
        <sz val="10"/>
        <rFont val="돋움"/>
        <family val="3"/>
        <charset val="129"/>
      </rPr>
      <t>및</t>
    </r>
    <r>
      <rPr>
        <sz val="10"/>
        <rFont val="Arial"/>
        <family val="2"/>
      </rPr>
      <t xml:space="preserve"> EHS VP</t>
    </r>
    <r>
      <rPr>
        <sz val="10"/>
        <rFont val="돋움"/>
        <family val="3"/>
        <charset val="129"/>
      </rPr>
      <t>에게</t>
    </r>
    <r>
      <rPr>
        <sz val="10"/>
        <rFont val="Arial"/>
        <family val="2"/>
      </rPr>
      <t xml:space="preserve"> </t>
    </r>
    <r>
      <rPr>
        <sz val="10"/>
        <rFont val="돋움"/>
        <family val="3"/>
        <charset val="129"/>
      </rPr>
      <t>즉각적인</t>
    </r>
    <r>
      <rPr>
        <sz val="10"/>
        <rFont val="Arial"/>
        <family val="2"/>
      </rPr>
      <t xml:space="preserve"> </t>
    </r>
    <r>
      <rPr>
        <sz val="10"/>
        <rFont val="돋움"/>
        <family val="3"/>
        <charset val="129"/>
      </rPr>
      <t>보고
사고조사는</t>
    </r>
    <r>
      <rPr>
        <sz val="10"/>
        <rFont val="Arial"/>
        <family val="2"/>
      </rPr>
      <t xml:space="preserve"> </t>
    </r>
    <r>
      <rPr>
        <sz val="10"/>
        <rFont val="돋움"/>
        <family val="3"/>
        <charset val="129"/>
      </rPr>
      <t>위험성을</t>
    </r>
    <r>
      <rPr>
        <sz val="10"/>
        <rFont val="Arial"/>
        <family val="2"/>
      </rPr>
      <t xml:space="preserve"> </t>
    </r>
    <r>
      <rPr>
        <sz val="10"/>
        <rFont val="돋움"/>
        <family val="3"/>
        <charset val="129"/>
      </rPr>
      <t>완화시키는</t>
    </r>
    <r>
      <rPr>
        <sz val="10"/>
        <rFont val="Arial"/>
        <family val="2"/>
      </rPr>
      <t xml:space="preserve"> </t>
    </r>
    <r>
      <rPr>
        <sz val="10"/>
        <rFont val="돋움"/>
        <family val="3"/>
        <charset val="129"/>
      </rPr>
      <t>것에</t>
    </r>
    <r>
      <rPr>
        <sz val="10"/>
        <rFont val="Arial"/>
        <family val="2"/>
      </rPr>
      <t xml:space="preserve"> </t>
    </r>
    <r>
      <rPr>
        <sz val="10"/>
        <rFont val="돋움"/>
        <family val="3"/>
        <charset val="129"/>
      </rPr>
      <t>대해</t>
    </r>
    <r>
      <rPr>
        <sz val="10"/>
        <rFont val="Arial"/>
        <family val="2"/>
      </rPr>
      <t xml:space="preserve"> </t>
    </r>
    <r>
      <rPr>
        <sz val="10"/>
        <rFont val="돋움"/>
        <family val="3"/>
        <charset val="129"/>
      </rPr>
      <t>초점을</t>
    </r>
    <r>
      <rPr>
        <sz val="10"/>
        <rFont val="Arial"/>
        <family val="2"/>
      </rPr>
      <t xml:space="preserve"> </t>
    </r>
    <r>
      <rPr>
        <sz val="10"/>
        <rFont val="돋움"/>
        <family val="3"/>
        <charset val="129"/>
      </rPr>
      <t>두어야</t>
    </r>
    <r>
      <rPr>
        <sz val="10"/>
        <rFont val="Arial"/>
        <family val="2"/>
      </rPr>
      <t xml:space="preserve"> </t>
    </r>
    <r>
      <rPr>
        <sz val="10"/>
        <rFont val="돋움"/>
        <family val="3"/>
        <charset val="129"/>
      </rPr>
      <t>하며</t>
    </r>
    <r>
      <rPr>
        <sz val="10"/>
        <rFont val="Arial"/>
        <family val="2"/>
      </rPr>
      <t xml:space="preserve">, </t>
    </r>
    <r>
      <rPr>
        <sz val="10"/>
        <rFont val="돋움"/>
        <family val="3"/>
        <charset val="129"/>
      </rPr>
      <t>이를</t>
    </r>
    <r>
      <rPr>
        <sz val="10"/>
        <rFont val="Arial"/>
        <family val="2"/>
      </rPr>
      <t xml:space="preserve"> </t>
    </r>
    <r>
      <rPr>
        <sz val="10"/>
        <rFont val="돋움"/>
        <family val="3"/>
        <charset val="129"/>
      </rPr>
      <t>근거하여</t>
    </r>
    <r>
      <rPr>
        <sz val="10"/>
        <rFont val="Arial"/>
        <family val="2"/>
      </rPr>
      <t xml:space="preserve"> </t>
    </r>
    <r>
      <rPr>
        <sz val="10"/>
        <rFont val="돋움"/>
        <family val="3"/>
        <charset val="129"/>
      </rPr>
      <t>종결되어야</t>
    </r>
    <r>
      <rPr>
        <sz val="10"/>
        <rFont val="Arial"/>
        <family val="2"/>
      </rPr>
      <t xml:space="preserve"> </t>
    </r>
    <r>
      <rPr>
        <sz val="10"/>
        <rFont val="돋움"/>
        <family val="3"/>
        <charset val="129"/>
      </rPr>
      <t>한다</t>
    </r>
    <r>
      <rPr>
        <sz val="10"/>
        <rFont val="Arial"/>
        <family val="2"/>
      </rPr>
      <t>.</t>
    </r>
  </si>
  <si>
    <r>
      <t>사이트</t>
    </r>
    <r>
      <rPr>
        <sz val="10"/>
        <rFont val="Arial"/>
        <family val="2"/>
      </rPr>
      <t xml:space="preserve"> </t>
    </r>
    <r>
      <rPr>
        <sz val="10"/>
        <rFont val="돋움"/>
        <family val="3"/>
        <charset val="129"/>
      </rPr>
      <t>리더</t>
    </r>
    <r>
      <rPr>
        <sz val="10"/>
        <rFont val="Arial"/>
        <family val="2"/>
      </rPr>
      <t xml:space="preserve">, VP of Operation </t>
    </r>
    <r>
      <rPr>
        <sz val="10"/>
        <rFont val="돋움"/>
        <family val="3"/>
        <charset val="129"/>
      </rPr>
      <t>및</t>
    </r>
    <r>
      <rPr>
        <sz val="10"/>
        <rFont val="Arial"/>
        <family val="2"/>
      </rPr>
      <t xml:space="preserve"> EHS VP</t>
    </r>
    <r>
      <rPr>
        <sz val="10"/>
        <rFont val="돋움"/>
        <family val="3"/>
        <charset val="129"/>
      </rPr>
      <t>에게</t>
    </r>
    <r>
      <rPr>
        <sz val="10"/>
        <rFont val="Arial"/>
        <family val="2"/>
      </rPr>
      <t xml:space="preserve"> </t>
    </r>
    <r>
      <rPr>
        <sz val="10"/>
        <rFont val="돋움"/>
        <family val="3"/>
        <charset val="129"/>
      </rPr>
      <t>즉각적인</t>
    </r>
    <r>
      <rPr>
        <sz val="10"/>
        <rFont val="Arial"/>
        <family val="2"/>
      </rPr>
      <t xml:space="preserve"> </t>
    </r>
    <r>
      <rPr>
        <sz val="10"/>
        <rFont val="돋움"/>
        <family val="3"/>
        <charset val="129"/>
      </rPr>
      <t>보고
제외규정에</t>
    </r>
    <r>
      <rPr>
        <sz val="10"/>
        <rFont val="Arial"/>
        <family val="2"/>
      </rPr>
      <t xml:space="preserve"> </t>
    </r>
    <r>
      <rPr>
        <sz val="10"/>
        <rFont val="돋움"/>
        <family val="3"/>
        <charset val="129"/>
      </rPr>
      <t>해당하거나</t>
    </r>
    <r>
      <rPr>
        <sz val="10"/>
        <rFont val="Arial"/>
        <family val="2"/>
      </rPr>
      <t xml:space="preserve"> </t>
    </r>
    <r>
      <rPr>
        <sz val="10"/>
        <rFont val="돋움"/>
        <family val="3"/>
        <charset val="129"/>
      </rPr>
      <t>최종개선안이</t>
    </r>
    <r>
      <rPr>
        <sz val="10"/>
        <rFont val="Arial"/>
        <family val="2"/>
      </rPr>
      <t xml:space="preserve"> </t>
    </r>
    <r>
      <rPr>
        <sz val="10"/>
        <rFont val="돋움"/>
        <family val="3"/>
        <charset val="129"/>
      </rPr>
      <t>수행되지</t>
    </r>
    <r>
      <rPr>
        <sz val="10"/>
        <rFont val="Arial"/>
        <family val="2"/>
      </rPr>
      <t xml:space="preserve"> </t>
    </r>
    <r>
      <rPr>
        <sz val="10"/>
        <rFont val="돋움"/>
        <family val="3"/>
        <charset val="129"/>
      </rPr>
      <t>않는다면</t>
    </r>
    <r>
      <rPr>
        <sz val="10"/>
        <rFont val="Arial"/>
        <family val="2"/>
      </rPr>
      <t>,</t>
    </r>
    <r>
      <rPr>
        <sz val="10"/>
        <rFont val="Arial"/>
        <family val="2"/>
      </rPr>
      <t xml:space="preserve">"Certain" </t>
    </r>
    <r>
      <rPr>
        <sz val="10"/>
        <rFont val="돋움"/>
        <family val="3"/>
        <charset val="129"/>
      </rPr>
      <t>및</t>
    </r>
    <r>
      <rPr>
        <sz val="10"/>
        <rFont val="Arial"/>
        <family val="2"/>
      </rPr>
      <t xml:space="preserve"> "Regular"</t>
    </r>
    <r>
      <rPr>
        <sz val="10"/>
        <rFont val="돋움"/>
        <family val="3"/>
        <charset val="129"/>
      </rPr>
      <t>칼럼</t>
    </r>
    <r>
      <rPr>
        <sz val="10"/>
        <rFont val="Arial"/>
        <family val="2"/>
      </rPr>
      <t xml:space="preserve"> </t>
    </r>
    <r>
      <rPr>
        <sz val="10"/>
        <rFont val="돋움"/>
        <family val="3"/>
        <charset val="129"/>
      </rPr>
      <t>항목들은</t>
    </r>
    <r>
      <rPr>
        <sz val="10"/>
        <rFont val="Arial"/>
        <family val="2"/>
      </rPr>
      <t xml:space="preserve"> </t>
    </r>
    <r>
      <rPr>
        <sz val="10"/>
        <rFont val="돋움"/>
        <family val="3"/>
        <charset val="129"/>
      </rPr>
      <t>적어도</t>
    </r>
    <r>
      <rPr>
        <sz val="10"/>
        <rFont val="Arial"/>
        <family val="2"/>
      </rPr>
      <t xml:space="preserve"> </t>
    </r>
    <r>
      <rPr>
        <sz val="10"/>
        <rFont val="돋움"/>
        <family val="3"/>
        <charset val="129"/>
      </rPr>
      <t>수용가능한</t>
    </r>
    <r>
      <rPr>
        <sz val="10"/>
        <rFont val="Arial"/>
        <family val="2"/>
      </rPr>
      <t xml:space="preserve"> </t>
    </r>
    <r>
      <rPr>
        <sz val="10"/>
        <rFont val="돋움"/>
        <family val="3"/>
        <charset val="129"/>
      </rPr>
      <t>위험</t>
    </r>
    <r>
      <rPr>
        <sz val="10"/>
        <rFont val="Arial"/>
        <family val="2"/>
      </rPr>
      <t xml:space="preserve"> </t>
    </r>
    <r>
      <rPr>
        <sz val="10"/>
        <rFont val="돋움"/>
        <family val="3"/>
        <charset val="129"/>
      </rPr>
      <t>수준으로</t>
    </r>
    <r>
      <rPr>
        <sz val="10"/>
        <rFont val="Arial"/>
        <family val="2"/>
      </rPr>
      <t xml:space="preserve"> </t>
    </r>
    <r>
      <rPr>
        <sz val="10"/>
        <rFont val="돋움"/>
        <family val="3"/>
        <charset val="129"/>
      </rPr>
      <t>위험수위를</t>
    </r>
    <r>
      <rPr>
        <sz val="10"/>
        <rFont val="Arial"/>
        <family val="2"/>
      </rPr>
      <t xml:space="preserve"> </t>
    </r>
    <r>
      <rPr>
        <sz val="10"/>
        <rFont val="돋움"/>
        <family val="3"/>
        <charset val="129"/>
      </rPr>
      <t>낮추기</t>
    </r>
    <r>
      <rPr>
        <sz val="10"/>
        <rFont val="Arial"/>
        <family val="2"/>
      </rPr>
      <t xml:space="preserve"> </t>
    </r>
    <r>
      <rPr>
        <sz val="10"/>
        <rFont val="돋움"/>
        <family val="3"/>
        <charset val="129"/>
      </rPr>
      <t>위해</t>
    </r>
    <r>
      <rPr>
        <sz val="10"/>
        <rFont val="Arial"/>
        <family val="2"/>
      </rPr>
      <t xml:space="preserve"> 15</t>
    </r>
    <r>
      <rPr>
        <sz val="10"/>
        <rFont val="돋움"/>
        <family val="3"/>
        <charset val="129"/>
      </rPr>
      <t>일</t>
    </r>
    <r>
      <rPr>
        <sz val="10"/>
        <rFont val="Arial"/>
        <family val="2"/>
      </rPr>
      <t xml:space="preserve"> </t>
    </r>
    <r>
      <rPr>
        <sz val="10"/>
        <rFont val="돋움"/>
        <family val="3"/>
        <charset val="129"/>
      </rPr>
      <t>이내로</t>
    </r>
    <r>
      <rPr>
        <sz val="10"/>
        <rFont val="Arial"/>
        <family val="2"/>
      </rPr>
      <t xml:space="preserve"> </t>
    </r>
    <r>
      <rPr>
        <sz val="10"/>
        <rFont val="돋움"/>
        <family val="3"/>
        <charset val="129"/>
      </rPr>
      <t>임시조치와</t>
    </r>
    <r>
      <rPr>
        <sz val="10"/>
        <rFont val="Arial"/>
        <family val="2"/>
      </rPr>
      <t xml:space="preserve"> </t>
    </r>
    <r>
      <rPr>
        <sz val="10"/>
        <rFont val="돋움"/>
        <family val="3"/>
        <charset val="129"/>
      </rPr>
      <t>문서작업은</t>
    </r>
    <r>
      <rPr>
        <sz val="10"/>
        <rFont val="Arial"/>
        <family val="2"/>
      </rPr>
      <t xml:space="preserve"> </t>
    </r>
    <r>
      <rPr>
        <sz val="10"/>
        <rFont val="돋움"/>
        <family val="3"/>
        <charset val="129"/>
      </rPr>
      <t>받드시</t>
    </r>
    <r>
      <rPr>
        <sz val="10"/>
        <rFont val="Arial"/>
        <family val="2"/>
      </rPr>
      <t xml:space="preserve"> </t>
    </r>
    <r>
      <rPr>
        <sz val="10"/>
        <rFont val="돋움"/>
        <family val="3"/>
        <charset val="129"/>
      </rPr>
      <t>이루어져야</t>
    </r>
    <r>
      <rPr>
        <sz val="10"/>
        <rFont val="Arial"/>
        <family val="2"/>
      </rPr>
      <t xml:space="preserve"> </t>
    </r>
    <r>
      <rPr>
        <sz val="10"/>
        <rFont val="돋움"/>
        <family val="3"/>
        <charset val="129"/>
      </rPr>
      <t>한다</t>
    </r>
    <r>
      <rPr>
        <sz val="10"/>
        <rFont val="Arial"/>
        <family val="2"/>
      </rPr>
      <t xml:space="preserve">.
</t>
    </r>
    <r>
      <rPr>
        <sz val="10"/>
        <rFont val="돋움"/>
        <family val="3"/>
        <charset val="129"/>
      </rPr>
      <t>초기</t>
    </r>
    <r>
      <rPr>
        <sz val="10"/>
        <rFont val="Arial"/>
        <family val="2"/>
      </rPr>
      <t xml:space="preserve"> </t>
    </r>
    <r>
      <rPr>
        <sz val="10"/>
        <rFont val="돋움"/>
        <family val="3"/>
        <charset val="129"/>
      </rPr>
      <t>경영자</t>
    </r>
    <r>
      <rPr>
        <sz val="10"/>
        <rFont val="Arial"/>
        <family val="2"/>
      </rPr>
      <t xml:space="preserve"> </t>
    </r>
    <r>
      <rPr>
        <sz val="10"/>
        <rFont val="돋움"/>
        <family val="3"/>
        <charset val="129"/>
      </rPr>
      <t>검토는</t>
    </r>
    <r>
      <rPr>
        <sz val="10"/>
        <rFont val="Arial"/>
        <family val="2"/>
      </rPr>
      <t xml:space="preserve"> </t>
    </r>
    <r>
      <rPr>
        <sz val="10"/>
        <rFont val="돋움"/>
        <family val="3"/>
        <charset val="129"/>
      </rPr>
      <t>최종</t>
    </r>
    <r>
      <rPr>
        <sz val="10"/>
        <rFont val="Arial"/>
        <family val="2"/>
      </rPr>
      <t xml:space="preserve"> </t>
    </r>
    <r>
      <rPr>
        <sz val="10"/>
        <rFont val="돋움"/>
        <family val="3"/>
        <charset val="129"/>
      </rPr>
      <t>완화조치를</t>
    </r>
    <r>
      <rPr>
        <sz val="10"/>
        <rFont val="Arial"/>
        <family val="2"/>
      </rPr>
      <t xml:space="preserve"> </t>
    </r>
    <r>
      <rPr>
        <sz val="10"/>
        <rFont val="돋움"/>
        <family val="3"/>
        <charset val="129"/>
      </rPr>
      <t>결정을</t>
    </r>
    <r>
      <rPr>
        <sz val="10"/>
        <rFont val="Arial"/>
        <family val="2"/>
      </rPr>
      <t xml:space="preserve"> </t>
    </r>
    <r>
      <rPr>
        <sz val="10"/>
        <rFont val="돋움"/>
        <family val="3"/>
        <charset val="129"/>
      </rPr>
      <t>위하여</t>
    </r>
    <r>
      <rPr>
        <sz val="10"/>
        <rFont val="Arial"/>
        <family val="2"/>
      </rPr>
      <t xml:space="preserve"> </t>
    </r>
    <r>
      <rPr>
        <sz val="10"/>
        <rFont val="돋움"/>
        <family val="3"/>
        <charset val="129"/>
      </rPr>
      <t>발견일로부터</t>
    </r>
    <r>
      <rPr>
        <sz val="10"/>
        <rFont val="Arial"/>
        <family val="2"/>
      </rPr>
      <t xml:space="preserve"> 7</t>
    </r>
    <r>
      <rPr>
        <sz val="10"/>
        <rFont val="돋움"/>
        <family val="3"/>
        <charset val="129"/>
      </rPr>
      <t>일</t>
    </r>
    <r>
      <rPr>
        <sz val="10"/>
        <rFont val="Arial"/>
        <family val="2"/>
      </rPr>
      <t xml:space="preserve"> </t>
    </r>
    <r>
      <rPr>
        <sz val="10"/>
        <rFont val="돋움"/>
        <family val="3"/>
        <charset val="129"/>
      </rPr>
      <t>이내에</t>
    </r>
    <r>
      <rPr>
        <sz val="10"/>
        <rFont val="Arial"/>
        <family val="2"/>
      </rPr>
      <t xml:space="preserve"> </t>
    </r>
    <r>
      <rPr>
        <sz val="10"/>
        <rFont val="돋움"/>
        <family val="3"/>
        <charset val="129"/>
      </rPr>
      <t>시행되어야</t>
    </r>
    <r>
      <rPr>
        <sz val="10"/>
        <rFont val="Arial"/>
        <family val="2"/>
      </rPr>
      <t xml:space="preserve"> </t>
    </r>
    <r>
      <rPr>
        <sz val="10"/>
        <rFont val="돋움"/>
        <family val="3"/>
        <charset val="129"/>
      </rPr>
      <t>한다</t>
    </r>
    <r>
      <rPr>
        <sz val="10"/>
        <rFont val="Arial"/>
        <family val="2"/>
      </rPr>
      <t xml:space="preserve">.  </t>
    </r>
    <r>
      <rPr>
        <sz val="10"/>
        <rFont val="돋움"/>
        <family val="3"/>
        <charset val="129"/>
      </rPr>
      <t>이때</t>
    </r>
    <r>
      <rPr>
        <sz val="10"/>
        <rFont val="Arial"/>
        <family val="2"/>
      </rPr>
      <t xml:space="preserve"> </t>
    </r>
    <r>
      <rPr>
        <sz val="10"/>
        <rFont val="돋움"/>
        <family val="3"/>
        <charset val="129"/>
      </rPr>
      <t>임시</t>
    </r>
    <r>
      <rPr>
        <sz val="10"/>
        <rFont val="Arial"/>
        <family val="2"/>
      </rPr>
      <t xml:space="preserve"> </t>
    </r>
    <r>
      <rPr>
        <sz val="10"/>
        <rFont val="돋움"/>
        <family val="3"/>
        <charset val="129"/>
      </rPr>
      <t>조치도</t>
    </r>
    <r>
      <rPr>
        <sz val="10"/>
        <rFont val="Arial"/>
        <family val="2"/>
      </rPr>
      <t xml:space="preserve"> </t>
    </r>
    <r>
      <rPr>
        <sz val="10"/>
        <rFont val="돋움"/>
        <family val="3"/>
        <charset val="129"/>
      </rPr>
      <t>검토되어야</t>
    </r>
    <r>
      <rPr>
        <sz val="10"/>
        <rFont val="Arial"/>
        <family val="2"/>
      </rPr>
      <t xml:space="preserve"> </t>
    </r>
    <r>
      <rPr>
        <sz val="10"/>
        <rFont val="돋움"/>
        <family val="3"/>
        <charset val="129"/>
      </rPr>
      <t>한다</t>
    </r>
    <r>
      <rPr>
        <sz val="10"/>
        <rFont val="Arial"/>
        <family val="2"/>
      </rPr>
      <t>.</t>
    </r>
  </si>
  <si>
    <r>
      <t>초기경영자검토는</t>
    </r>
    <r>
      <rPr>
        <sz val="10"/>
        <rFont val="Arial"/>
        <family val="2"/>
      </rPr>
      <t xml:space="preserve"> </t>
    </r>
    <r>
      <rPr>
        <sz val="10"/>
        <rFont val="돋움"/>
        <family val="3"/>
        <charset val="129"/>
      </rPr>
      <t>개선조치를</t>
    </r>
    <r>
      <rPr>
        <sz val="10"/>
        <rFont val="Arial"/>
        <family val="2"/>
      </rPr>
      <t xml:space="preserve"> </t>
    </r>
    <r>
      <rPr>
        <sz val="10"/>
        <rFont val="돋움"/>
        <family val="3"/>
        <charset val="129"/>
      </rPr>
      <t>결정하기</t>
    </r>
    <r>
      <rPr>
        <sz val="10"/>
        <rFont val="Arial"/>
        <family val="2"/>
      </rPr>
      <t xml:space="preserve"> </t>
    </r>
    <r>
      <rPr>
        <sz val="10"/>
        <rFont val="돋움"/>
        <family val="3"/>
        <charset val="129"/>
      </rPr>
      <t>위해</t>
    </r>
    <r>
      <rPr>
        <sz val="10"/>
        <rFont val="Arial"/>
        <family val="2"/>
      </rPr>
      <t xml:space="preserve"> </t>
    </r>
    <r>
      <rPr>
        <sz val="10"/>
        <rFont val="돋움"/>
        <family val="3"/>
        <charset val="129"/>
      </rPr>
      <t>발견일로부터</t>
    </r>
    <r>
      <rPr>
        <sz val="10"/>
        <rFont val="Arial"/>
        <family val="2"/>
      </rPr>
      <t xml:space="preserve"> 30</t>
    </r>
    <r>
      <rPr>
        <sz val="10"/>
        <rFont val="돋움"/>
        <family val="3"/>
        <charset val="129"/>
      </rPr>
      <t>일</t>
    </r>
    <r>
      <rPr>
        <sz val="10"/>
        <rFont val="Arial"/>
        <family val="2"/>
      </rPr>
      <t xml:space="preserve"> </t>
    </r>
    <r>
      <rPr>
        <sz val="10"/>
        <rFont val="돋움"/>
        <family val="3"/>
        <charset val="129"/>
      </rPr>
      <t>이내에</t>
    </r>
    <r>
      <rPr>
        <sz val="10"/>
        <rFont val="Arial"/>
        <family val="2"/>
      </rPr>
      <t xml:space="preserve"> </t>
    </r>
    <r>
      <rPr>
        <sz val="10"/>
        <rFont val="돋움"/>
        <family val="3"/>
        <charset val="129"/>
      </rPr>
      <t>실시해야</t>
    </r>
    <r>
      <rPr>
        <sz val="10"/>
        <rFont val="Arial"/>
        <family val="2"/>
      </rPr>
      <t xml:space="preserve"> </t>
    </r>
    <r>
      <rPr>
        <sz val="10"/>
        <rFont val="돋움"/>
        <family val="3"/>
        <charset val="129"/>
      </rPr>
      <t>함</t>
    </r>
  </si>
  <si>
    <t>Low Risk는 사이트 리더에 의해 수용될 수 있는 사항임. 그러나 개선을 위한 조치는 반드시 고려되어야 한다.
PHA 권고사항, PSM 감사 지적사항, 등 과 같은 액션 아이템으로 구분되어 진다면 반드시 초기 경영자 검토가 수행되어야 한다.</t>
  </si>
  <si>
    <r>
      <t>First aid</t>
    </r>
    <r>
      <rPr>
        <sz val="10"/>
        <rFont val="돋움"/>
        <family val="3"/>
        <charset val="129"/>
      </rPr>
      <t>나</t>
    </r>
    <r>
      <rPr>
        <sz val="10"/>
        <rFont val="Arial"/>
        <family val="2"/>
      </rPr>
      <t xml:space="preserve"> </t>
    </r>
    <r>
      <rPr>
        <sz val="10"/>
        <rFont val="돋움"/>
        <family val="3"/>
        <charset val="129"/>
      </rPr>
      <t>물리치료를</t>
    </r>
    <r>
      <rPr>
        <sz val="10"/>
        <rFont val="Arial"/>
        <family val="2"/>
      </rPr>
      <t xml:space="preserve"> </t>
    </r>
    <r>
      <rPr>
        <sz val="10"/>
        <rFont val="돋움"/>
        <family val="3"/>
        <charset val="129"/>
      </rPr>
      <t>제외하고</t>
    </r>
    <r>
      <rPr>
        <sz val="10"/>
        <rFont val="Arial"/>
        <family val="2"/>
      </rPr>
      <t xml:space="preserve"> </t>
    </r>
    <r>
      <rPr>
        <sz val="10"/>
        <rFont val="돋움"/>
        <family val="3"/>
        <charset val="129"/>
      </rPr>
      <t>완치까지</t>
    </r>
    <r>
      <rPr>
        <sz val="10"/>
        <rFont val="Arial"/>
        <family val="2"/>
      </rPr>
      <t xml:space="preserve"> 30</t>
    </r>
    <r>
      <rPr>
        <sz val="10"/>
        <rFont val="돋움"/>
        <family val="3"/>
        <charset val="129"/>
      </rPr>
      <t>일</t>
    </r>
    <r>
      <rPr>
        <sz val="10"/>
        <rFont val="Arial"/>
        <family val="2"/>
      </rPr>
      <t xml:space="preserve"> </t>
    </r>
    <r>
      <rPr>
        <sz val="10"/>
        <rFont val="돋움"/>
        <family val="3"/>
        <charset val="129"/>
      </rPr>
      <t>이상이</t>
    </r>
    <r>
      <rPr>
        <sz val="10"/>
        <rFont val="Arial"/>
        <family val="2"/>
      </rPr>
      <t xml:space="preserve"> </t>
    </r>
    <r>
      <rPr>
        <sz val="10"/>
        <rFont val="돋움"/>
        <family val="3"/>
        <charset val="129"/>
      </rPr>
      <t>소요되지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상해</t>
    </r>
  </si>
  <si>
    <t>Enkele gebeurtenis binnen Momentive of meer dan eenmaal per jaar in de industrie.</t>
  </si>
  <si>
    <t>Enkele gebeurtenis op de locatie of meerdere historische gebeurtenissen binnen Momentive</t>
  </si>
  <si>
    <t>Vindt regelmatig plaats op locatie of vindt jaarlijks plaats binnen Momentive</t>
  </si>
  <si>
    <t>Vindt meer dan eenmaal per jaar plaats op locatie of meerdere malen per jaar binnen Momentive</t>
  </si>
  <si>
    <t>Noodzakelijke acties</t>
  </si>
  <si>
    <t>Hoog - spoed</t>
  </si>
  <si>
    <t>Onmiddelijke reductie van het risico, zelfs als dit inhoud (delen van) een fabriek te stoppen of een Emergency Response Plan te starten.
Onmiddelijke melding naar de Site Manager, VP of Operations and VP of EHS. 
Incidentenonderzoek en communicatie hiervan dient plaats te vinden conform het risico dat gereduceerd dient te worden</t>
  </si>
  <si>
    <t>Onmiddelijke melding naar de Site Manager, VP of Operations and VP of EHS. 
Tijdelijke maatregelen dienen zo snel mogelijk genomen te worden (bij voorkeur direct) en gedocumenteerd te worden binnen 15 dagen om het risico te reduceren naar matig voor de items in de kolommen "zeker" en "regelmatig", tenzij de definitieve oplossing reeds geimplementeerd is.
Tijdelijke risico reducerende maatregelen dienen periodiek gereviewd te worden om zeker te stellen dat risico reductie in stand gehouden wordt.
Officiele Management Review dient binnen 7 dagen na melding plaats te vinden om definitieve risico reducerende maatregelen af te spreken en de tijdelijke maatregelen te reviewen.</t>
  </si>
  <si>
    <t>Officiele Management Review dient uitgevoerd te worden binnen 30 dagen na melding om risico reducerende maatregelen vast te stellen.</t>
  </si>
  <si>
    <t xml:space="preserve">Laag risico's mogen worden geaccepteerd door de Site Manager, met die verstande dat er aanbevelingen voor verbeteringen worden overwogen.
Er is geen officieel Management Review nodig of als dit wordt aangegeven vanuit de bron van het actiepunt, zoals een PHA aanbeveling, PSM Audit bevinding, etc. </t>
  </si>
  <si>
    <t>Medische behandeling (geen EHBO), fysiotherapie of een revalidatieperiode kleiner dan 30 dagen tot volledig herstel.</t>
  </si>
  <si>
    <t>Operatie (poly- of klinisch), fysiotherapie of een revalidatieperiode van groter dan 30 dagen tot volledig herstel.</t>
  </si>
  <si>
    <t xml:space="preserve">Belangrijke medische behandeling vereist om volledig te herstellen, bepaald door een arts, waarna de werknemer zijn werk weer volledig kan uitvoeren. </t>
  </si>
  <si>
    <t xml:space="preserve">Een of meerdere mensen welke een EHBO behandeling nodig hebben. Gevolgen voor de woonomgeving of industriele buurbedrijven.  </t>
  </si>
  <si>
    <t>大災害の影響</t>
  </si>
  <si>
    <t>影響なし</t>
  </si>
  <si>
    <t>軽度の損傷</t>
  </si>
  <si>
    <t>中程度の損傷</t>
  </si>
  <si>
    <t>大きな損傷</t>
  </si>
  <si>
    <t>重篤な損傷</t>
  </si>
  <si>
    <t>大災害の損傷</t>
  </si>
  <si>
    <t>注意:</t>
  </si>
  <si>
    <t>ニアミス事故は、もっとも最悪の信頼できうるシナリオに基づいて分類されるべきである</t>
  </si>
  <si>
    <t>リスクレベル</t>
  </si>
  <si>
    <t>リスクスコアー</t>
  </si>
  <si>
    <t>初期の要求アクション</t>
  </si>
  <si>
    <t>差し迫ったリスク</t>
  </si>
  <si>
    <t>中程度</t>
  </si>
  <si>
    <t>低度</t>
  </si>
  <si>
    <t>軽微</t>
  </si>
  <si>
    <t>装置のシャットダウンや初期の緊急時対応計画を含めたアクションで、リスクを即時に削減する。サイトのリーダー、オペレーションのリーダー、EHSのリーダーへのすばやい報告。リスク軽減の度合いに基づいて、事故調査が完了され、伝達されなければならない。</t>
  </si>
  <si>
    <t>削減アクションを決定するための発見で、初期のマネジメントレビューを、30日以内に完了する。</t>
  </si>
  <si>
    <t>低リスクが、許容可能と定義され、サイトのリーダーのレベルで受け入れられる可能性がある。しかし、改善のための提言を考慮する必要があります。
PHAの推奨、PSMの監査指摘などのように、もしアクション項目のソースによって決まる場合は、初期のマネジメントレビューが、要求される。</t>
  </si>
  <si>
    <t>受け入れられる</t>
  </si>
  <si>
    <t>結果</t>
  </si>
  <si>
    <t>なし</t>
  </si>
  <si>
    <t>軽度</t>
  </si>
  <si>
    <t>中度</t>
  </si>
  <si>
    <t>大きな</t>
  </si>
  <si>
    <t>重篤な</t>
  </si>
  <si>
    <t>大災害</t>
  </si>
  <si>
    <t>人への危害</t>
  </si>
  <si>
    <t>サイト上でのケガまたは、病気</t>
  </si>
  <si>
    <t>ケガや健康への影響がない</t>
  </si>
  <si>
    <t>患者が、最大源の回復をするための重要な医療を必要とする。しかし、患者が通常の職務を遂行することができる程度に回復することができないことが、免許を持つ医師によって決定される。そして、可能であるなら、収容しなければならない、または、他方、合理的にモメンティブ内に収容できない場合。</t>
  </si>
  <si>
    <t>事故から１人または複数の死亡者</t>
  </si>
  <si>
    <t>サイトの外でのケガや病気</t>
  </si>
  <si>
    <t>ケガや健康への影響がない</t>
  </si>
  <si>
    <t>地域社会や工場の隣人に影響を与え、１人以上の人々へのマイナーな応急処置</t>
  </si>
  <si>
    <t>地域社会や工場の隣人において、複数の人々に影響を与える応急処置を超えた傷害（治療を必要とする）</t>
  </si>
  <si>
    <t>地域社会や工場の隣人において、複数の人に深刻な身体的な傷害</t>
  </si>
  <si>
    <t>地域社会や工場の隣人に対して、１人または、複数の死亡者</t>
  </si>
  <si>
    <t>環境への影響</t>
  </si>
  <si>
    <t>環境への被害</t>
  </si>
  <si>
    <t>環境への被害はない。環境の変化はない。財務への影響もない。</t>
  </si>
  <si>
    <t>ローカルな環境への被害。フェンス内およびシステム内。財務への影響は無視できる。</t>
  </si>
  <si>
    <t>環境汚染。環境に対して十分に大きな影響を及ぼすおそれがある。環境への永久的な影響はない。</t>
  </si>
  <si>
    <t>環境汚染。環境に対して、十分に大きな影響を及ぼすおそれがある。マイナーなクリーンアップ措置が必要。</t>
  </si>
  <si>
    <t>重大な環境破壊。その会社は、汚染された環境を元の状態に復元するために、大規模な対策を講じる必要がある。</t>
  </si>
  <si>
    <t>永続的な重大な環境破壊や大規模な面積に広がる重度の汚染。会社にとって、商業的に、または休業や自然管理委員会や、主要な経済的損失の観点から。</t>
  </si>
  <si>
    <t>流出または、漏洩</t>
  </si>
  <si>
    <t>規制当局に報告することが要求されていない流出または、漏洩</t>
  </si>
  <si>
    <t>複数の苦情（迷惑または臭気）がまだのため、規制当局へ報告する必要がない流出または漏洩</t>
  </si>
  <si>
    <t>規制当局への報告が必要であり、規制当局により緩和策が要求される流出または、漏洩。まだ地域社会への緊急対応は発動されていない。</t>
  </si>
  <si>
    <t>地域社会への緊急応答が発動され、規制当局への報告が必要な流出や漏洩。周辺地域社会または、近隣から１人以上の深刻な健康への影響を引き起こす。</t>
  </si>
  <si>
    <t>地域社会や工場の隣人において、１人または、複数の死亡者。</t>
  </si>
  <si>
    <t>許容値の超過</t>
  </si>
  <si>
    <t>法令または、制限値の単回または反復超過。</t>
  </si>
  <si>
    <t>定期的に、あるいは拡張超過。法令または、制限値の超過。</t>
  </si>
  <si>
    <t>損失なし</t>
  </si>
  <si>
    <t>リスクマトリックスに戻る</t>
  </si>
  <si>
    <t>リスク評価マトリックス</t>
  </si>
  <si>
    <t>発生の頻度</t>
  </si>
  <si>
    <t>指標</t>
  </si>
  <si>
    <t>英語</t>
  </si>
  <si>
    <t>英語</t>
  </si>
  <si>
    <t>高い</t>
  </si>
  <si>
    <t>フォローアップアクションは、要求されない。</t>
  </si>
  <si>
    <t>フォローアップの要求アクション</t>
  </si>
  <si>
    <t>人の健康または環境へ重大な危害が迫っている状況</t>
  </si>
  <si>
    <t>Kontamination. Schaden mit erheblichem Umwelteinfluß. Keine dauerhaften Auswirkungen auf die Umwelt.</t>
  </si>
  <si>
    <t>Kontamination. Schaden mit erheblichem Umwelteinfluß. Geringfügige Säuberungs-/Sanierungsmaßnahmen erforderlich.</t>
  </si>
  <si>
    <t xml:space="preserve">Schwerer Umweltschaden. Firma muß erhebliche Maßnahmen ergreifen um ursprünglichen Zustand der kontaminierten Umwelt wieder herzustellen.  </t>
  </si>
  <si>
    <t xml:space="preserve">Schwere dauerhafte Schädigung der Umwelt oder schwere Beeinträchtigung eines großen Gebietes. Ein erheblicher wirtschaftlicher Schaden für die Firma. </t>
  </si>
  <si>
    <t>Verschüttungen oder Freisetzungen</t>
  </si>
  <si>
    <t>Keine Meldepflicht an Aufsichtsbehörden.</t>
  </si>
  <si>
    <t>Verschüttung oder Freisetzung die nicht an Aufsichtsbehörden gemeldet werden muß.</t>
  </si>
  <si>
    <t>Verschüttung oder Freisetzung die nicht an Aufsichtsbehörden gemeldet werden muß, allerdings mehrfache berechtigte Beschwerden (Belästigung oder Geruch).</t>
  </si>
  <si>
    <t xml:space="preserve">Verschüttung oder Freisetzung die gegenüber Aufsichtsbehörden meldepflichtig ist, allerdings keine externe Gefahrenabwehr auslöst. </t>
  </si>
  <si>
    <t>Ações de acompanhamento necessarias.</t>
  </si>
  <si>
    <t>Qualquer situação na qual significativo dano a saude humana ou meio ambiente seja iminente.</t>
  </si>
  <si>
    <t>Вероятность причинения вреда</t>
  </si>
  <si>
    <t>Никогда не происходило в промышленности</t>
  </si>
  <si>
    <t>Единичное событие в промышленности</t>
  </si>
  <si>
    <t>Единичное событие в Моментив в прошлом или более одного раза в год в промышленности</t>
  </si>
  <si>
    <t>Единичное событие на территории в прошлом или несколько событий в Momentive в прошлом</t>
  </si>
  <si>
    <t>Часто происходит на территории или ежегодно в Momentive</t>
  </si>
  <si>
    <t>Происходит более одного раза в год на территории или много раз в год в Momentive</t>
  </si>
  <si>
    <t>Легкая травма или несущественный вред здоровью</t>
  </si>
  <si>
    <t>Последствия средней тяжести</t>
  </si>
  <si>
    <t>Существенные последствия</t>
  </si>
  <si>
    <t>Ущерб средней тяжести</t>
  </si>
  <si>
    <t>Потенциально опасные события должны классифицироваться на основании наихудшего вероятного сценария</t>
  </si>
  <si>
    <t>Необходимые первоочередные действия</t>
  </si>
  <si>
    <t>Высокий риск - срочность</t>
  </si>
  <si>
    <t xml:space="preserve">Незамедлительное снижение риска посредством мероприятий вплоть до и включая остановку узла или реализацию плана ликвидации аварий.
Незамедлительное уведомление Руководителя площадки, Вице-президента по производству и Вице-президента по охране труда, экологии и промбезопасности.
Необходимо провести расследование инцидента и передать информацию, основываясь на степени снижаемого риска </t>
  </si>
  <si>
    <t>Первоначальный анализ руководством должен быть проведен в течение 30 дней со дня обнаружения для определения мероприятий по снижению риска</t>
  </si>
  <si>
    <t xml:space="preserve">Низкий риск определяется как приемлемый и может быть допущен Руководителем площадки, однако, следует рассмотреть рекомендации по оптимизации.
Первоначальный анализ руководством требуется только тогда, когда это продиктовано пунктом плана мероприятий, например, Рекомендация по анализу опасных производственных факторов, результат проверки обеспечения безопасности производственного процесса и др. </t>
  </si>
  <si>
    <t>Для проведения анализа руководством смотреть документ "EHS MS-21, Management Review Standard"</t>
  </si>
  <si>
    <t>(включая случай оказания первой помощи и медицинской помощи) - без влияния на трудоспособность или не вызывая ограничение дееспособности.</t>
  </si>
  <si>
    <t xml:space="preserve">Если травма по категории выше, чем травма с оказанием первой помощи, требуется медицинское лечение и/или физиотерапия, или для полного выздоровления требуется более 30 дней  </t>
  </si>
  <si>
    <t>Для полного выздоровления требуется хирургическая операция (стационарный пациент или амбулаторный пациент), физиотерапия или более 30 дней.</t>
  </si>
  <si>
    <t>在迈图公司历史上发生过一次，或在业界每年超过一次。</t>
  </si>
  <si>
    <t>在本厂历史上曾经发生过一次，或在迈图公司历史上发生过数次。</t>
  </si>
  <si>
    <t>在本厂不常发生，或在迈图公司每年都有发生。</t>
  </si>
  <si>
    <t>在本厂一年发生一次以上，或在迈图公司每年发生多次。</t>
  </si>
  <si>
    <r>
      <t>对资产</t>
    </r>
    <r>
      <rPr>
        <sz val="10"/>
        <rFont val="Arial"/>
        <family val="2"/>
      </rPr>
      <t>/</t>
    </r>
    <r>
      <rPr>
        <sz val="10"/>
        <rFont val="宋体"/>
        <charset val="134"/>
      </rPr>
      <t>生产的影响</t>
    </r>
  </si>
  <si>
    <r>
      <t>損失</t>
    </r>
    <r>
      <rPr>
        <sz val="10"/>
        <rFont val="Arial"/>
        <family val="2"/>
      </rPr>
      <t xml:space="preserve"> &lt; $25,000</t>
    </r>
  </si>
  <si>
    <r>
      <t xml:space="preserve">$25,000 </t>
    </r>
    <r>
      <rPr>
        <sz val="10"/>
        <rFont val="Arial"/>
        <family val="2"/>
      </rPr>
      <t xml:space="preserve">&lt; </t>
    </r>
    <r>
      <rPr>
        <sz val="10"/>
        <rFont val="ＭＳ Ｐゴシック"/>
        <family val="3"/>
        <charset val="128"/>
      </rPr>
      <t>損失</t>
    </r>
    <r>
      <rPr>
        <sz val="10"/>
        <rFont val="Arial"/>
        <family val="2"/>
      </rPr>
      <t xml:space="preserve"> &lt; $100,000</t>
    </r>
  </si>
  <si>
    <r>
      <t>$100,000</t>
    </r>
    <r>
      <rPr>
        <sz val="10"/>
        <rFont val="Arial"/>
        <family val="2"/>
      </rPr>
      <t xml:space="preserve"> &lt; </t>
    </r>
    <r>
      <rPr>
        <sz val="10"/>
        <rFont val="ＭＳ Ｐゴシック"/>
        <family val="3"/>
        <charset val="128"/>
      </rPr>
      <t>損失</t>
    </r>
    <r>
      <rPr>
        <sz val="10"/>
        <rFont val="Arial"/>
        <family val="2"/>
      </rPr>
      <t xml:space="preserve"> </t>
    </r>
    <r>
      <rPr>
        <sz val="10"/>
        <rFont val="Arial"/>
        <family val="2"/>
      </rPr>
      <t>&lt; $1,000,000</t>
    </r>
  </si>
  <si>
    <r>
      <t>$1,000,000</t>
    </r>
    <r>
      <rPr>
        <sz val="10"/>
        <rFont val="Arial"/>
        <family val="2"/>
      </rPr>
      <t xml:space="preserve"> &lt;</t>
    </r>
    <r>
      <rPr>
        <sz val="10"/>
        <rFont val="Arial"/>
        <family val="2"/>
      </rPr>
      <t xml:space="preserve"> </t>
    </r>
    <r>
      <rPr>
        <sz val="10"/>
        <rFont val="ＭＳ Ｐゴシック"/>
        <family val="3"/>
        <charset val="128"/>
      </rPr>
      <t>損失</t>
    </r>
    <r>
      <rPr>
        <sz val="10"/>
        <rFont val="Arial"/>
        <family val="2"/>
      </rPr>
      <t xml:space="preserve"> &lt; $10,000,000</t>
    </r>
  </si>
  <si>
    <r>
      <t>損失</t>
    </r>
    <r>
      <rPr>
        <sz val="10"/>
        <rFont val="Arial"/>
        <family val="2"/>
      </rPr>
      <t xml:space="preserve"> &gt; $10,000,000</t>
    </r>
  </si>
  <si>
    <r>
      <t>もし、最終的な解決がなされていないか、あるいは、要求との隔たりの標準ごとに、隔たりが報告されていないなら、</t>
    </r>
    <r>
      <rPr>
        <sz val="8"/>
        <rFont val="Arial"/>
        <family val="2"/>
      </rPr>
      <t>"</t>
    </r>
    <r>
      <rPr>
        <sz val="8"/>
        <rFont val="ＭＳ Ｐゴシック"/>
        <family val="3"/>
        <charset val="128"/>
      </rPr>
      <t>特定的な発生</t>
    </r>
    <r>
      <rPr>
        <sz val="8"/>
        <rFont val="Arial"/>
        <family val="2"/>
      </rPr>
      <t>"</t>
    </r>
    <r>
      <rPr>
        <sz val="8"/>
        <rFont val="ＭＳ Ｐゴシック"/>
        <family val="3"/>
        <charset val="128"/>
      </rPr>
      <t>と</t>
    </r>
    <r>
      <rPr>
        <sz val="8"/>
        <rFont val="Arial"/>
        <family val="2"/>
      </rPr>
      <t>"</t>
    </r>
    <r>
      <rPr>
        <sz val="8"/>
        <rFont val="ＭＳ Ｐゴシック"/>
        <family val="3"/>
        <charset val="128"/>
      </rPr>
      <t>定期的な発生</t>
    </r>
    <r>
      <rPr>
        <sz val="8"/>
        <rFont val="Arial"/>
        <family val="2"/>
      </rPr>
      <t>"</t>
    </r>
    <r>
      <rPr>
        <sz val="8"/>
        <rFont val="ＭＳ Ｐゴシック"/>
        <family val="3"/>
        <charset val="128"/>
      </rPr>
      <t>のカラムの項目において、少なくともリスクのレベルを中程度のリスクに減らすために、</t>
    </r>
    <r>
      <rPr>
        <sz val="8"/>
        <rFont val="Arial"/>
        <family val="2"/>
      </rPr>
      <t>30</t>
    </r>
    <r>
      <rPr>
        <sz val="8"/>
        <rFont val="ＭＳ Ｐゴシック"/>
        <family val="3"/>
        <charset val="128"/>
      </rPr>
      <t>日以内に暫定的な処置が実行され、文書化されなければならない。
最終的な削減アクションを決定し、暫定措置を検討するため発見で、初期のマネジメントレビューを、</t>
    </r>
    <r>
      <rPr>
        <sz val="8"/>
        <rFont val="Arial"/>
        <family val="2"/>
      </rPr>
      <t>30</t>
    </r>
    <r>
      <rPr>
        <sz val="8"/>
        <rFont val="ＭＳ Ｐゴシック"/>
        <family val="3"/>
        <charset val="128"/>
      </rPr>
      <t>日以内に完了する。</t>
    </r>
  </si>
  <si>
    <r>
      <t>初期のマネジメントレビューから</t>
    </r>
    <r>
      <rPr>
        <sz val="8"/>
        <rFont val="Arial"/>
        <family val="2"/>
      </rPr>
      <t>30</t>
    </r>
    <r>
      <rPr>
        <sz val="8"/>
        <rFont val="ＭＳ Ｐゴシック"/>
        <family val="3"/>
        <charset val="128"/>
      </rPr>
      <t>日以内に、アクションアイテム、シャットダウンプロセスの完了、または隔たりを得る。
アクション（例えば、隔たりを持つアイテムなど）が完了するまで、適切な周期（</t>
    </r>
    <r>
      <rPr>
        <sz val="8"/>
        <rFont val="Arial"/>
        <family val="2"/>
      </rPr>
      <t>3</t>
    </r>
    <r>
      <rPr>
        <sz val="8"/>
        <rFont val="ＭＳ Ｐゴシック"/>
        <family val="3"/>
        <charset val="128"/>
      </rPr>
      <t>ヶ月ごとを超えない）で、定期的なマネジメントレビューが要求される。</t>
    </r>
  </si>
  <si>
    <r>
      <t>初期のマネジメントレビューから</t>
    </r>
    <r>
      <rPr>
        <sz val="8"/>
        <rFont val="Arial"/>
        <family val="2"/>
      </rPr>
      <t>3</t>
    </r>
    <r>
      <rPr>
        <sz val="8"/>
        <rFont val="ＭＳ Ｐゴシック"/>
        <family val="3"/>
        <charset val="128"/>
      </rPr>
      <t>ヶ月以内に、アクションアイテム、シャットダウンプロセスの完了、または隔たりを得る。
アクション（例えば、隔たりを持つアイテムなど）が完了するまで、適切な周期（</t>
    </r>
    <r>
      <rPr>
        <sz val="8"/>
        <rFont val="Arial"/>
        <family val="2"/>
      </rPr>
      <t>6</t>
    </r>
    <r>
      <rPr>
        <sz val="8"/>
        <rFont val="ＭＳ Ｐゴシック"/>
        <family val="3"/>
        <charset val="128"/>
      </rPr>
      <t>ヶ月ごとを超えない）で、定期的なマネジメントレビューが要求される。</t>
    </r>
  </si>
  <si>
    <r>
      <t>初期のマネジメントレビューから</t>
    </r>
    <r>
      <rPr>
        <sz val="8"/>
        <rFont val="Arial"/>
        <family val="2"/>
      </rPr>
      <t>1</t>
    </r>
    <r>
      <rPr>
        <sz val="8"/>
        <rFont val="ＭＳ Ｐゴシック"/>
        <family val="3"/>
        <charset val="128"/>
      </rPr>
      <t>年以内に、アクションアイテム、シャットダウンプロセスの完了、または隔たりを得る。
アクション（例えば、隔たりを持つアイテムなど）が完了するまで、適切な周期（</t>
    </r>
    <r>
      <rPr>
        <sz val="8"/>
        <rFont val="Arial"/>
        <family val="2"/>
      </rPr>
      <t>6</t>
    </r>
    <r>
      <rPr>
        <sz val="8"/>
        <rFont val="ＭＳ Ｐゴシック"/>
        <family val="3"/>
        <charset val="128"/>
      </rPr>
      <t>ヶ月ごとを超えない）で、定期的なマネジメントレビューが要求される。</t>
    </r>
  </si>
  <si>
    <r>
      <t>初期のマネジメントレビューから</t>
    </r>
    <r>
      <rPr>
        <sz val="8"/>
        <rFont val="Arial"/>
        <family val="2"/>
      </rPr>
      <t>1</t>
    </r>
    <r>
      <rPr>
        <sz val="8"/>
        <rFont val="Arial"/>
        <family val="2"/>
      </rPr>
      <t>8</t>
    </r>
    <r>
      <rPr>
        <sz val="8"/>
        <rFont val="ＭＳ Ｐゴシック"/>
        <family val="3"/>
        <charset val="128"/>
      </rPr>
      <t>ヶ月以内に、アクションアイテムを完了する。
または、定期的なマネジメントレビューで得られた完了予定日が</t>
    </r>
    <r>
      <rPr>
        <sz val="8"/>
        <rFont val="Arial"/>
        <family val="2"/>
      </rPr>
      <t>18</t>
    </r>
    <r>
      <rPr>
        <sz val="8"/>
        <rFont val="ＭＳ Ｐゴシック"/>
        <family val="3"/>
        <charset val="128"/>
      </rPr>
      <t>ヶ月を超えるアクションプランが承認された場合。</t>
    </r>
  </si>
  <si>
    <t xml:space="preserve">Vakava, invalidisoiva tapaturma yhdelle tai useammalle henkilölle ympäröivästä yhteisöstä tai teollisista naapureista.     </t>
  </si>
  <si>
    <t>Ei ympäristövahinkoa. Ei muutoksia ympäristössä. Ei taloudellisia seurauksia.</t>
  </si>
  <si>
    <t>Paikallinen ympäristövahinko tehdasalueella. Merkityksettömiä taloudellisia seurauksia.</t>
  </si>
  <si>
    <t xml:space="preserve">Saastuminen. Riittävän laaja vahinko, joka vaurioittaa ympäristöä. Ei pysyvää vaikutusta ympäristöön.   </t>
  </si>
  <si>
    <t xml:space="preserve">Saastuminen. Riittävän laaja vahinko, joka vaurioittaa ympäristöä. Tarvitaan pieniä puhdistustoimia.  </t>
  </si>
  <si>
    <t xml:space="preserve">Vakava ympäristövahinko.  Yhtiön on ryhdyttävä mittaviin toimenpiteisiin saastuneen ympäristön saattamiseksi alkuperäiseen tilaansa.       </t>
  </si>
  <si>
    <t>La revisione iniziale dello Staff Management deve essere completata entro 30 giorni dalla scoperta del rischio per determinare azioni di mitigazione.</t>
  </si>
  <si>
    <t>Basso rischio è definito come tollerabile, e possono essere accettate a livello di Site Leaders , tuttavia le raccomandazioni per il miglioramento dovrebbe essere considerate.
La revisione iniziale dello Staff Management è necessaria in base al tipo di analisi di rischio che l'ha generata , come una raccomandazione PHA, PSM Audit finding, ecc</t>
  </si>
  <si>
    <t>Accettabile com'è attualmente</t>
  </si>
  <si>
    <t>Lieve</t>
  </si>
  <si>
    <t>Trattamento medico necessario al di là del pronto soccorso e / o terapia fisica o il tempo di recupero non superiore a 30 giorni di durata necessaria per il pieno recupero.</t>
  </si>
  <si>
    <t>Chirurgia (ospedaliera o ambulatoriale), terapia fisica, o tempo di recupero superiore a 30 giorni come durata necessaria per il pieno recupero</t>
  </si>
  <si>
    <t>Associato richiede significative cure mediche per massimizzare il recupero, ma al termine c'e' un certificato da parte di medico autorizzato, che stabilisce che è incapace di ottenere il recupero nella misura sufficiente a tornare a svolgere i compiti di lavoro normale precedentemente assegnati. In tal caso l'associato , se possibile , deve essere assegnato ad altro compito compatibile col suo stato di salute e se non possibile è inabile per svolgere attività all'interno di Momentive .</t>
  </si>
  <si>
    <t>Una o più morti dovuto a incidente</t>
  </si>
  <si>
    <t>Infortunio o malattia fuori sede del sito</t>
  </si>
  <si>
    <t>Medicazione di primo soccorso trascurabile a una o più persone riguardante la comunità circostante o le attività industriali confinanti</t>
  </si>
  <si>
    <r>
      <t xml:space="preserve">Immediate notification to Site Leader, VP of Operations and VP of EHS
Interim actions must be taken </t>
    </r>
    <r>
      <rPr>
        <b/>
        <sz val="8"/>
        <color indexed="10"/>
        <rFont val="Arial"/>
        <family val="2"/>
      </rPr>
      <t>as soon as possible (immediately)</t>
    </r>
    <r>
      <rPr>
        <sz val="8"/>
        <rFont val="Arial"/>
        <family val="2"/>
      </rPr>
      <t xml:space="preserve"> and documented </t>
    </r>
    <r>
      <rPr>
        <b/>
        <sz val="8"/>
        <color indexed="10"/>
        <rFont val="Arial"/>
        <family val="2"/>
      </rPr>
      <t>no later than</t>
    </r>
    <r>
      <rPr>
        <sz val="8"/>
        <rFont val="Arial"/>
        <family val="2"/>
      </rPr>
      <t xml:space="preserve"> 15 days to reduce the risk level to at least a moderate risk for items in the "certain" and "regular" columns, unless a final resolution is implemented or variance is granted per variance standard.
Interim mitigation actions must be periodically reviewed to ensure risk reduction is maintained.
Initial Management Review completed within 7 days of discovery to determine final mitigation actions and review interim measures. </t>
    </r>
  </si>
  <si>
    <t>Loss &gt; $100,000 and &lt; $1,000,000</t>
  </si>
  <si>
    <t>Loss &gt; $1,000,000 and &lt; $10,000,000</t>
  </si>
  <si>
    <t>Loss &gt; $10,000,000</t>
  </si>
  <si>
    <t>For Management Review process requirements reference; EHS MS-21, Management Review Standard</t>
  </si>
  <si>
    <t>(&gt; once per year)</t>
  </si>
  <si>
    <r>
      <t>&gt;  1x10</t>
    </r>
    <r>
      <rPr>
        <b/>
        <vertAlign val="superscript"/>
        <sz val="10"/>
        <rFont val="Arial"/>
        <family val="2"/>
      </rPr>
      <t xml:space="preserve">0 </t>
    </r>
  </si>
  <si>
    <r>
      <t>1x10</t>
    </r>
    <r>
      <rPr>
        <b/>
        <vertAlign val="superscript"/>
        <sz val="10"/>
        <rFont val="Arial"/>
        <family val="2"/>
      </rPr>
      <t xml:space="preserve">-1 </t>
    </r>
    <r>
      <rPr>
        <b/>
        <sz val="10"/>
        <rFont val="Arial"/>
        <family val="2"/>
      </rPr>
      <t>-- 1x10</t>
    </r>
    <r>
      <rPr>
        <b/>
        <vertAlign val="superscript"/>
        <sz val="10"/>
        <rFont val="Arial"/>
        <family val="2"/>
      </rPr>
      <t>0</t>
    </r>
  </si>
  <si>
    <t>Chinese</t>
  </si>
  <si>
    <t>Czech</t>
  </si>
  <si>
    <t>Dutch</t>
  </si>
  <si>
    <t>English</t>
  </si>
  <si>
    <t>Single 
Occurrence 
within Industry</t>
  </si>
  <si>
    <t>French</t>
  </si>
  <si>
    <t>Ущерб окружающей среде</t>
  </si>
  <si>
    <t>Grave e persistente danno ambientale o grave disturbo esteso su una vasta area.In termini di uso commerciale o ricreativo o di conservazione della natura, una perdita rilevante per la Società</t>
  </si>
  <si>
    <t>Spandimenti o rilasci</t>
  </si>
  <si>
    <t>Spandimento o rilascio che non richiedono di essere notificati a enti o agenzie governativi.</t>
  </si>
  <si>
    <t>Spandimento o rilascio che non richiedono di essere notificati a enti o agenzie governativi tuttavia  resi sostanziali da molteplici reclami (fastidio od odore)</t>
  </si>
  <si>
    <t>Spandimento o rilascio notificabili a enti o agenzie governativi che richiedono attenuazione dell'impatto da parte di agenzie governative e tuttavia non attivano piani di emergenza esterni.</t>
  </si>
  <si>
    <t>Costante, elevato superamento della norma prescritta o imposta dalla legge con certezza di rilevante limitazione dell'operatività de sito produttivo</t>
  </si>
  <si>
    <t>Nessuna perdita</t>
  </si>
  <si>
    <t>Perdite &lt; USD 25.000</t>
  </si>
  <si>
    <t>Perdite &gt; USD 25.000 e &lt; USD 100.000</t>
  </si>
  <si>
    <t>Perdite &gt; USD 100.000 e &lt; USD 1.000.000</t>
  </si>
  <si>
    <t>Perdite &gt; USD 1.000.000 e &lt; USD 10.000.000</t>
  </si>
  <si>
    <t>Perdite &gt; USD 10.000.000</t>
  </si>
  <si>
    <t>ritorno alla Matrice di Rischio</t>
  </si>
  <si>
    <t>DEFINIZIONE DELLA CATEGORIA DANNO</t>
  </si>
  <si>
    <t xml:space="preserve">Matrice della valutazione del Rischio </t>
  </si>
  <si>
    <t>Eventi per anno</t>
  </si>
  <si>
    <t>Parole Guida</t>
  </si>
  <si>
    <t>(10.000 - 1.000.000 anni)</t>
  </si>
  <si>
    <t>(1.000 - 10.000 anni)</t>
  </si>
  <si>
    <t>(100 - 1.000 anni)</t>
  </si>
  <si>
    <t>(10 - 100 anni)</t>
  </si>
  <si>
    <t>(1 - 10 anni)</t>
  </si>
  <si>
    <t>(&gt; una volta all'anno)</t>
  </si>
  <si>
    <t>可接受</t>
  </si>
  <si>
    <t xml:space="preserve">对于管理系统审核的要求，请参考EHS MS-21：管理系统审核标准。 </t>
  </si>
  <si>
    <t>无</t>
  </si>
  <si>
    <t>中度</t>
  </si>
  <si>
    <t>中重度</t>
  </si>
  <si>
    <t>重度</t>
  </si>
  <si>
    <t>灾难性的</t>
  </si>
  <si>
    <t>在工厂内受伤或生病</t>
  </si>
  <si>
    <t>没有受伤或对健康没有影响</t>
  </si>
  <si>
    <t>事故导致一人或多人死亡</t>
  </si>
  <si>
    <t>非工厂内受伤或生病</t>
  </si>
  <si>
    <t>没有受伤或对健康没有伤害</t>
  </si>
  <si>
    <t>导致周围社区内或邻近的工厂内一人或多人死亡</t>
  </si>
  <si>
    <t>对环境的影响</t>
  </si>
  <si>
    <t>对环境造成的破坏</t>
  </si>
  <si>
    <t>对环境没有造成损害。环境没有发生改变。没有财务方面的后果。</t>
  </si>
  <si>
    <t>对当地环境造成损害。破坏发生在工厂范围内和安全系统内。几乎没有财务方面的后果。</t>
  </si>
  <si>
    <t>污染。足以对环境造成冲击，但不会有长期的影响。</t>
  </si>
  <si>
    <t>污染。足以对环境造成冲击。需要采取小范围的清理措施。</t>
  </si>
  <si>
    <t>严重破坏环境。公司必须采取各方面的措施以使被污染的坏境恢复到产业初始状态。</t>
  </si>
  <si>
    <t>持续对环境造成严重破坏或对大面积区域造成环境问题。在商业、娱乐或自然保护方面，对公司造成重大的经济损失。</t>
  </si>
  <si>
    <t>泄漏或气体释放</t>
  </si>
  <si>
    <t>无需向外部的政府部门汇报</t>
  </si>
  <si>
    <t>不要求向政府部门汇报的泄漏或气体释放</t>
  </si>
  <si>
    <t>不要求向政府部门汇报的泄漏或气体释放，但有多人进行投诉（造成损害或有气味）</t>
  </si>
  <si>
    <t>需要向政府部门报告的泄漏或气体释放，并且政府部门要求采取处理措施，但没有启动社区应急响应。</t>
  </si>
  <si>
    <t>导致周围社区内或邻近的工厂内一人或多人死亡。</t>
  </si>
  <si>
    <t>排放是否超过许可量</t>
  </si>
  <si>
    <t>只有一次超出法定的或规定的标准，不会造成处罚</t>
  </si>
  <si>
    <t>多次超过法定或规定的标准，不会造成处罚</t>
  </si>
  <si>
    <t>持续严重超过法定或规定的标准，肯定会造成大面积的限制生产。</t>
  </si>
  <si>
    <t>对资产/生产的影响
 因事故导致的财产损失和业务中断（毛利损失）所造成的损失（以美元计算）</t>
  </si>
  <si>
    <t>没有损失</t>
  </si>
  <si>
    <t>损失&gt;25000美元，但&lt;10万美元</t>
  </si>
  <si>
    <t>损失&gt;10万美元，但&lt;100万美元</t>
  </si>
  <si>
    <t>损失&gt;100万美元，但&lt;1千万美元</t>
  </si>
  <si>
    <t>损失&gt;1千万美元</t>
  </si>
  <si>
    <t>返回风险矩阵</t>
  </si>
  <si>
    <t>后果类别的定义</t>
  </si>
  <si>
    <t>风险评估矩阵</t>
  </si>
  <si>
    <t>每年发生的次数</t>
  </si>
  <si>
    <t>（100—1000年）</t>
  </si>
  <si>
    <t>（1—10年）</t>
  </si>
  <si>
    <t>（〉每年一次）</t>
  </si>
  <si>
    <t>汉</t>
  </si>
  <si>
    <t>Consequence</t>
  </si>
  <si>
    <t>Likelihood</t>
  </si>
  <si>
    <t>No Injuries</t>
  </si>
  <si>
    <t>Slight Effect</t>
  </si>
  <si>
    <t>Major Injury or Health Effects</t>
  </si>
  <si>
    <t>Major Effect</t>
  </si>
  <si>
    <t>CONSEQUENCE CATEGORY DEFINITION</t>
  </si>
  <si>
    <t>Harm to People</t>
  </si>
  <si>
    <t>(including first aid case and medical treatment case) - Not affecting work performance or causing disability.</t>
  </si>
  <si>
    <t>Contamination. Damage sufficiently large to attack the environment. No permanent effect on the environment.</t>
  </si>
  <si>
    <t xml:space="preserve">Local environmental damage. Within the fence and within systems. Negligible financial consequences. </t>
  </si>
  <si>
    <t xml:space="preserve">Severe environmental damage. The company is required to take extensive measures to restore the contaminated environment to its original state. </t>
  </si>
  <si>
    <t xml:space="preserve">Persistent severe environmental damage or severe nuisance extending over a large area. In terms of commercial or recreational use or nature conservancy, a major economic loss for the company. </t>
  </si>
  <si>
    <t xml:space="preserve">Minor first aid to one or more people, affecting surrounding community or industrial neighbors.  </t>
  </si>
  <si>
    <t xml:space="preserve">Serious disabling injury to one or more people from surrounding community or industrial neighbors. </t>
  </si>
  <si>
    <t>One or more fatalities to people from surrounding community or industrial neighbors.</t>
  </si>
  <si>
    <t>Off-Site Injury or Illness</t>
  </si>
  <si>
    <t>On-Site Injury or Illness</t>
  </si>
  <si>
    <t>Severe Injury</t>
  </si>
  <si>
    <t>Catastrophic Injury</t>
  </si>
  <si>
    <t>People Effects</t>
  </si>
  <si>
    <t>Environment Effects</t>
  </si>
  <si>
    <t>Slight Damage</t>
  </si>
  <si>
    <t>Major Damage</t>
  </si>
  <si>
    <r>
      <t>1x10</t>
    </r>
    <r>
      <rPr>
        <b/>
        <vertAlign val="superscript"/>
        <sz val="10"/>
        <rFont val="Arial"/>
        <family val="2"/>
      </rPr>
      <t xml:space="preserve">-2 </t>
    </r>
    <r>
      <rPr>
        <b/>
        <sz val="10"/>
        <rFont val="Arial"/>
        <family val="2"/>
      </rPr>
      <t>-- 1x10</t>
    </r>
    <r>
      <rPr>
        <b/>
        <vertAlign val="superscript"/>
        <sz val="10"/>
        <rFont val="Arial"/>
        <family val="2"/>
      </rPr>
      <t>-1</t>
    </r>
  </si>
  <si>
    <t>None</t>
  </si>
  <si>
    <t>No injury or damage to health</t>
  </si>
  <si>
    <t xml:space="preserve">Slight </t>
  </si>
  <si>
    <t>Moderate</t>
  </si>
  <si>
    <t>Major</t>
  </si>
  <si>
    <t>Severe</t>
  </si>
  <si>
    <t>Catastrophic</t>
  </si>
  <si>
    <t>High</t>
  </si>
  <si>
    <t>Low</t>
  </si>
  <si>
    <t>Extremely Remote</t>
  </si>
  <si>
    <t>Unlikely</t>
  </si>
  <si>
    <t>Possible</t>
  </si>
  <si>
    <t>Occasional</t>
  </si>
  <si>
    <t>Regular</t>
  </si>
  <si>
    <t>Certain</t>
  </si>
  <si>
    <t>No Effects</t>
  </si>
  <si>
    <t>Risk Assessment Matrix</t>
  </si>
  <si>
    <t>Environmental Effects</t>
  </si>
  <si>
    <t xml:space="preserve">Damage to the Environment </t>
  </si>
  <si>
    <t>Spills or Releases</t>
  </si>
  <si>
    <t>Permit Exceedances</t>
  </si>
  <si>
    <t>No external reporting to regulatory agencies.</t>
  </si>
  <si>
    <t>No environmental damage. No change  in the environment. No financial consequences.</t>
  </si>
  <si>
    <t>Contamination. Damage sufficiently large to attack the environment. Minor clean-up measures required.</t>
  </si>
  <si>
    <t xml:space="preserve">Moderate Injury or Health Effects </t>
  </si>
  <si>
    <t>Moderate Effect</t>
  </si>
  <si>
    <t>Severe Effect</t>
  </si>
  <si>
    <t>Catastrophic Effect</t>
  </si>
  <si>
    <t>Hospitalisation, Chirurgie ambulatoire ou repos nécessaire plus long que 30 jours pour retrouver toutes facultés</t>
  </si>
  <si>
    <t>Blessure irréversible empêchant un retour au poste de travail normal - poste adapté prescrit par un médecin.</t>
  </si>
  <si>
    <t xml:space="preserve">Traitement médical nécessaire (en plus d'un premier soin et/ou d'une thérapie physique) pour une ou plusieurs personnes du voisinage extérieur (communauté ou voisinage industriel) </t>
  </si>
  <si>
    <t>ย้อนหลังไปเคยเกิดขึ้นครั้งเดียวในบริษัท โมเมนทีฟ หรือเกิดขึ้นมากกว่าหนึ่งครั้งต่อปีในอุตสาหกรรมประเภทนี้</t>
  </si>
  <si>
    <t>ย้อนหลังไปเคยเกิดขึ้นครั้งเดียวที่สถานที่ตั้งอยู่ หรือย้อนหลังไปเคยเกิดขึ้น สองหรือสามครั้งในบริษัท โมเมนทีฟ</t>
  </si>
  <si>
    <t>เกิดขึ้นนานๆครั้งที่สถานที่ตั้งอยู่ หรือเกิดขึ้นทุกๆปีในบริษัท โมเมนทีฟ</t>
  </si>
  <si>
    <t>เกิดขึ้นมากกว่าปีละครั้งที่สถานที่ตั้งอยู่ หรือหลายครั้งต่อปีในบริษัท โมเมนทีฟ</t>
  </si>
  <si>
    <t>การดำเนินการเบื้องต้นที่จำเป็น</t>
  </si>
  <si>
    <t>รุนแรง - เร่งด่วน</t>
  </si>
  <si>
    <t>ลดความเสี่ยงทันทีกับแผนปฏิบัติ และรวมไปถึงการปิดระบบ หรือเริ่มตามแผนฉุกเฉิน.
แจ้งเตือนต่อ Site Leader, VP of Operations and VP of EHS โดยทันที.  
การสืบสวนสอบสวนเหตุการณ์จะต้องเสร็จสิ้น และสื่อสารขึ้นอยู่กับระดับของความเสี่ยงจนกว่าจะบรรเทาลง.</t>
  </si>
  <si>
    <r>
      <t>แจ้งเตือนต่อ Site Leader, VP of Operations and VP of EHS โดยทันที.
ระหว่างการดำเนินการจะต้องเร่งมือให้</t>
    </r>
    <r>
      <rPr>
        <b/>
        <sz val="9"/>
        <color indexed="10"/>
        <rFont val="Arial"/>
        <family val="2"/>
      </rPr>
      <t>เร็วที่สุด (อย่างเร่งด่วน)</t>
    </r>
    <r>
      <rPr>
        <sz val="9"/>
        <rFont val="Arial"/>
        <family val="2"/>
      </rPr>
      <t xml:space="preserve"> และจัดทำเอกสาร</t>
    </r>
    <r>
      <rPr>
        <b/>
        <sz val="9"/>
        <color indexed="10"/>
        <rFont val="Arial"/>
        <family val="2"/>
      </rPr>
      <t xml:space="preserve">ไม่ช้ากว่า </t>
    </r>
    <r>
      <rPr>
        <sz val="9"/>
        <rFont val="Arial"/>
        <family val="2"/>
      </rPr>
      <t xml:space="preserve">15วัน เพื่อลดระดับความเสี่ยงให้ได้อย่างน้อยที่สุดคือระดับ ปานกลาง สำหรับในหัวข้อ "แน่นอน" และ "เป็นประจำ" ของตารางประเมินความเสี่ยง, เว้นแต่ผลกระทบสุดท้ายจะได้รับการเยียวยา หรือ ผลกระทบจะสอดคล้องต่อมาตรฐานที่กำหนด.
ระหว่างการดำเนินการบรรเทาความเสี่ยงจะต้องมีการทบทวนเป็นระยะๆ เพื่อมั่นใจว่าความเสี่ยงได้ถูกบรรเทาลง.
ให้มีการเริ่มการทบทวนการจัดการให้แล้วเสร็จภายใน 7วันของการค้นพบ เพื่อตรวจสอบการปฏิบัติที่ลดผลกระทบขั้นสุดท้าย และทบทวนมาตรการชั่วคราว. </t>
    </r>
  </si>
  <si>
    <t>การทบทวนการจัดการจะต้องเสร็จสิ้นภายใน 30วันของการค้นพบ เพื่อหาแผนการบรรเทาผลกระทบ</t>
  </si>
  <si>
    <t xml:space="preserve">ความเสี่ยงต่ำถูกกำหนดให้เป็นที่ยอมรับ, และอาจได้รับการยอมรับจากระดับ Site Leader, อย่งไรก็ตาม ข้อเสนอแนะเพื่อการปรับปรุงจะต้องได้รับการพิจารณาด้วย. 
การเริ่มการทบทวนการจัดการจำเป็นต้องใช้เฉพาะในกรณีที่กำหนดโดย แหล่งที่มาของแผนการปฏิบัติ, เช่นคำแนะนำของ PHA (การวิเคราะห์ขั้นตอนที่เป็นอันตราย), การตรวจสอบค้นพบของ PSM (การจัดการด้านความปลอดภัยในกระบวนการ), เป็นต้น. </t>
  </si>
  <si>
    <t>การรักษาทางการแพทย์ที่จำเป็นนอกเหนือจากการปฐมพยาบาล และ/หรือ การกายภาพบำบัด หรือ เวลาพักฟื้นไม่เกิน 30วัน ในระยะเวลาที่จำเป็นสำหรับการรักษาให้หายขาด.</t>
  </si>
  <si>
    <t>ต้องทำการผ่าตัด (ผู้ป่วยใน หรือผู้ป่วยนอก), การกายภาพบำบัด หรือการพักฟื้นที่มากกว่า 30วัน ในระยะเวลาที่จำเป็นสำหรับการรักษาให้หายขาด.</t>
  </si>
  <si>
    <t>หน่วยงานจะต้องให้การรักษาทางการแพทย์ที่สำคัญเพื่อเพิ่มการฟื้นฟู, อย่างไรก็ตาม มันจะถูกกำหนดโดยแพทย์ที่มีใบอนุญาต หากไม่สามารถที่จะให้การฟื้นตัวในระดับที่พวกเขาสามารถปฏิบัติหน้าที่ตามปกติของพวกเขา ดังนั้นจึงต้องอาศัย ถ้าเป็นไปได้ หรือไม่สามารถเป็นอย่างอื่นได้ เหตุผลภายในบริษัท โมเมนทีฟ</t>
  </si>
  <si>
    <t>ได้รับบาดเจ็บที่นอกเหนือการปฐมพยาบาล (ต้องรักษาพยาบาล) ที่มีผลต่อบุคคล หรือหลายบุคคลที่มาจากชุมชุนโดยรอบ หรืออุตสาหกรรมโดยรอบ</t>
  </si>
  <si>
    <t>การรั่วไหล หรือปล่อยที่จะต้องรายงานไปยังหน่วยงานที่กำกับดูแลที่สั่งการการตอบสนองภาวะฉุกเฉิน, หรือทำให้เกิดการบาดเจ็บอย่างร้ายแรงต่อบุคคล หรือหลายบุคคลบริเวณชุมชุนโดยรอบ หรืออุตสาหกรรมโดยรอบ.</t>
  </si>
  <si>
    <t>การละเมิดครั้งเดียว หรือซ้ำซากของข้อจำกัดในกฏหมาย หรือข้อกำหนด.</t>
  </si>
  <si>
    <t>การละเมิดที่คงที่ หรือขยายวงกว้างของข้อจำกัดในกฏหมาย หรือข้อกำหนด.</t>
  </si>
  <si>
    <t xml:space="preserve">ในระหว่างการปฏิบัติจะต้องดำเนินการ และจัดทำเอกสารภายใน 30วัน เพื่อลดความเสี่ยงให้ได้อย่างน้อยความเสี่ยงปานกลาง สำหรับในหัวข้อ "แน่นอน" และ "เป็นประจำ" ของตารางประเมินความเสี่ยง, เว้นแต่ผลกระทบสุดท้ายจะได้รับการเยียวยา หรือ ผลกระทบจะสอดคล้องต่อมาตรฐานที่กำหนด .
ให้มีการเริ่มการทบทวนการจัดการให้แล้วเสร็จภายใน 30วันของการค้นพบ เพื่อตรวจสอบการปฏิบัติที่ลดผลกระทบขั้นสุดท้าย และทบทวนมาตรการชั่วคราว. </t>
  </si>
  <si>
    <t>บรรลุข้อปฏิบัติ, การปิดระบบ, หรือ การยอมรับในผลกระทบ ภายใน 30วัน จากการการเริ่มการทบทวนการจัดการ.
จำเป็นให้มีการทบทวนการจัดการเป็นระยะๆตามความถี่ที่เหมาะสม (ไม่เกินทุกๆ 3เดือน) จนกว่าการดำเนินการจะแล้วเสร็จ (เช่น สำหรับข้อกำหนดการบรรเทาผลกระทบ).</t>
  </si>
  <si>
    <t>บรรลุข้อปฏิบัติ, การปิดระบบ, หรือ การยอมรับในผลกระทบ ภายใน 6เดือน จากการการเริ่มการทบทวนการจัดการ.
จำเป็นให้มีการทบทวนการจัดการเป็นระยะๆตามความถี่ที่เหมาะสม (ไม่เกินทุกๆ 6เดือน) จนกว่าการดำเนินการจะแล้วเสร็จ (เช่น สำหรับข้อกำหนดการบรรเทาผลกระทบ).</t>
  </si>
  <si>
    <t>บรรลุข้อปฏิบัติ, การปิดระบบ, หรือ การยอมรับในผลกระทบ ภายใน 1ปี จากการการเริ่มการทบทวนการจัดการ.
จำเป็นให้มีการทบทวนการจัดการเป็นระยะๆตามความถี่ที่เหมาะสม (ไม่เกินทุกๆ 6เดือน) จนกว่าการดำเนินการจะแล้วเสร็จ (เช่น สำหรับข้อกำหนดการบรรเทาผลกระทบ).</t>
  </si>
  <si>
    <t>บรรลุข้อปฏิบัติภายใน 18เดือนนับจากการเริ่มทบทวนการจัดการ, หรือ อนุมัติแผนปฏิบัติการกับการขยายเป้าหมายที่จะสำเร็จเกินกว่า 18เดือน พร้อมทั้งทำการทบทวนการจัดการเป็นระยะๆ.</t>
  </si>
  <si>
    <t>ไม่จำเป็นต้องมีแผนการตรวจติดตาม</t>
  </si>
  <si>
    <t>จำเป็นต้องมีแผนการตรวจติดตาม</t>
  </si>
  <si>
    <t>สถานการณ์ที่เป็นอันตรายอย่างมีนัยสำคัญต่อสุขภาพของมนุษย์ หรือสิ่งแวดล้อมอันใกล้.</t>
  </si>
  <si>
    <t>Complete Action Item, Shutdown Process, or Obtain Variance within 1 year from initial management review.
Periodic Management Review required at an appropriate frequency (no greater than every 6 months) until actions are completed (e.g. for items with variances).</t>
  </si>
  <si>
    <t>Работнику требуется серьезная медицинская помощь для выздоровления; лицензированный врач устанавливает, что работник не может выздороветь в той мере, при которой он сможет выполнять свои нормальные должностные обязанности, что по возможности он должен быть трудоустроен в Моментив, или что он не может работать в Моментив.</t>
  </si>
  <si>
    <t>Один или более летальных исходов в результате аварии</t>
  </si>
  <si>
    <t>Оказание минимальной первой помощи одному или нескольким людям из прилежащих районов или близлежащих предприятий</t>
  </si>
  <si>
    <t>Травмы, выходящие за рамки травм с оказанием первой помощи (требующие медицинского лечения), с участием одного или более человек из прилежащих районов или близлежащих предприятий.</t>
  </si>
  <si>
    <t>Серьезная травма с потерей трудоспособности, причиненная одному или более людей из прилежащих районов или близлежащих предприятий.</t>
  </si>
  <si>
    <t>Один или более летальных исходов людей из прилежащих районов или близлежащих предприятий.</t>
  </si>
  <si>
    <t>Без ущерба окружающей среде. Без воздействия на окружающую среду. Без финансовых последствий.</t>
  </si>
  <si>
    <t>Локальное воздействие на окружающую среду. В пределах предприятия и в пределах оборудования. Неучитываемые финансовые последствия.</t>
  </si>
  <si>
    <t>Загрязнение. Ущерб достаточно крупный, способный негативно повлиять на окружающую среду. Без необратимого воздействия на окружающую среду.</t>
  </si>
  <si>
    <t>Загрязнение. Ущерб негативно влияет на окружающую среду. Необходимы минимальные действия по уборке территории.</t>
  </si>
  <si>
    <t>Серьезный ущерб окружающей среде. Компания должна предпринять широкомасштабные меры по восстановлению загрязненной окружающей среды в первоначальное состояние.</t>
  </si>
  <si>
    <t>Длительный серьезный ущерб окружающей среде или серьезный источник опасности, распространяющийся на большую территорию. Существенный экономический ущерб для компании в плане коммерческого или рекреационного использования или охраны природы.</t>
  </si>
  <si>
    <t>Проливы или выбросы</t>
  </si>
  <si>
    <t>Не требует уведомления органов государственного регулирования</t>
  </si>
  <si>
    <t>Пролив или выброс, не требующие уведомления органов государственного регулирования</t>
  </si>
  <si>
    <t>Пролив или выброс, не требующие уведомления органов государственного регулирования, однако вызывающие многочисленные обоснованные жалобы (нарушение общественного порядка или запах).</t>
  </si>
  <si>
    <t>Пролив или выброс, требующие уведомления органов государственного регулирования, данные органы требуют реализации мероприятий по снижению последствий, однако введение чрезвычайного положения не требуется.</t>
  </si>
  <si>
    <t>泄漏或排放达到需要报告给当地政府部门的界限，需启动社区应急响应计划，或导致社区或邻厂一人或多人严重伤残的事故。</t>
  </si>
  <si>
    <t>单次或多次重复性超过法定或规定的限值。</t>
  </si>
  <si>
    <t>持续性或长期超过法定或规定的限值。</t>
  </si>
  <si>
    <t>险兆事故应基于最可能发生的最糟情形来进行分类</t>
  </si>
  <si>
    <t>必须的初始行动</t>
  </si>
  <si>
    <t>高-紧急</t>
  </si>
  <si>
    <t xml:space="preserve">立即采取降低风险的行动，包括停工或启动紧急应变计划。
立即报告工厂厂长，运作部副总裁及安全健康环保部副总裁。
必须进行完整的事故调查，并根据事故的风险级别进行规定范围内的沟通。
</t>
  </si>
  <si>
    <t xml:space="preserve">立即报告工厂厂长，运作部副总裁及安全健康环保部副总裁。
必须立即采取临时措施以使在“肯定”，“经常”列里的项目的风险级别至少降低到中级，除非最终方案已经实施或偏标申请按照偏标审批流程得到批准。该临时措施须在15天内记录在案。
必须定期审查临时降低风险措施以确保风险的降低得到维持。
必须在7日内完成初始管理审核，以确定最终降低风险措施并审查临时措施。
</t>
  </si>
  <si>
    <t>必须在30天内进行初始管理审核以确定降低风险的行动项目。</t>
  </si>
  <si>
    <t>低风险的定义为可容忍的，在工厂厂长级别可以接受，但是，应该考虑改进建议。
只有在行动项出处要求时才进行初始管理审核，如PHA的建议，PSM审计发现的问题等。</t>
  </si>
  <si>
    <t>（包括初级救护事故和医疗处置事故）—不影响工作或导致残疾。</t>
  </si>
  <si>
    <t>需要初级救护以上的医疗处置和/或理疗或完全康复时间在30天内的。</t>
  </si>
  <si>
    <t>手术（住院或门诊）、理疗或完全康复需持续30天以上的。</t>
  </si>
  <si>
    <t>员工需要重大的医疗处置以期最大可能的康复，但经有资质医师诊断已不可能恢复到可以履行正常职责状态，因而需要公司改变员工原有作业的方式或换岗，如公司无法合理安排时导致员工须离职。</t>
  </si>
  <si>
    <t>对周围社区内或邻近的工厂内一人或多人进行初级救护</t>
  </si>
  <si>
    <t>使周边社区或相邻工厂的一人或多人受到初级救护以上的伤害（需要医疗处置）。</t>
  </si>
  <si>
    <t>导致周围社区内或邻近的工厂内一人或多人严重伤残。</t>
  </si>
  <si>
    <r>
      <t>损失</t>
    </r>
    <r>
      <rPr>
        <sz val="10"/>
        <rFont val="Arial"/>
        <family val="2"/>
      </rPr>
      <t>&lt;25000</t>
    </r>
    <r>
      <rPr>
        <sz val="10"/>
        <rFont val="宋体"/>
        <charset val="134"/>
      </rPr>
      <t>美元</t>
    </r>
  </si>
  <si>
    <t>导词</t>
  </si>
  <si>
    <r>
      <t>（</t>
    </r>
    <r>
      <rPr>
        <sz val="10"/>
        <rFont val="Arial"/>
        <family val="2"/>
      </rPr>
      <t>10000—1000000</t>
    </r>
    <r>
      <rPr>
        <sz val="10"/>
        <rFont val="宋体"/>
        <charset val="134"/>
      </rPr>
      <t>年）</t>
    </r>
  </si>
  <si>
    <r>
      <t>（</t>
    </r>
    <r>
      <rPr>
        <sz val="10"/>
        <rFont val="Arial"/>
        <family val="2"/>
      </rPr>
      <t>1000—10000</t>
    </r>
    <r>
      <rPr>
        <sz val="10"/>
        <rFont val="宋体"/>
        <charset val="134"/>
      </rPr>
      <t>年）</t>
    </r>
  </si>
  <si>
    <r>
      <t>（</t>
    </r>
    <r>
      <rPr>
        <sz val="10"/>
        <rFont val="Arial"/>
        <family val="2"/>
      </rPr>
      <t>10-100</t>
    </r>
    <r>
      <rPr>
        <sz val="10"/>
        <rFont val="宋体"/>
        <charset val="134"/>
      </rPr>
      <t>年）</t>
    </r>
  </si>
  <si>
    <t>Un singolo evento storico nel sito Momentive o alcuni eventi storici in Momentive</t>
  </si>
  <si>
    <t>Para referencia dos requisitos do processo de Análise Crítica Gerencial: 
EHS MS-21, Norma de Análise Crítica Gerencial</t>
  </si>
  <si>
    <t>无需跟进行动。</t>
  </si>
  <si>
    <t>需要跟进行动。</t>
  </si>
  <si>
    <t>任何即将对人的健康或环境有重大危害的状况。</t>
  </si>
  <si>
    <t xml:space="preserve">Immediate notification to Site Leader, VP of Operations and VP of EHS
Interim actions must be taken as soon as possible (immediately) and documented no later than 15 days to reduce the risk level to at least a moderate risk for items in the "certain" and "regular" columns, unless a final resolution is implemented or variance is granted per variance standard.
Interim mitigation actions must be periodically reviewed to ensure risk reduction is maintained.
Initial Management Review completed within 7 days of discovery to determine final mitigation actions and review interim measures. </t>
  </si>
  <si>
    <t>Jednorázové překročení zákonného nebo předepsaného kritéria bez pravděpodobného sankčního postihu</t>
  </si>
  <si>
    <t>Opakované překročení zákonného nebo předepsaného kritéria bez pravděpodobného sankčního postihu</t>
  </si>
  <si>
    <t>Neustálé výrazné překračování zákonných nebo předepsaných limitů s jistotou významných omezení výroby</t>
  </si>
  <si>
    <t>Meerdere overschrijdingen van de vergunning, waarschijnlijk geen boete</t>
  </si>
  <si>
    <t xml:space="preserve">Langdurige grote overschrijding van vergunningsvoorwaarden met grote beperkingen op de bedrijfsvoering. </t>
  </si>
  <si>
    <t>Geen verlies</t>
  </si>
  <si>
    <t>Verlies &gt;  €100,000 en &lt;  €1,000,000</t>
  </si>
  <si>
    <t>Verlies &gt;  €1,000,000 en &lt;  €10,000,000</t>
  </si>
  <si>
    <t>Installatie / Productie Effecten
Verlies in € als gevolg door schade aan de installatie of business onderbreking (lost gross profit) gekoppeld aan het verlies incident.</t>
  </si>
  <si>
    <t>Verlies &gt;  €10,000,000</t>
  </si>
  <si>
    <t>GEVOLGEN CATEGORIE DEFENITIES</t>
  </si>
  <si>
    <t>Voorvallen per jaar</t>
  </si>
  <si>
    <t>Gidswoord</t>
  </si>
  <si>
    <t>(10,000-1,000,000  jaar)</t>
  </si>
  <si>
    <t>(1,000-10,000  jaar)</t>
  </si>
  <si>
    <t>(100 - 1,000  jaar)</t>
  </si>
  <si>
    <t>(10 - 100 jaar)</t>
  </si>
  <si>
    <t>(1 - 10 jaar)</t>
  </si>
  <si>
    <t>(&gt; 1 x per jaar)</t>
  </si>
  <si>
    <t>สามารถยอมรับได้</t>
  </si>
  <si>
    <t>Single exceedance of statutory or prescribed criterion with no probable penalty</t>
  </si>
  <si>
    <t>Repeated exceedance of statutory or prescribed criterion with no probable penalty</t>
  </si>
  <si>
    <t>Constant, high exceedance of statutory or prescribed limits with certain major restriction to operations.</t>
  </si>
  <si>
    <t>Jediný historický výskyt ve společnosti Momentive nebo více než jeden ročně v rámci průmyslu</t>
  </si>
  <si>
    <t>Jediný historický výskyt v místě nebo několik historických výskytů ve společnosti Momentive</t>
  </si>
  <si>
    <t>Vyskytuje se občas v místě nebo každoročně ve společnosti Momentive</t>
  </si>
  <si>
    <t>Vyskytuje se více než jednou ročně v místě nebo několikrát do roka ve společnosti Momentive</t>
  </si>
  <si>
    <t>Nutná počáteční opatření</t>
  </si>
  <si>
    <t>Vysoké - urgentní</t>
  </si>
  <si>
    <t>Okamžitý zásah k odstranění rizika s opatřeními až do a včetně odstávky jednotky nebo zahájení provádění havarijního plánu.
Okamžité vyrozumění ředitele závodu (Site Leader), víceprezidenta pro výrobu (VP of Operations) a víceprezidenta pro EHS (VP of EHS).  
Šetření události a jeho komunikace musí být provedena na základě stupně řešeného rizika.</t>
  </si>
  <si>
    <t xml:space="preserve">Počáteční kontrola vedením musí být provedena do 30 dnů od zjištění k určení zásahových opatření. </t>
  </si>
  <si>
    <t xml:space="preserve">Nízké riziko je definováno jako přípustné a lze ho přijmout na úrovni ředitele závodu, ovšem je třeba zvážit doporučení ke zlepšení. 
Počáteční kontrola vedením se vyžaduje pouze pokud ji nařizuje zdroj opatření, např. doporučení PHA, zjištění auditu PSM apod. </t>
  </si>
  <si>
    <t>Nutné lékařské ošetření nad rámec první pomoci a/nebo fyzikální terapie nebo nutná doba konvalescence nepřesahující 30 dnů trvání k úplnému uzdravení.</t>
  </si>
  <si>
    <t>Chirurgický zákrok (ambulantní nebo s hospitalizací), fyzikální terapie nebo doba konvalescence přesahující 30 dnů trvání k úplnému uzdravení</t>
  </si>
  <si>
    <t>Pracovník vyžaduje rozsáhlé lékařské ošetření, které stanoví lékař s licencí, jelikož pacient není schopen dosáhnout uzdravení v té míře, aby mohl vykonávat běžné pracovní povinnosti, a proto musí být v péči, je-li to možné, nebo jinak neschopen přijmout přimeřenou péči v rámci Momentive</t>
  </si>
  <si>
    <t>Zranění nad rámec první pomoci (vyžadující lékařské ošetření) poskytnuté jednomu či více lidem z přilehlého okolí nebo průmyslových podniků</t>
  </si>
  <si>
    <t xml:space="preserve">Однократный или многократный случай превышения регламентированной или предписанной нормы </t>
  </si>
  <si>
    <t>Постоянное или длительное превышение регламентированной или предписанной нормы</t>
  </si>
  <si>
    <t>Vertido o emisión que no es necesario comunicar a las autoridades</t>
  </si>
  <si>
    <t>Незначительный ущерб</t>
  </si>
  <si>
    <t>Серьезный ущерб</t>
  </si>
  <si>
    <t>Тяжелый ущерб</t>
  </si>
  <si>
    <t>Катастрофический ущерб</t>
  </si>
  <si>
    <t>Примечания:</t>
  </si>
  <si>
    <t>Уровень риска</t>
  </si>
  <si>
    <t>Суммарная оценка риска/ опасности</t>
  </si>
  <si>
    <t>Неизбежная угроза/ риск</t>
  </si>
  <si>
    <t>Высокий уровень риска</t>
  </si>
  <si>
    <t>Средний</t>
  </si>
  <si>
    <t>Низкий</t>
  </si>
  <si>
    <t>Незначительный</t>
  </si>
  <si>
    <t>Infortunio con disabiltà grave riguardante una o più persone della comunità circostante o delle attività industriali confinanti</t>
  </si>
  <si>
    <t>Una o più morti accidentali di persone della comunità circostante o delle attività industriali confinanti</t>
  </si>
  <si>
    <t>Danno all'ambiente</t>
  </si>
  <si>
    <t>Waarschijnlijkheid</t>
  </si>
  <si>
    <t>Nooit van gehoord in de industrie</t>
  </si>
  <si>
    <t>Enkele gebeurtenis in de industrie</t>
  </si>
  <si>
    <t>Zeldzaam</t>
  </si>
  <si>
    <t>Onwaarschijnlijk</t>
  </si>
  <si>
    <t>Mogelijk</t>
  </si>
  <si>
    <t>Periodiek</t>
  </si>
  <si>
    <t>Regelmatig</t>
  </si>
  <si>
    <t>Zeker</t>
  </si>
  <si>
    <t>Gevolgen</t>
  </si>
  <si>
    <t>Veiligheid en Gezondheid</t>
  </si>
  <si>
    <t>Milieu</t>
  </si>
  <si>
    <t>Installaties</t>
  </si>
  <si>
    <t>Geen letsel</t>
  </si>
  <si>
    <t>Minimaal letsel of gevolgen voor de gezondheid</t>
  </si>
  <si>
    <t xml:space="preserve">Matig letsel e/o gevolgen voor de gezondheid </t>
  </si>
  <si>
    <t xml:space="preserve">Significant letsel e/o gevolgen voor de gezondheid </t>
  </si>
  <si>
    <t xml:space="preserve">Ernstig letsel </t>
  </si>
  <si>
    <t>Catastrofaal letsel</t>
  </si>
  <si>
    <t>Geen effect</t>
  </si>
  <si>
    <t>Gering effect</t>
  </si>
  <si>
    <t>Kleine emissie of lozing</t>
  </si>
  <si>
    <t>Emissie met beperkt effect op de directe omgeving</t>
  </si>
  <si>
    <t>Emissie of lozing met groot effect</t>
  </si>
  <si>
    <t>Emissie of lozing met zeer ernstig effect</t>
  </si>
  <si>
    <t>Weinig schade</t>
  </si>
  <si>
    <t>Geringe schade</t>
  </si>
  <si>
    <t>Beperkte schade</t>
  </si>
  <si>
    <t>Grote schade</t>
  </si>
  <si>
    <t>Zeer enstige schade</t>
  </si>
  <si>
    <t>Voetnoot:</t>
  </si>
  <si>
    <t>Language</t>
  </si>
  <si>
    <t>Language-1</t>
  </si>
  <si>
    <r>
      <t xml:space="preserve">Verlies &lt; </t>
    </r>
    <r>
      <rPr>
        <sz val="10"/>
        <rFont val="Arial"/>
        <family val="2"/>
      </rPr>
      <t>€</t>
    </r>
    <r>
      <rPr>
        <sz val="10"/>
        <rFont val="Arial"/>
        <family val="2"/>
      </rPr>
      <t xml:space="preserve">  25,000</t>
    </r>
  </si>
  <si>
    <r>
      <t xml:space="preserve">Verlies &gt; </t>
    </r>
    <r>
      <rPr>
        <sz val="10"/>
        <rFont val="Arial"/>
        <family val="2"/>
      </rPr>
      <t>€</t>
    </r>
    <r>
      <rPr>
        <sz val="10"/>
        <rFont val="Arial"/>
        <family val="2"/>
      </rPr>
      <t>25,000 en &lt;  €100,000</t>
    </r>
  </si>
  <si>
    <r>
      <t xml:space="preserve">Verlust &gt; $25.000 </t>
    </r>
    <r>
      <rPr>
        <sz val="10"/>
        <rFont val="Arial"/>
        <family val="2"/>
      </rPr>
      <t>Λ</t>
    </r>
    <r>
      <rPr>
        <sz val="10"/>
        <rFont val="Arial"/>
        <family val="2"/>
      </rPr>
      <t xml:space="preserve"> &lt; $100.000</t>
    </r>
  </si>
  <si>
    <r>
      <t xml:space="preserve">Verlust &gt; $100.000 </t>
    </r>
    <r>
      <rPr>
        <sz val="10"/>
        <rFont val="Arial"/>
        <family val="2"/>
      </rPr>
      <t>Λ</t>
    </r>
    <r>
      <rPr>
        <sz val="10"/>
        <rFont val="Arial"/>
        <family val="2"/>
      </rPr>
      <t xml:space="preserve"> &lt; $1.000.000</t>
    </r>
  </si>
  <si>
    <r>
      <t xml:space="preserve">Verlust &gt; $1.000.000 </t>
    </r>
    <r>
      <rPr>
        <sz val="10"/>
        <rFont val="Arial"/>
        <family val="2"/>
      </rPr>
      <t>Λ</t>
    </r>
    <r>
      <rPr>
        <sz val="10"/>
        <rFont val="Arial"/>
        <family val="2"/>
      </rPr>
      <t xml:space="preserve"> &lt; $10.000.001</t>
    </r>
  </si>
  <si>
    <r>
      <t xml:space="preserve">Verlust &gt; </t>
    </r>
    <r>
      <rPr>
        <sz val="10"/>
        <rFont val="Arial"/>
        <family val="2"/>
      </rPr>
      <t>$10.000.000</t>
    </r>
  </si>
  <si>
    <t>(inclusief EHBO en behandelingen door een arts) - Geen effecten voor het uitvoeren van het werk of veroorzaken van een lichamelijke handicap</t>
  </si>
  <si>
    <t xml:space="preserve">Een of meer dodelijke slachtofers door een ongeval. </t>
  </si>
  <si>
    <t>Serieuze lichamelijke handicap voor een of meerdere mensen uit de woonomgeving of industriele buurbedrijven.</t>
  </si>
  <si>
    <t xml:space="preserve">Een of meer dodelijke slachtofers in de woonomgeving of industriele buurbedrijven. </t>
  </si>
  <si>
    <t>Milieu effecten</t>
  </si>
  <si>
    <t>Schade aan het milieu</t>
  </si>
  <si>
    <t>Harta / Kesan Pengeluaran
kerugi dalam US $ kerana kerosakan harta benda dan ganguan perniagaan (kehilangan keuntungan kasar) dikaitkan dengan kerugian.</t>
  </si>
  <si>
    <t>Una o más muertes en las comunidades o industrias vecinas</t>
  </si>
  <si>
    <t>Incumplimiento límites reglamentarios</t>
  </si>
  <si>
    <t>Un incumplimiento de un límite sin sanción esperable</t>
  </si>
  <si>
    <t>Incumplimientos repetido de un límite sin sanción esperable</t>
  </si>
  <si>
    <r>
      <t>資産</t>
    </r>
    <r>
      <rPr>
        <sz val="10"/>
        <rFont val="Arial"/>
        <family val="2"/>
      </rPr>
      <t>/</t>
    </r>
    <r>
      <rPr>
        <sz val="10"/>
        <rFont val="ＭＳ Ｐゴシック"/>
        <family val="3"/>
        <charset val="128"/>
      </rPr>
      <t>生産への影響</t>
    </r>
  </si>
  <si>
    <r>
      <t>高い</t>
    </r>
    <r>
      <rPr>
        <sz val="10"/>
        <rFont val="Arial"/>
        <family val="2"/>
      </rPr>
      <t>-</t>
    </r>
    <r>
      <rPr>
        <sz val="10"/>
        <rFont val="ＭＳ Ｐゴシック"/>
        <family val="3"/>
        <charset val="128"/>
      </rPr>
      <t>緊急</t>
    </r>
  </si>
  <si>
    <t>Один или более летальных исходов среди населения или на близлежащих предприятиях</t>
  </si>
  <si>
    <t>Постоянное и значительное превышение установленных законом или предписанных норм, определенно влекущее ограничение производства.</t>
  </si>
  <si>
    <t>Ущерб имуществу/ производству
Потери в $ США вследствие ущерба имуществу и прерывания деятельности (потеря валовой прибыли), вызванных инцидентом.</t>
  </si>
  <si>
    <t>Без убытков</t>
  </si>
  <si>
    <t>Убытки &lt; 25.000 $</t>
  </si>
  <si>
    <t>Убытки &gt; 25.000 $ и &lt; 100.000 $</t>
  </si>
  <si>
    <t>Убытки &gt; 100.000 $ и &lt; 1.000.000 $</t>
  </si>
  <si>
    <t>Убытки &gt; 1.000.000 $ и &lt; 10.000.000 $</t>
  </si>
  <si>
    <t>Убытки  &gt; 10.000.000 $</t>
  </si>
  <si>
    <t>ОПРЕДЕЛЕНИЕ КАТЕГОРИЙ ПОСЛЕДСТВИЙ</t>
  </si>
  <si>
    <t>Матрица оценки рисков</t>
  </si>
  <si>
    <t>Указательные слова</t>
  </si>
  <si>
    <t xml:space="preserve">Необходимо предпринять и задокументировать меры временного характера в течение 30 дней для снижения уровня риска до как минимум умеренного риска для типов в колонках " неизбежный" и "регулярный", если только не принято окончательное решение или не дано согласование на изменение стандарта.
Первоначальный анализ руководством должен быть проведен в течение 30 дней со дня обнаружения для определения окончательных мероприятий по снижению риска и анализа мероприятий временного характера
</t>
  </si>
  <si>
    <t xml:space="preserve">Завершенный пункт плана мероприятий, остановка процесса или получение разрешения на изменение в течение 30 дней со дня первоначального анализа руководством.
Периодический анализ руководством требуется проводить в надлежащие интервалы времени (каждые 3 месяца), пока мероприятие не будет выполнено (это касается, например, пунктов с внесением изменений). </t>
  </si>
  <si>
    <t xml:space="preserve">Завершенный пункт плана мероприятий, остановка процесса или получение разрешения на изменение в течение 6 месяцев со дня первоначального анализа руководством.
Периодический анализ руководством требуется проводить в надлежащие интервалы времени (каждые 6 месяца), пока мероприятие не будет выполнено (это касается, например, пунктов с внесением изменений).
</t>
  </si>
  <si>
    <t>Завершенный пункт плана мероприятий, остановка процесса или получение разрешения на изменение в течение 1 года со дня первоначального анализа руководством.
Периодический анализ руководством требуется проводить в надлежащие интервалы времени (каждые 6 месяца), пока мероприятие не будет выполнено (это касается, например, пунктов с внесением изменений).</t>
  </si>
  <si>
    <t>Завершенный пункт плана мероприятий в течение 18 месяцев со дня первоначального анализа руководством или утвержденный во время периодического анализа руководством план мероприятий с увеличенными сроками выполнения мероприятий, более 18 месяцев.</t>
  </si>
  <si>
    <t>Контроль сроков исполнения не требуется</t>
  </si>
  <si>
    <t>Требуется контроль сроков исполнения</t>
  </si>
  <si>
    <t>Любая ситуация, в которой неизбежен вред здоровью человека или ущерб окружающей среде</t>
  </si>
  <si>
    <t>Die internationale Version ist im GMS-Standard</t>
  </si>
  <si>
    <t>Link GMS</t>
  </si>
  <si>
    <t>Kopie der deutschen Version!</t>
  </si>
  <si>
    <t>1x10-6 -- 1x10-4</t>
  </si>
  <si>
    <t>1x10-4 -- 1x10-3</t>
  </si>
  <si>
    <t>1x10-3 -- 1x10-2</t>
  </si>
  <si>
    <t>1x10-2 -- 1x10-1</t>
  </si>
  <si>
    <t>1x10-1 -- 1x100</t>
  </si>
  <si>
    <t xml:space="preserve">&gt;  1x100 </t>
  </si>
  <si>
    <t>Sofortige Maßnahmen zu Verringerung des Risikos notwendig, bis hin zum außer Betrieb nehmen bzw. Notabfahren einer Anlage.
Sofortige Benachrichtigung des Werkleiters, Produktionsleiters und des Leiters der EHS-Abteilung.
Eine Ereignisuntersuchung muss nach dem Grad der Gefährdung !</t>
  </si>
  <si>
    <t>Einmaliges Vorkommen innerhalb des Unternehmens oder mehr als ein Vorfall in der Branche</t>
  </si>
  <si>
    <t>Einmaliges Vorkommen innerhalb des Standortes oder wenige Vorfälle innerhalb des Unternehmens</t>
  </si>
  <si>
    <t>Mehrfach auftretendes Vorkommen innerhalb des Standortes oder jährliche Vorkommen innerhalb des Unternehemes</t>
  </si>
  <si>
    <t>Mehr als jährlich auftretendes Vorkommen am Standort oder mehrfaches Auftreten des Vorfalls innerhalb des Unternehmens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</si>
</sst>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 #,##0.00_-"/>
  </numFmts>
  <fonts count="36">
    <font>
      <sz val="10"/>
      <name val="Arial"/>
    </font>
    <font>
      <sz val="10"/>
      <name val="Arial"/>
      <family val="2"/>
    </font>
    <font>
      <b/>
      <sz val="10"/>
      <name val="Arial"/>
      <family val="2"/>
    </font>
    <font>
      <u/>
      <sz val="10"/>
      <color indexed="12"/>
      <name val="Arial"/>
      <family val="2"/>
    </font>
    <font>
      <b/>
      <sz val="20"/>
      <name val="Arial"/>
      <family val="2"/>
    </font>
    <font>
      <b/>
      <sz val="8"/>
      <name val="Arial"/>
      <family val="2"/>
    </font>
    <font>
      <sz val="10"/>
      <name val="Arial"/>
      <family val="2"/>
    </font>
    <font>
      <b/>
      <sz val="14"/>
      <name val="Arial"/>
      <family val="2"/>
    </font>
    <font>
      <b/>
      <sz val="13"/>
      <name val="Arial"/>
      <family val="2"/>
    </font>
    <font>
      <b/>
      <sz val="12"/>
      <name val="Arial"/>
      <family val="2"/>
    </font>
    <font>
      <sz val="18"/>
      <name val="Arial"/>
      <family val="2"/>
    </font>
    <font>
      <b/>
      <sz val="18"/>
      <name val="Arial"/>
      <family val="2"/>
    </font>
    <font>
      <b/>
      <vertAlign val="superscript"/>
      <sz val="10"/>
      <name val="Arial"/>
      <family val="2"/>
    </font>
    <font>
      <b/>
      <sz val="10"/>
      <color indexed="12"/>
      <name val="Arial"/>
      <family val="2"/>
    </font>
    <font>
      <sz val="8"/>
      <name val="Arial"/>
      <family val="2"/>
    </font>
    <font>
      <sz val="20"/>
      <name val="Arial"/>
      <family val="2"/>
    </font>
    <font>
      <sz val="12"/>
      <name val="Arial"/>
      <family val="2"/>
    </font>
    <font>
      <sz val="8"/>
      <name val="Arial"/>
      <family val="2"/>
    </font>
    <font>
      <sz val="12"/>
      <name val="Courier New"/>
      <family val="3"/>
    </font>
    <font>
      <sz val="10"/>
      <name val="宋体"/>
      <charset val="134"/>
    </font>
    <font>
      <sz val="9"/>
      <name val="Arial"/>
      <family val="2"/>
    </font>
    <font>
      <sz val="10"/>
      <name val="Arial"/>
      <family val="2"/>
    </font>
    <font>
      <b/>
      <sz val="10"/>
      <color indexed="9"/>
      <name val="Arial"/>
      <family val="2"/>
    </font>
    <font>
      <b/>
      <sz val="12"/>
      <color indexed="10"/>
      <name val="Arial"/>
      <family val="2"/>
    </font>
    <font>
      <b/>
      <sz val="9"/>
      <name val="Arial"/>
      <family val="2"/>
    </font>
    <font>
      <sz val="10"/>
      <color indexed="12"/>
      <name val="Arial"/>
      <family val="2"/>
    </font>
    <font>
      <b/>
      <sz val="8"/>
      <color indexed="10"/>
      <name val="Arial"/>
      <family val="2"/>
    </font>
    <font>
      <sz val="10"/>
      <color indexed="12"/>
      <name val="宋体"/>
      <charset val="134"/>
    </font>
    <font>
      <sz val="10"/>
      <name val="ＭＳ Ｐゴシック"/>
      <family val="3"/>
      <charset val="128"/>
    </font>
    <font>
      <sz val="8"/>
      <name val="ＭＳ Ｐゴシック"/>
      <family val="3"/>
      <charset val="128"/>
    </font>
    <font>
      <sz val="10"/>
      <color indexed="10"/>
      <name val="Arial"/>
      <family val="2"/>
    </font>
    <font>
      <sz val="10"/>
      <name val="돋움"/>
      <family val="3"/>
      <charset val="129"/>
    </font>
    <font>
      <sz val="10"/>
      <color indexed="10"/>
      <name val="Arial"/>
      <family val="2"/>
    </font>
    <font>
      <b/>
      <sz val="18"/>
      <color indexed="10"/>
      <name val="Arial"/>
      <family val="2"/>
    </font>
    <font>
      <sz val="10"/>
      <color indexed="16"/>
      <name val="Arial"/>
      <family val="2"/>
      <charset val="238"/>
    </font>
    <font>
      <b/>
      <sz val="9"/>
      <color indexed="10"/>
      <name val="Arial"/>
      <family val="2"/>
    </font>
  </fonts>
  <fills count="14">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52"/>
        <bgColor indexed="64"/>
      </patternFill>
    </fill>
    <fill>
      <patternFill patternType="solid">
        <fgColor indexed="50"/>
        <bgColor indexed="64"/>
      </patternFill>
    </fill>
    <fill>
      <patternFill patternType="solid">
        <fgColor indexed="51"/>
        <bgColor indexed="64"/>
      </patternFill>
    </fill>
    <fill>
      <patternFill patternType="solid">
        <fgColor indexed="22"/>
        <bgColor indexed="64"/>
      </patternFill>
    </fill>
    <fill>
      <patternFill patternType="solid">
        <fgColor rgb="FF00B050"/>
        <bgColor indexed="64"/>
      </patternFill>
    </fill>
  </fills>
  <borders count="51">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right/>
      <top style="medium">
        <color indexed="64"/>
      </top>
      <bottom/>
      <diagonal/>
    </border>
    <border>
      <left style="thin">
        <color indexed="64"/>
      </left>
      <right/>
      <top/>
      <bottom/>
      <diagonal/>
    </border>
    <border>
      <left/>
      <right style="medium">
        <color indexed="64"/>
      </right>
      <top/>
      <bottom/>
      <diagonal/>
    </border>
    <border>
      <left style="thin">
        <color indexed="64"/>
      </left>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80">
    <xf numFmtId="0" fontId="0" fillId="0" borderId="0" xfId="0"/>
    <xf numFmtId="0" fontId="0" fillId="0" borderId="0" xfId="0" applyAlignment="1">
      <alignment horizontal="center" vertical="top" wrapText="1"/>
    </xf>
    <xf numFmtId="0" fontId="4" fillId="2" borderId="0" xfId="0" applyFont="1" applyFill="1" applyAlignment="1">
      <alignment horizontal="center" vertical="top"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2" borderId="0" xfId="0" applyFill="1" applyAlignment="1">
      <alignment horizontal="center" vertical="top" wrapText="1"/>
    </xf>
    <xf numFmtId="0" fontId="2" fillId="2" borderId="0" xfId="0" applyFont="1" applyFill="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9" fillId="3" borderId="10"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11" fillId="2" borderId="11" xfId="0" applyFont="1" applyFill="1" applyBorder="1" applyAlignment="1">
      <alignment horizontal="center" vertical="top" wrapText="1"/>
    </xf>
    <xf numFmtId="0" fontId="11" fillId="2" borderId="11" xfId="0" applyFont="1" applyFill="1" applyBorder="1" applyAlignment="1">
      <alignment horizontal="center" wrapText="1"/>
    </xf>
    <xf numFmtId="0" fontId="11" fillId="2" borderId="0" xfId="0" applyFont="1" applyFill="1" applyBorder="1" applyAlignment="1">
      <alignment horizont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2" fillId="2" borderId="0" xfId="0" applyFont="1" applyFill="1" applyBorder="1" applyAlignment="1">
      <alignment horizontal="right" vertical="top" wrapText="1"/>
    </xf>
    <xf numFmtId="0" fontId="9" fillId="6" borderId="7"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0" fillId="2" borderId="0" xfId="0" applyFill="1"/>
    <xf numFmtId="0" fontId="7" fillId="2" borderId="0" xfId="0" applyFont="1" applyFill="1" applyAlignment="1">
      <alignment horizontal="center"/>
    </xf>
    <xf numFmtId="0" fontId="8"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5" fillId="2" borderId="0" xfId="0" applyFont="1" applyFill="1" applyAlignment="1">
      <alignment horizontal="center" vertical="center" wrapText="1"/>
    </xf>
    <xf numFmtId="0" fontId="6" fillId="2" borderId="0" xfId="0" applyFont="1" applyFill="1" applyBorder="1" applyAlignment="1">
      <alignment vertical="top" wrapText="1"/>
    </xf>
    <xf numFmtId="0" fontId="3" fillId="2" borderId="0" xfId="1" applyFill="1" applyBorder="1" applyAlignment="1" applyProtection="1">
      <alignment horizontal="right" vertical="top" wrapText="1"/>
    </xf>
    <xf numFmtId="0" fontId="2" fillId="7" borderId="1"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8" borderId="24" xfId="0" applyFont="1" applyFill="1" applyBorder="1" applyAlignment="1">
      <alignment horizontal="center" vertical="center" wrapText="1"/>
    </xf>
    <xf numFmtId="0" fontId="13" fillId="2" borderId="25" xfId="1" applyFont="1" applyFill="1" applyBorder="1" applyAlignment="1" applyProtection="1">
      <alignment horizontal="center" vertical="center" wrapText="1"/>
    </xf>
    <xf numFmtId="0" fontId="13" fillId="2" borderId="26" xfId="1" applyFont="1" applyFill="1" applyBorder="1" applyAlignment="1" applyProtection="1">
      <alignment horizontal="center" vertical="center" wrapText="1"/>
    </xf>
    <xf numFmtId="0" fontId="14" fillId="2" borderId="27" xfId="0" applyFont="1" applyFill="1" applyBorder="1" applyAlignment="1">
      <alignment horizontal="center" vertical="top" wrapText="1"/>
    </xf>
    <xf numFmtId="0" fontId="2" fillId="2" borderId="28"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2" borderId="30" xfId="0" applyFont="1" applyFill="1" applyBorder="1" applyAlignment="1">
      <alignment horizontal="center" vertical="center" wrapText="1"/>
    </xf>
    <xf numFmtId="0" fontId="0" fillId="2" borderId="0" xfId="0" applyFill="1" applyAlignment="1"/>
    <xf numFmtId="0" fontId="13" fillId="0" borderId="3" xfId="1" applyFont="1" applyBorder="1" applyAlignment="1" applyProtection="1">
      <alignment horizontal="center" vertical="center" wrapText="1"/>
    </xf>
    <xf numFmtId="0" fontId="9" fillId="9" borderId="10"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9" fillId="9" borderId="20" xfId="0" applyFont="1" applyFill="1" applyBorder="1" applyAlignment="1">
      <alignment horizontal="center" vertical="center" wrapText="1"/>
    </xf>
    <xf numFmtId="0" fontId="7" fillId="2" borderId="0" xfId="0" applyFont="1" applyFill="1" applyAlignment="1">
      <alignment horizontal="left"/>
    </xf>
    <xf numFmtId="0" fontId="2" fillId="2" borderId="0" xfId="0" applyFont="1" applyFill="1" applyBorder="1" applyAlignment="1">
      <alignment horizontal="left" vertical="top" wrapText="1" indent="1"/>
    </xf>
    <xf numFmtId="0" fontId="6" fillId="2" borderId="31" xfId="0"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0" borderId="1" xfId="0" applyFont="1" applyFill="1" applyBorder="1" applyAlignment="1">
      <alignment horizontal="left" vertical="center" wrapText="1" indent="1"/>
    </xf>
    <xf numFmtId="0" fontId="6" fillId="0" borderId="2" xfId="0" applyFont="1" applyFill="1" applyBorder="1" applyAlignment="1">
      <alignment horizontal="left" vertical="center" wrapText="1" indent="1"/>
    </xf>
    <xf numFmtId="0" fontId="6" fillId="2" borderId="32"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6" fillId="2" borderId="33" xfId="0" applyFont="1" applyFill="1" applyBorder="1" applyAlignment="1">
      <alignment horizontal="left" vertical="center" wrapText="1" indent="1"/>
    </xf>
    <xf numFmtId="0" fontId="6" fillId="0" borderId="31" xfId="0" applyFont="1" applyFill="1" applyBorder="1" applyAlignment="1">
      <alignment horizontal="left" vertical="center" wrapText="1" indent="1"/>
    </xf>
    <xf numFmtId="0" fontId="6" fillId="2" borderId="2" xfId="0" applyFont="1" applyFill="1" applyBorder="1" applyAlignment="1">
      <alignment horizontal="left" vertical="center" wrapText="1" inden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14" fillId="0" borderId="0" xfId="0" applyFont="1" applyAlignment="1">
      <alignment horizontal="center" vertical="top"/>
    </xf>
    <xf numFmtId="0" fontId="14" fillId="0" borderId="0" xfId="0" applyFont="1" applyAlignment="1">
      <alignment vertical="top"/>
    </xf>
    <xf numFmtId="0" fontId="0" fillId="0" borderId="0" xfId="0" applyAlignment="1">
      <alignment vertical="top"/>
    </xf>
    <xf numFmtId="0" fontId="1" fillId="10" borderId="0" xfId="0" applyFont="1" applyFill="1" applyBorder="1" applyAlignment="1">
      <alignment horizontal="center" vertical="top" wrapText="1"/>
    </xf>
    <xf numFmtId="0" fontId="0" fillId="10" borderId="0" xfId="0" applyFill="1" applyAlignment="1">
      <alignment vertical="top" wrapText="1"/>
    </xf>
    <xf numFmtId="0" fontId="0" fillId="10" borderId="0" xfId="0" applyFill="1" applyAlignment="1">
      <alignment vertical="top"/>
    </xf>
    <xf numFmtId="0" fontId="0" fillId="10" borderId="0" xfId="0" applyFill="1" applyBorder="1" applyAlignment="1">
      <alignment vertical="top"/>
    </xf>
    <xf numFmtId="0" fontId="6" fillId="10" borderId="0" xfId="0" applyFont="1" applyFill="1" applyBorder="1" applyAlignment="1">
      <alignment vertical="top" wrapText="1"/>
    </xf>
    <xf numFmtId="0" fontId="14" fillId="10" borderId="0" xfId="0" applyFont="1" applyFill="1" applyBorder="1" applyAlignment="1">
      <alignment horizontal="left" vertical="top" wrapText="1"/>
    </xf>
    <xf numFmtId="0" fontId="14" fillId="10" borderId="0" xfId="0" applyFont="1" applyFill="1" applyBorder="1" applyAlignment="1">
      <alignment horizontal="center" vertical="top" wrapText="1"/>
    </xf>
    <xf numFmtId="0" fontId="0" fillId="2" borderId="0" xfId="0" applyFill="1" applyAlignment="1">
      <alignment horizontal="center" vertical="top"/>
    </xf>
    <xf numFmtId="0" fontId="2" fillId="7" borderId="34" xfId="0" applyFont="1" applyFill="1" applyBorder="1" applyAlignment="1">
      <alignment horizontal="center" vertical="center" wrapText="1"/>
    </xf>
    <xf numFmtId="0" fontId="17" fillId="10" borderId="0" xfId="0" applyFont="1" applyFill="1" applyAlignment="1">
      <alignment vertical="top" wrapText="1"/>
    </xf>
    <xf numFmtId="0" fontId="14" fillId="2" borderId="35" xfId="0" applyFont="1" applyFill="1" applyBorder="1" applyAlignment="1">
      <alignment horizontal="center" vertical="top" wrapText="1"/>
    </xf>
    <xf numFmtId="0" fontId="14" fillId="2" borderId="36" xfId="0" applyFont="1" applyFill="1" applyBorder="1" applyAlignment="1">
      <alignment horizontal="center" vertical="top" wrapText="1"/>
    </xf>
    <xf numFmtId="0" fontId="6" fillId="10" borderId="0" xfId="0" applyFont="1" applyFill="1" applyAlignment="1">
      <alignment horizontal="center" vertical="top" wrapText="1"/>
    </xf>
    <xf numFmtId="0" fontId="2" fillId="7" borderId="3" xfId="0" applyFont="1" applyFill="1" applyBorder="1" applyAlignment="1">
      <alignment horizontal="center" vertical="center" wrapText="1"/>
    </xf>
    <xf numFmtId="0" fontId="1" fillId="0" borderId="0" xfId="0" applyFont="1" applyFill="1" applyBorder="1" applyAlignment="1">
      <alignment horizontal="center" vertical="top" wrapText="1"/>
    </xf>
    <xf numFmtId="0" fontId="6" fillId="0" borderId="0" xfId="0" applyFont="1" applyFill="1" applyBorder="1" applyAlignment="1">
      <alignment vertical="top" wrapText="1"/>
    </xf>
    <xf numFmtId="0" fontId="14" fillId="0" borderId="0" xfId="0" applyFont="1" applyFill="1" applyBorder="1" applyAlignment="1">
      <alignment horizontal="left" vertical="top" wrapText="1"/>
    </xf>
    <xf numFmtId="0" fontId="14" fillId="0" borderId="0" xfId="0" applyFont="1" applyFill="1" applyBorder="1" applyAlignment="1">
      <alignment horizontal="center" vertical="top" wrapText="1"/>
    </xf>
    <xf numFmtId="0" fontId="17" fillId="0" borderId="0" xfId="0" applyFont="1" applyFill="1" applyAlignment="1">
      <alignment vertical="top" wrapText="1"/>
    </xf>
    <xf numFmtId="0" fontId="6" fillId="0" borderId="0" xfId="0" applyFont="1" applyFill="1" applyAlignment="1">
      <alignment horizontal="center" vertical="top" wrapText="1"/>
    </xf>
    <xf numFmtId="0" fontId="0" fillId="0" borderId="0" xfId="0" applyAlignment="1">
      <alignment horizontal="center" vertical="top"/>
    </xf>
    <xf numFmtId="0" fontId="19" fillId="0" borderId="0" xfId="0" applyFont="1" applyFill="1" applyAlignment="1">
      <alignment vertical="top" wrapText="1"/>
    </xf>
    <xf numFmtId="0" fontId="19" fillId="0" borderId="0" xfId="0" applyFont="1" applyFill="1" applyBorder="1" applyAlignment="1">
      <alignment horizontal="center" vertical="top" wrapText="1"/>
    </xf>
    <xf numFmtId="0" fontId="1" fillId="0" borderId="0" xfId="0" applyFont="1" applyFill="1" applyBorder="1" applyAlignment="1">
      <alignment horizontal="center" vertical="top"/>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6" fillId="0" borderId="3" xfId="0" applyFont="1" applyFill="1" applyBorder="1" applyAlignment="1">
      <alignment horizontal="left" vertical="center" wrapText="1" indent="1"/>
    </xf>
    <xf numFmtId="0" fontId="9" fillId="0" borderId="24" xfId="0" applyFont="1" applyFill="1" applyBorder="1" applyAlignment="1">
      <alignment horizontal="center" vertical="center" wrapText="1"/>
    </xf>
    <xf numFmtId="0" fontId="6" fillId="0" borderId="33" xfId="0" applyFont="1" applyFill="1" applyBorder="1" applyAlignment="1">
      <alignment horizontal="left" vertical="center" wrapText="1" indent="1"/>
    </xf>
    <xf numFmtId="0" fontId="6" fillId="0" borderId="32" xfId="0" applyFont="1" applyFill="1" applyBorder="1" applyAlignment="1">
      <alignment horizontal="left" vertical="center" wrapText="1" indent="1"/>
    </xf>
    <xf numFmtId="0" fontId="9" fillId="0" borderId="7" xfId="0" applyFont="1" applyFill="1" applyBorder="1" applyAlignment="1">
      <alignment horizontal="center" vertical="center" wrapText="1"/>
    </xf>
    <xf numFmtId="164" fontId="6" fillId="0" borderId="3" xfId="0"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164" fontId="6" fillId="0" borderId="1" xfId="0" applyNumberFormat="1" applyFont="1" applyFill="1" applyBorder="1" applyAlignment="1">
      <alignment horizontal="center" vertical="center" wrapText="1"/>
    </xf>
    <xf numFmtId="164" fontId="6" fillId="0" borderId="2" xfId="0" applyNumberFormat="1" applyFont="1" applyFill="1" applyBorder="1" applyAlignment="1">
      <alignment horizontal="center" vertical="center" wrapText="1"/>
    </xf>
    <xf numFmtId="0" fontId="14" fillId="0" borderId="0" xfId="0" applyFont="1" applyFill="1" applyAlignment="1">
      <alignment vertical="top" wrapText="1"/>
    </xf>
    <xf numFmtId="0" fontId="17" fillId="0" borderId="0" xfId="0" applyFont="1" applyFill="1" applyBorder="1" applyAlignment="1">
      <alignment horizontal="center" vertical="center" wrapText="1"/>
    </xf>
    <xf numFmtId="0" fontId="17" fillId="0" borderId="0" xfId="0" applyFont="1" applyFill="1" applyAlignment="1">
      <alignment vertical="center" wrapText="1"/>
    </xf>
    <xf numFmtId="0" fontId="18" fillId="0" borderId="0" xfId="0" applyFont="1" applyFill="1" applyAlignment="1">
      <alignment horizontal="center" vertical="top"/>
    </xf>
    <xf numFmtId="0" fontId="14" fillId="0" borderId="0" xfId="0" applyFont="1" applyFill="1" applyAlignment="1">
      <alignment vertical="top"/>
    </xf>
    <xf numFmtId="0" fontId="20" fillId="0" borderId="0" xfId="0" applyFont="1" applyFill="1" applyBorder="1" applyAlignment="1">
      <alignment horizontal="center" vertical="center"/>
    </xf>
    <xf numFmtId="0" fontId="20" fillId="0" borderId="0" xfId="0" applyFont="1" applyFill="1" applyAlignment="1">
      <alignment vertical="center"/>
    </xf>
    <xf numFmtId="0" fontId="20" fillId="0" borderId="0" xfId="0" applyFont="1" applyFill="1" applyAlignment="1">
      <alignment vertical="center" wrapText="1"/>
    </xf>
    <xf numFmtId="0" fontId="20" fillId="0" borderId="0" xfId="0" applyFont="1" applyFill="1" applyAlignment="1">
      <alignment vertical="center" shrinkToFit="1"/>
    </xf>
    <xf numFmtId="0" fontId="20" fillId="0" borderId="0" xfId="0" applyFont="1" applyFill="1" applyAlignment="1">
      <alignment horizontal="left" vertical="center"/>
    </xf>
    <xf numFmtId="0" fontId="21" fillId="0" borderId="0" xfId="0" applyFont="1" applyFill="1" applyAlignment="1">
      <alignment vertical="top" wrapText="1"/>
    </xf>
    <xf numFmtId="0" fontId="21" fillId="0" borderId="0" xfId="0" applyFont="1" applyFill="1" applyBorder="1" applyAlignment="1">
      <alignment horizontal="center" vertical="top" wrapText="1"/>
    </xf>
    <xf numFmtId="0" fontId="21" fillId="0" borderId="0" xfId="0" applyFont="1" applyFill="1" applyAlignment="1">
      <alignment vertical="top"/>
    </xf>
    <xf numFmtId="0" fontId="21" fillId="0" borderId="0" xfId="0" applyFont="1" applyFill="1" applyBorder="1" applyAlignment="1">
      <alignment vertical="top"/>
    </xf>
    <xf numFmtId="0" fontId="17" fillId="0" borderId="0" xfId="0" applyFont="1" applyFill="1" applyBorder="1" applyAlignment="1">
      <alignment horizontal="left" vertical="center" wrapText="1"/>
    </xf>
    <xf numFmtId="0" fontId="9" fillId="0" borderId="37" xfId="0" applyFont="1" applyFill="1" applyBorder="1" applyAlignment="1" applyProtection="1">
      <alignment horizontal="center" vertical="top"/>
      <protection locked="0"/>
    </xf>
    <xf numFmtId="0" fontId="0" fillId="0" borderId="0" xfId="0" applyBorder="1" applyAlignment="1">
      <alignment horizontal="center" vertical="top" wrapText="1"/>
    </xf>
    <xf numFmtId="0" fontId="0" fillId="2" borderId="8" xfId="0" applyFill="1" applyBorder="1" applyAlignment="1">
      <alignment horizontal="center" vertical="top" wrapText="1"/>
    </xf>
    <xf numFmtId="17" fontId="9" fillId="3" borderId="8" xfId="0" quotePrefix="1" applyNumberFormat="1" applyFont="1" applyFill="1" applyBorder="1" applyAlignment="1">
      <alignment horizontal="center" vertical="center" wrapText="1"/>
    </xf>
    <xf numFmtId="0" fontId="0" fillId="0" borderId="27" xfId="0" applyBorder="1" applyAlignment="1">
      <alignment horizontal="center" vertical="top" wrapText="1"/>
    </xf>
    <xf numFmtId="0" fontId="0" fillId="2" borderId="30" xfId="0" applyFill="1" applyBorder="1" applyAlignment="1">
      <alignment horizontal="center" vertical="top" wrapText="1"/>
    </xf>
    <xf numFmtId="16" fontId="9" fillId="11" borderId="8" xfId="0" quotePrefix="1" applyNumberFormat="1" applyFont="1" applyFill="1" applyBorder="1" applyAlignment="1">
      <alignment horizontal="center" vertical="center" wrapText="1"/>
    </xf>
    <xf numFmtId="16" fontId="9" fillId="4" borderId="8" xfId="0" quotePrefix="1" applyNumberFormat="1" applyFont="1" applyFill="1" applyBorder="1" applyAlignment="1">
      <alignment horizontal="center" vertical="center" wrapText="1"/>
    </xf>
    <xf numFmtId="0" fontId="9" fillId="5" borderId="8" xfId="0" applyFont="1" applyFill="1" applyBorder="1" applyAlignment="1">
      <alignment horizontal="center" vertical="center" wrapText="1"/>
    </xf>
    <xf numFmtId="0" fontId="0" fillId="2" borderId="11" xfId="0" applyFill="1" applyBorder="1" applyAlignment="1"/>
    <xf numFmtId="0" fontId="7" fillId="12" borderId="25" xfId="0" applyFont="1" applyFill="1" applyBorder="1" applyAlignment="1">
      <alignment horizontal="center" vertical="center" wrapText="1"/>
    </xf>
    <xf numFmtId="0" fontId="0" fillId="0" borderId="0" xfId="0" applyAlignment="1">
      <alignment vertical="top" wrapText="1"/>
    </xf>
    <xf numFmtId="0" fontId="7" fillId="2" borderId="25" xfId="0" applyFont="1" applyFill="1" applyBorder="1" applyAlignment="1">
      <alignment horizontal="center" vertical="center" wrapText="1"/>
    </xf>
    <xf numFmtId="0" fontId="0" fillId="0" borderId="1" xfId="0" applyFill="1" applyBorder="1" applyAlignment="1">
      <alignment horizontal="left" vertical="center" wrapText="1" indent="1"/>
    </xf>
    <xf numFmtId="0" fontId="23" fillId="2" borderId="0" xfId="0" applyFont="1" applyFill="1" applyAlignment="1">
      <alignment vertical="top" wrapText="1"/>
    </xf>
    <xf numFmtId="0" fontId="9" fillId="2" borderId="0" xfId="0" applyFont="1" applyFill="1" applyAlignment="1">
      <alignment vertical="top" wrapText="1"/>
    </xf>
    <xf numFmtId="0" fontId="0" fillId="2" borderId="0" xfId="0" applyFill="1" applyAlignment="1">
      <alignment vertical="top" wrapText="1"/>
    </xf>
    <xf numFmtId="0" fontId="3" fillId="0" borderId="0" xfId="1" applyAlignment="1" applyProtection="1">
      <alignment horizontal="right"/>
    </xf>
    <xf numFmtId="0" fontId="21" fillId="7" borderId="0" xfId="0" applyFont="1" applyFill="1" applyAlignment="1">
      <alignment vertical="top" wrapText="1"/>
    </xf>
    <xf numFmtId="0" fontId="17" fillId="7" borderId="0" xfId="0" applyFont="1" applyFill="1" applyAlignment="1">
      <alignment vertical="center" wrapText="1"/>
    </xf>
    <xf numFmtId="0" fontId="21" fillId="7" borderId="0" xfId="0" applyFont="1" applyFill="1" applyAlignment="1">
      <alignment vertical="top"/>
    </xf>
    <xf numFmtId="0" fontId="20" fillId="7" borderId="0" xfId="0" applyFont="1" applyFill="1" applyAlignment="1">
      <alignment vertical="center" wrapText="1" shrinkToFit="1"/>
    </xf>
    <xf numFmtId="0" fontId="20" fillId="7" borderId="0" xfId="0" applyFont="1" applyFill="1" applyAlignment="1">
      <alignment vertical="center" wrapText="1"/>
    </xf>
    <xf numFmtId="0" fontId="20" fillId="7" borderId="0" xfId="0" applyFont="1" applyFill="1" applyAlignment="1">
      <alignment vertical="center"/>
    </xf>
    <xf numFmtId="0" fontId="21" fillId="7" borderId="0" xfId="0" applyFont="1" applyFill="1" applyBorder="1" applyAlignment="1">
      <alignment horizontal="center" vertical="top"/>
    </xf>
    <xf numFmtId="0" fontId="21" fillId="7" borderId="0" xfId="0" applyFont="1" applyFill="1" applyBorder="1" applyAlignment="1">
      <alignment horizontal="center" vertical="top" wrapText="1"/>
    </xf>
    <xf numFmtId="0" fontId="1" fillId="0" borderId="0" xfId="0" applyFont="1" applyFill="1" applyAlignment="1">
      <alignment vertical="top"/>
    </xf>
    <xf numFmtId="0" fontId="2" fillId="0" borderId="14" xfId="0" applyFont="1" applyBorder="1" applyAlignment="1">
      <alignment horizontal="center" vertical="center" wrapText="1"/>
    </xf>
    <xf numFmtId="0" fontId="24" fillId="2" borderId="38" xfId="0" applyFont="1" applyFill="1" applyBorder="1" applyAlignment="1">
      <alignment horizontal="center" vertical="center" wrapText="1"/>
    </xf>
    <xf numFmtId="0" fontId="24" fillId="2" borderId="8" xfId="0" applyFont="1" applyFill="1" applyBorder="1" applyAlignment="1">
      <alignment horizontal="center" vertical="center" wrapText="1"/>
    </xf>
    <xf numFmtId="0" fontId="24" fillId="2" borderId="9" xfId="0" applyFont="1" applyFill="1" applyBorder="1" applyAlignment="1">
      <alignment horizontal="center" vertical="center" wrapText="1"/>
    </xf>
    <xf numFmtId="0" fontId="1" fillId="0" borderId="0" xfId="0" applyFont="1" applyFill="1" applyAlignment="1">
      <alignment vertical="top" wrapText="1"/>
    </xf>
    <xf numFmtId="0" fontId="1" fillId="0" borderId="0" xfId="0" applyFont="1" applyFill="1" applyAlignment="1">
      <alignment vertical="center" wrapText="1"/>
    </xf>
    <xf numFmtId="0" fontId="9" fillId="12" borderId="14" xfId="0" applyFont="1" applyFill="1" applyBorder="1" applyAlignment="1">
      <alignment horizontal="center" vertical="center" wrapText="1"/>
    </xf>
    <xf numFmtId="0" fontId="25" fillId="0" borderId="0" xfId="0" applyFont="1" applyFill="1" applyBorder="1" applyAlignment="1">
      <alignment horizontal="center" vertical="top" wrapText="1"/>
    </xf>
    <xf numFmtId="0" fontId="25" fillId="0" borderId="0" xfId="0" applyFont="1" applyFill="1" applyBorder="1" applyAlignment="1">
      <alignment horizontal="center" vertical="top"/>
    </xf>
    <xf numFmtId="0" fontId="25" fillId="0" borderId="0" xfId="0" applyFont="1" applyFill="1" applyAlignment="1">
      <alignment vertical="top" wrapText="1"/>
    </xf>
    <xf numFmtId="0" fontId="25" fillId="0" borderId="0" xfId="0" applyFont="1" applyFill="1" applyAlignment="1">
      <alignment vertical="top"/>
    </xf>
    <xf numFmtId="0" fontId="6" fillId="0" borderId="0" xfId="0" applyFont="1" applyFill="1" applyBorder="1" applyAlignment="1">
      <alignment horizontal="center" vertical="top" wrapText="1"/>
    </xf>
    <xf numFmtId="0" fontId="6" fillId="0" borderId="0" xfId="0" applyFont="1" applyFill="1" applyBorder="1" applyAlignment="1">
      <alignment horizontal="center" vertical="top"/>
    </xf>
    <xf numFmtId="0" fontId="6" fillId="0" borderId="0" xfId="0" applyFont="1" applyFill="1" applyAlignment="1">
      <alignment vertical="top" wrapText="1"/>
    </xf>
    <xf numFmtId="0" fontId="27" fillId="0" borderId="0" xfId="0" applyFont="1" applyFill="1" applyAlignment="1">
      <alignment vertical="top" wrapText="1"/>
    </xf>
    <xf numFmtId="0" fontId="25" fillId="4" borderId="0" xfId="0" applyFont="1" applyFill="1" applyAlignment="1">
      <alignment vertical="top" wrapText="1"/>
    </xf>
    <xf numFmtId="0" fontId="1" fillId="4" borderId="0" xfId="0" applyFont="1" applyFill="1" applyAlignment="1">
      <alignment vertical="top" wrapText="1"/>
    </xf>
    <xf numFmtId="0" fontId="20" fillId="0" borderId="0" xfId="0" applyFont="1" applyFill="1" applyAlignment="1">
      <alignment horizontal="left" vertical="top" wrapText="1"/>
    </xf>
    <xf numFmtId="0" fontId="20" fillId="0" borderId="0" xfId="0" applyFont="1" applyFill="1" applyAlignment="1">
      <alignment vertical="top" wrapText="1"/>
    </xf>
    <xf numFmtId="0" fontId="1" fillId="0" borderId="0" xfId="0" applyFont="1" applyFill="1" applyAlignment="1">
      <alignment horizontal="left" vertical="top" wrapText="1"/>
    </xf>
    <xf numFmtId="0" fontId="1" fillId="0" borderId="0" xfId="0" applyNumberFormat="1" applyFont="1" applyFill="1" applyAlignment="1">
      <alignment vertical="top" wrapText="1"/>
    </xf>
    <xf numFmtId="0" fontId="14" fillId="7" borderId="0" xfId="0" applyFont="1" applyFill="1" applyAlignment="1">
      <alignment vertical="center" wrapText="1"/>
    </xf>
    <xf numFmtId="0" fontId="17" fillId="7" borderId="0" xfId="0" applyNumberFormat="1" applyFont="1" applyFill="1" applyAlignment="1">
      <alignment vertical="center" wrapText="1"/>
    </xf>
    <xf numFmtId="0" fontId="28" fillId="7" borderId="0" xfId="0" applyFont="1" applyFill="1" applyBorder="1" applyAlignment="1">
      <alignment horizontal="center" vertical="top" wrapText="1"/>
    </xf>
    <xf numFmtId="0" fontId="28" fillId="7" borderId="0" xfId="0" applyFont="1" applyFill="1" applyAlignment="1">
      <alignment vertical="top" wrapText="1"/>
    </xf>
    <xf numFmtId="0" fontId="6" fillId="7" borderId="0" xfId="0" applyFont="1" applyFill="1" applyAlignment="1">
      <alignment vertical="top" wrapText="1"/>
    </xf>
    <xf numFmtId="0" fontId="29" fillId="7" borderId="0" xfId="0" applyFont="1" applyFill="1" applyAlignment="1">
      <alignment vertical="center" wrapText="1"/>
    </xf>
    <xf numFmtId="0" fontId="14" fillId="0" borderId="0" xfId="0" applyFont="1" applyFill="1" applyAlignment="1">
      <alignment vertical="center" wrapText="1"/>
    </xf>
    <xf numFmtId="0" fontId="25" fillId="7" borderId="0" xfId="0" applyFont="1" applyFill="1" applyAlignment="1">
      <alignment vertical="top" wrapText="1"/>
    </xf>
    <xf numFmtId="0" fontId="1" fillId="7" borderId="0" xfId="0" applyFont="1" applyFill="1" applyAlignment="1">
      <alignment vertical="top" wrapText="1"/>
    </xf>
    <xf numFmtId="0" fontId="17" fillId="7" borderId="0" xfId="0" applyFont="1" applyFill="1" applyBorder="1" applyAlignment="1">
      <alignment horizontal="left" vertical="center" wrapText="1"/>
    </xf>
    <xf numFmtId="0" fontId="1" fillId="7" borderId="0" xfId="0" applyFont="1" applyFill="1" applyAlignment="1">
      <alignment vertical="center" wrapText="1"/>
    </xf>
    <xf numFmtId="0" fontId="6" fillId="10" borderId="31" xfId="0" applyFont="1" applyFill="1" applyBorder="1" applyAlignment="1">
      <alignment horizontal="left" vertical="center" wrapText="1" indent="1"/>
    </xf>
    <xf numFmtId="0" fontId="6" fillId="10" borderId="1" xfId="0" applyFont="1" applyFill="1" applyBorder="1" applyAlignment="1">
      <alignment horizontal="left" vertical="center" wrapText="1" indent="1"/>
    </xf>
    <xf numFmtId="0" fontId="27" fillId="7" borderId="0" xfId="0" applyFont="1" applyFill="1" applyAlignment="1">
      <alignment vertical="top" wrapText="1"/>
    </xf>
    <xf numFmtId="0" fontId="6" fillId="4" borderId="0" xfId="0" applyFont="1" applyFill="1" applyBorder="1" applyAlignment="1">
      <alignment horizontal="center" vertical="top" wrapText="1"/>
    </xf>
    <xf numFmtId="0" fontId="21" fillId="4" borderId="0" xfId="0" applyFont="1" applyFill="1" applyBorder="1" applyAlignment="1">
      <alignment horizontal="center" vertical="top" wrapText="1"/>
    </xf>
    <xf numFmtId="0" fontId="1" fillId="4" borderId="0" xfId="0" applyFont="1" applyFill="1" applyAlignment="1">
      <alignment horizontal="center" vertical="top" wrapText="1"/>
    </xf>
    <xf numFmtId="0" fontId="17" fillId="4" borderId="0" xfId="0" applyFont="1" applyFill="1" applyBorder="1" applyAlignment="1">
      <alignment horizontal="center" vertical="center" wrapText="1"/>
    </xf>
    <xf numFmtId="0" fontId="1" fillId="4" borderId="0" xfId="0" applyFont="1" applyFill="1" applyBorder="1" applyAlignment="1">
      <alignment horizontal="center" vertical="top" wrapText="1"/>
    </xf>
    <xf numFmtId="0" fontId="1" fillId="4" borderId="0" xfId="0" applyFont="1" applyFill="1" applyBorder="1" applyAlignment="1">
      <alignment horizontal="center" vertical="top"/>
    </xf>
    <xf numFmtId="0" fontId="17" fillId="4" borderId="0" xfId="0" applyFont="1" applyFill="1" applyAlignment="1">
      <alignment horizontal="center" vertical="center" wrapText="1"/>
    </xf>
    <xf numFmtId="0" fontId="31" fillId="7" borderId="0" xfId="0" applyFont="1" applyFill="1" applyAlignment="1">
      <alignment vertical="top" wrapText="1"/>
    </xf>
    <xf numFmtId="0" fontId="0" fillId="7" borderId="0" xfId="0" applyFill="1" applyAlignment="1">
      <alignment vertical="top" wrapText="1"/>
    </xf>
    <xf numFmtId="0" fontId="31" fillId="7" borderId="0" xfId="0" applyFont="1" applyFill="1" applyAlignment="1">
      <alignment vertical="top"/>
    </xf>
    <xf numFmtId="0" fontId="6" fillId="0" borderId="0" xfId="0" applyFont="1" applyFill="1" applyAlignment="1">
      <alignment vertical="top"/>
    </xf>
    <xf numFmtId="0" fontId="32" fillId="0" borderId="0" xfId="0" applyFont="1" applyFill="1" applyAlignment="1">
      <alignment vertical="top" wrapText="1"/>
    </xf>
    <xf numFmtId="0" fontId="32" fillId="7" borderId="0" xfId="0" applyFont="1" applyFill="1" applyAlignment="1">
      <alignment vertical="top" wrapText="1"/>
    </xf>
    <xf numFmtId="0" fontId="1" fillId="4" borderId="0" xfId="0" applyFont="1" applyFill="1" applyAlignment="1">
      <alignment horizontal="center" vertical="top"/>
    </xf>
    <xf numFmtId="0" fontId="25" fillId="4" borderId="0" xfId="0" applyFont="1" applyFill="1" applyBorder="1" applyAlignment="1">
      <alignment horizontal="center" vertical="top" wrapText="1"/>
    </xf>
    <xf numFmtId="0" fontId="0" fillId="7" borderId="0" xfId="0" applyFont="1" applyFill="1" applyAlignment="1">
      <alignment vertical="top" wrapText="1"/>
    </xf>
    <xf numFmtId="0" fontId="0" fillId="7" borderId="0" xfId="0" applyFont="1" applyFill="1" applyAlignment="1">
      <alignment vertical="top"/>
    </xf>
    <xf numFmtId="0" fontId="1" fillId="7" borderId="0" xfId="0" applyFont="1" applyFill="1" applyAlignment="1">
      <alignment vertical="top"/>
    </xf>
    <xf numFmtId="0" fontId="20" fillId="4" borderId="0" xfId="0" applyFont="1" applyFill="1" applyBorder="1" applyAlignment="1">
      <alignment horizontal="center" vertical="center"/>
    </xf>
    <xf numFmtId="0" fontId="22" fillId="0" borderId="24" xfId="0" applyFont="1" applyFill="1" applyBorder="1" applyAlignment="1">
      <alignment horizontal="center" vertical="center" wrapText="1"/>
    </xf>
    <xf numFmtId="0" fontId="15" fillId="2" borderId="0" xfId="0" applyFont="1" applyFill="1" applyAlignment="1">
      <alignment vertical="center" wrapText="1"/>
    </xf>
    <xf numFmtId="0" fontId="6" fillId="2" borderId="0" xfId="0" applyFont="1" applyFill="1" applyAlignment="1">
      <alignment vertical="center" wrapText="1"/>
    </xf>
    <xf numFmtId="15" fontId="0" fillId="0" borderId="0" xfId="0" applyNumberFormat="1" applyAlignment="1">
      <alignment horizontal="center" vertical="top" wrapText="1"/>
    </xf>
    <xf numFmtId="0" fontId="6" fillId="2" borderId="0" xfId="0" applyFont="1" applyFill="1" applyAlignment="1">
      <alignment horizontal="right" vertical="center" wrapText="1"/>
    </xf>
    <xf numFmtId="0" fontId="6" fillId="0" borderId="0" xfId="0" applyFont="1"/>
    <xf numFmtId="0" fontId="3" fillId="0" borderId="0" xfId="1" applyAlignment="1" applyProtection="1"/>
    <xf numFmtId="0" fontId="6" fillId="0" borderId="0" xfId="0" applyFont="1" applyAlignment="1">
      <alignment vertical="center"/>
    </xf>
    <xf numFmtId="0" fontId="9" fillId="13" borderId="16" xfId="0" applyFont="1" applyFill="1" applyBorder="1" applyAlignment="1">
      <alignment horizontal="center" vertical="center" wrapText="1"/>
    </xf>
    <xf numFmtId="0" fontId="9" fillId="13" borderId="19" xfId="0" applyFont="1" applyFill="1" applyBorder="1" applyAlignment="1">
      <alignment horizontal="center" vertical="center" wrapText="1"/>
    </xf>
    <xf numFmtId="0" fontId="9" fillId="13" borderId="21" xfId="0" applyFont="1" applyFill="1" applyBorder="1" applyAlignment="1">
      <alignment horizontal="center" vertical="center" wrapText="1"/>
    </xf>
    <xf numFmtId="0" fontId="9" fillId="13" borderId="17" xfId="0" applyFont="1" applyFill="1" applyBorder="1" applyAlignment="1">
      <alignment horizontal="center" vertical="center" wrapText="1"/>
    </xf>
    <xf numFmtId="0" fontId="9" fillId="13" borderId="10" xfId="0" applyFont="1" applyFill="1" applyBorder="1" applyAlignment="1">
      <alignment horizontal="center" vertical="center" wrapText="1"/>
    </xf>
    <xf numFmtId="0" fontId="9" fillId="13" borderId="18" xfId="0" applyFont="1" applyFill="1" applyBorder="1" applyAlignment="1">
      <alignment horizontal="center" vertical="center" wrapText="1"/>
    </xf>
    <xf numFmtId="0" fontId="9" fillId="12" borderId="50" xfId="0" applyFont="1" applyFill="1" applyBorder="1" applyAlignment="1">
      <alignment horizontal="center" vertical="center" wrapText="1"/>
    </xf>
    <xf numFmtId="0" fontId="16" fillId="0" borderId="29" xfId="0" applyFont="1" applyBorder="1" applyAlignment="1">
      <alignment horizontal="left" vertical="center" wrapText="1" indent="1"/>
    </xf>
    <xf numFmtId="0" fontId="16" fillId="0" borderId="39" xfId="0" applyFont="1" applyBorder="1" applyAlignment="1">
      <alignment horizontal="left" vertical="center" wrapText="1" indent="1"/>
    </xf>
    <xf numFmtId="0" fontId="16" fillId="0" borderId="24" xfId="0" applyFont="1" applyBorder="1" applyAlignment="1">
      <alignment horizontal="left" vertical="center" wrapText="1" indent="1"/>
    </xf>
    <xf numFmtId="0" fontId="16" fillId="0" borderId="40" xfId="0" applyFont="1" applyBorder="1" applyAlignment="1">
      <alignment horizontal="left" vertical="center" wrapText="1" indent="1"/>
    </xf>
    <xf numFmtId="0" fontId="16" fillId="0" borderId="0" xfId="0" applyFont="1" applyBorder="1" applyAlignment="1">
      <alignment horizontal="left" vertical="center" wrapText="1" indent="1"/>
    </xf>
    <xf numFmtId="0" fontId="16" fillId="0" borderId="41" xfId="0" applyFont="1" applyBorder="1" applyAlignment="1">
      <alignment horizontal="left" vertical="center" wrapText="1" indent="1"/>
    </xf>
    <xf numFmtId="0" fontId="16" fillId="0" borderId="42" xfId="0" applyFont="1" applyBorder="1" applyAlignment="1">
      <alignment horizontal="left" vertical="center" wrapText="1" indent="1"/>
    </xf>
    <xf numFmtId="0" fontId="16" fillId="0" borderId="11" xfId="0" applyFont="1" applyBorder="1" applyAlignment="1">
      <alignment horizontal="left" vertical="center" wrapText="1" indent="1"/>
    </xf>
    <xf numFmtId="0" fontId="16" fillId="0" borderId="37" xfId="0" applyFont="1" applyBorder="1" applyAlignment="1">
      <alignment horizontal="left" vertical="center" wrapText="1" indent="1"/>
    </xf>
    <xf numFmtId="0" fontId="7" fillId="2" borderId="28" xfId="0" applyFont="1" applyFill="1" applyBorder="1" applyAlignment="1">
      <alignment horizontal="center" vertical="center" wrapText="1"/>
    </xf>
    <xf numFmtId="0" fontId="7" fillId="2" borderId="49" xfId="0" applyFont="1" applyFill="1" applyBorder="1" applyAlignment="1">
      <alignment horizontal="center" vertical="center" wrapText="1"/>
    </xf>
    <xf numFmtId="0" fontId="7" fillId="2" borderId="43" xfId="0" applyFont="1" applyFill="1" applyBorder="1" applyAlignment="1">
      <alignment horizontal="center" vertical="center" wrapText="1"/>
    </xf>
    <xf numFmtId="0" fontId="16" fillId="0" borderId="47" xfId="0" applyFont="1" applyBorder="1" applyAlignment="1">
      <alignment horizontal="left" vertical="center" wrapText="1" indent="1"/>
    </xf>
    <xf numFmtId="0" fontId="16" fillId="0" borderId="12" xfId="0" applyFont="1" applyBorder="1" applyAlignment="1">
      <alignment horizontal="left" vertical="center" wrapText="1" indent="1"/>
    </xf>
    <xf numFmtId="0" fontId="16" fillId="0" borderId="48" xfId="0" applyFont="1" applyBorder="1" applyAlignment="1">
      <alignment horizontal="left" vertical="center" wrapText="1" indent="1"/>
    </xf>
    <xf numFmtId="0" fontId="7" fillId="12" borderId="50" xfId="0" applyFont="1" applyFill="1" applyBorder="1" applyAlignment="1">
      <alignment horizontal="center" vertical="center" wrapText="1"/>
    </xf>
    <xf numFmtId="0" fontId="7" fillId="12" borderId="44" xfId="0" applyFont="1" applyFill="1" applyBorder="1" applyAlignment="1">
      <alignment horizontal="center" vertical="center" wrapText="1"/>
    </xf>
    <xf numFmtId="0" fontId="7" fillId="12" borderId="45" xfId="0" applyFont="1" applyFill="1" applyBorder="1" applyAlignment="1">
      <alignment horizontal="center" vertical="center" wrapText="1"/>
    </xf>
    <xf numFmtId="0" fontId="7" fillId="2" borderId="50" xfId="0" applyFont="1" applyFill="1" applyBorder="1" applyAlignment="1">
      <alignment horizontal="left" vertical="center" wrapText="1" indent="1"/>
    </xf>
    <xf numFmtId="0" fontId="7" fillId="2" borderId="44" xfId="0" applyFont="1" applyFill="1" applyBorder="1" applyAlignment="1">
      <alignment horizontal="left" vertical="center" wrapText="1" indent="1"/>
    </xf>
    <xf numFmtId="0" fontId="7" fillId="2" borderId="45" xfId="0" applyFont="1" applyFill="1" applyBorder="1" applyAlignment="1">
      <alignment horizontal="left" vertical="center" wrapText="1" indent="1"/>
    </xf>
    <xf numFmtId="0" fontId="4" fillId="2" borderId="28" xfId="0" applyFont="1" applyFill="1" applyBorder="1" applyAlignment="1">
      <alignment horizontal="center" vertical="top" wrapText="1"/>
    </xf>
    <xf numFmtId="0" fontId="4" fillId="2" borderId="39" xfId="0" applyFont="1" applyFill="1" applyBorder="1" applyAlignment="1">
      <alignment horizontal="center" vertical="top" wrapText="1"/>
    </xf>
    <xf numFmtId="0" fontId="4" fillId="2" borderId="24" xfId="0" applyFont="1" applyFill="1" applyBorder="1" applyAlignment="1">
      <alignment horizontal="center" vertical="top" wrapText="1"/>
    </xf>
    <xf numFmtId="0" fontId="2" fillId="12" borderId="25" xfId="0" applyFont="1" applyFill="1" applyBorder="1" applyAlignment="1">
      <alignment horizontal="center" vertical="center" wrapText="1"/>
    </xf>
    <xf numFmtId="0" fontId="2" fillId="12" borderId="44" xfId="0" applyFont="1" applyFill="1" applyBorder="1" applyAlignment="1">
      <alignment horizontal="center" vertical="center" wrapText="1"/>
    </xf>
    <xf numFmtId="0" fontId="2" fillId="12" borderId="45" xfId="0" applyFont="1" applyFill="1" applyBorder="1" applyAlignment="1">
      <alignment horizontal="center" vertical="center" wrapText="1"/>
    </xf>
    <xf numFmtId="0" fontId="2" fillId="12" borderId="43"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2" borderId="37" xfId="0" applyFont="1" applyFill="1" applyBorder="1" applyAlignment="1">
      <alignment horizontal="center" vertical="center" wrapText="1"/>
    </xf>
    <xf numFmtId="0" fontId="10" fillId="0" borderId="7" xfId="0" applyFont="1" applyBorder="1" applyAlignment="1">
      <alignment horizontal="center" vertical="center" textRotation="90" wrapText="1"/>
    </xf>
    <xf numFmtId="0" fontId="10" fillId="0" borderId="46" xfId="0" applyFont="1" applyBorder="1" applyAlignment="1">
      <alignment horizontal="center" vertical="center" textRotation="90" wrapText="1"/>
    </xf>
    <xf numFmtId="0" fontId="10" fillId="0" borderId="34" xfId="0" applyFont="1" applyBorder="1" applyAlignment="1">
      <alignment horizontal="center" vertical="center" textRotation="90" wrapText="1"/>
    </xf>
    <xf numFmtId="0" fontId="7" fillId="12" borderId="42" xfId="0" applyFont="1" applyFill="1" applyBorder="1" applyAlignment="1">
      <alignment horizontal="center" vertical="center" wrapText="1"/>
    </xf>
    <xf numFmtId="0" fontId="7" fillId="12" borderId="11" xfId="0" applyFont="1" applyFill="1" applyBorder="1" applyAlignment="1">
      <alignment horizontal="center" vertical="center" wrapText="1"/>
    </xf>
    <xf numFmtId="0" fontId="33" fillId="2" borderId="0" xfId="0" applyFont="1" applyFill="1" applyBorder="1" applyAlignment="1">
      <alignment horizontal="center" vertical="top" wrapText="1"/>
    </xf>
    <xf numFmtId="0" fontId="33" fillId="2" borderId="0" xfId="0" applyFont="1" applyFill="1" applyBorder="1" applyAlignment="1">
      <alignment horizontal="center" wrapText="1"/>
    </xf>
    <xf numFmtId="0" fontId="2" fillId="10" borderId="28" xfId="0" applyFont="1" applyFill="1" applyBorder="1" applyAlignment="1" applyProtection="1">
      <alignment horizontal="center" vertical="center"/>
      <protection locked="0"/>
    </xf>
    <xf numFmtId="0" fontId="0" fillId="0" borderId="43" xfId="0" applyBorder="1" applyAlignment="1">
      <alignment horizontal="center"/>
    </xf>
    <xf numFmtId="0" fontId="2" fillId="2" borderId="0" xfId="0" applyFont="1" applyFill="1" applyBorder="1" applyAlignment="1">
      <alignment horizontal="left" vertical="top" wrapText="1" indent="1"/>
    </xf>
    <xf numFmtId="0" fontId="0" fillId="2" borderId="0" xfId="0" applyFill="1" applyAlignment="1"/>
    <xf numFmtId="0" fontId="4" fillId="2" borderId="0" xfId="0" applyFont="1" applyFill="1" applyAlignment="1">
      <alignment horizontal="left" vertical="top" wrapText="1" indent="2"/>
    </xf>
    <xf numFmtId="0" fontId="0" fillId="0" borderId="0" xfId="0" applyAlignment="1">
      <alignment horizontal="left" vertical="top" wrapText="1" indent="2"/>
    </xf>
    <xf numFmtId="0" fontId="0" fillId="0" borderId="0" xfId="0" applyAlignment="1">
      <alignment vertical="top" wrapText="1"/>
    </xf>
    <xf numFmtId="0" fontId="7" fillId="12" borderId="2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6" fillId="4" borderId="34" xfId="0" applyFont="1" applyFill="1" applyBorder="1" applyAlignment="1"/>
    <xf numFmtId="0" fontId="8" fillId="6" borderId="25" xfId="0" applyFont="1" applyFill="1" applyBorder="1" applyAlignment="1">
      <alignment horizontal="center" vertical="center"/>
    </xf>
    <xf numFmtId="0" fontId="8" fillId="6" borderId="44" xfId="0" applyFont="1" applyFill="1" applyBorder="1" applyAlignment="1">
      <alignment horizontal="center" vertical="center"/>
    </xf>
    <xf numFmtId="0" fontId="0" fillId="6" borderId="45" xfId="0" applyFill="1" applyBorder="1" applyAlignment="1">
      <alignment horizontal="center" vertical="center"/>
    </xf>
    <xf numFmtId="0" fontId="2" fillId="7" borderId="7" xfId="0" applyFont="1" applyFill="1" applyBorder="1" applyAlignment="1">
      <alignment horizontal="center" vertical="center" textRotation="90" wrapText="1"/>
    </xf>
    <xf numFmtId="0" fontId="0" fillId="7" borderId="46" xfId="0" applyFill="1" applyBorder="1" applyAlignment="1">
      <alignment horizontal="center" vertical="center" textRotation="90" wrapText="1"/>
    </xf>
    <xf numFmtId="0" fontId="0" fillId="7" borderId="34" xfId="0" applyFill="1" applyBorder="1" applyAlignment="1">
      <alignment horizontal="center" vertical="center" textRotation="90" wrapText="1"/>
    </xf>
    <xf numFmtId="0" fontId="8" fillId="8" borderId="25" xfId="0" applyFont="1" applyFill="1" applyBorder="1" applyAlignment="1">
      <alignment horizontal="center" vertical="center"/>
    </xf>
    <xf numFmtId="0" fontId="0" fillId="8" borderId="45" xfId="0" applyFill="1" applyBorder="1" applyAlignment="1">
      <alignment horizontal="center" vertical="center"/>
    </xf>
    <xf numFmtId="0" fontId="7" fillId="2" borderId="0" xfId="0" applyFont="1" applyFill="1" applyAlignment="1">
      <alignment horizontal="left"/>
    </xf>
    <xf numFmtId="0" fontId="0" fillId="0" borderId="0" xfId="0" applyAlignment="1"/>
    <xf numFmtId="0" fontId="2" fillId="0" borderId="0" xfId="0" applyFont="1" applyAlignment="1"/>
    <xf numFmtId="0" fontId="5" fillId="7" borderId="7" xfId="0" applyFont="1" applyFill="1" applyBorder="1" applyAlignment="1">
      <alignment horizontal="center" vertical="center" textRotation="90" shrinkToFit="1"/>
    </xf>
    <xf numFmtId="0" fontId="14" fillId="7" borderId="46" xfId="0" applyFont="1" applyFill="1" applyBorder="1" applyAlignment="1">
      <alignment horizontal="center" vertical="center" textRotation="90" shrinkToFit="1"/>
    </xf>
    <xf numFmtId="0" fontId="14" fillId="7" borderId="34" xfId="0" applyFont="1" applyFill="1" applyBorder="1" applyAlignment="1">
      <alignment horizontal="center" vertical="center" textRotation="90" shrinkToFi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11</xdr:col>
      <xdr:colOff>771525</xdr:colOff>
      <xdr:row>2</xdr:row>
      <xdr:rowOff>180975</xdr:rowOff>
    </xdr:from>
    <xdr:to>
      <xdr:col>12</xdr:col>
      <xdr:colOff>457200</xdr:colOff>
      <xdr:row>3</xdr:row>
      <xdr:rowOff>76200</xdr:rowOff>
    </xdr:to>
    <xdr:pic macro="[0]!czech">
      <xdr:nvPicPr>
        <xdr:cNvPr id="1315" name="Picture 34" descr="czechrepublic">
          <a:extLst>
            <a:ext uri="{FF2B5EF4-FFF2-40B4-BE49-F238E27FC236}">
              <a16:creationId xmlns:a16="http://schemas.microsoft.com/office/drawing/2014/main" id="{980F2972-A46B-4474-AB8D-3764136448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82400" y="533400"/>
          <a:ext cx="4572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9525</xdr:colOff>
      <xdr:row>8</xdr:row>
      <xdr:rowOff>66675</xdr:rowOff>
    </xdr:from>
    <xdr:to>
      <xdr:col>12</xdr:col>
      <xdr:colOff>457200</xdr:colOff>
      <xdr:row>9</xdr:row>
      <xdr:rowOff>152400</xdr:rowOff>
    </xdr:to>
    <xdr:pic macro="[0]!German">
      <xdr:nvPicPr>
        <xdr:cNvPr id="1316" name="Picture 35" descr="germany">
          <a:extLst>
            <a:ext uri="{FF2B5EF4-FFF2-40B4-BE49-F238E27FC236}">
              <a16:creationId xmlns:a16="http://schemas.microsoft.com/office/drawing/2014/main" id="{DFA5D16F-FACD-43BE-A4A9-176ACD40C9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91925" y="2019300"/>
          <a:ext cx="4476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6</xdr:row>
      <xdr:rowOff>123825</xdr:rowOff>
    </xdr:from>
    <xdr:to>
      <xdr:col>12</xdr:col>
      <xdr:colOff>447675</xdr:colOff>
      <xdr:row>8</xdr:row>
      <xdr:rowOff>47625</xdr:rowOff>
    </xdr:to>
    <xdr:pic macro="[0]!French">
      <xdr:nvPicPr>
        <xdr:cNvPr id="1317" name="Picture 36" descr="france">
          <a:extLst>
            <a:ext uri="{FF2B5EF4-FFF2-40B4-BE49-F238E27FC236}">
              <a16:creationId xmlns:a16="http://schemas.microsoft.com/office/drawing/2014/main" id="{D16C9EF6-0856-42E5-9C22-2F16CD9732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582400" y="1724025"/>
          <a:ext cx="4476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19050</xdr:colOff>
      <xdr:row>9</xdr:row>
      <xdr:rowOff>180975</xdr:rowOff>
    </xdr:from>
    <xdr:to>
      <xdr:col>12</xdr:col>
      <xdr:colOff>466725</xdr:colOff>
      <xdr:row>9</xdr:row>
      <xdr:rowOff>457200</xdr:rowOff>
    </xdr:to>
    <xdr:pic macro="[0]!Italian">
      <xdr:nvPicPr>
        <xdr:cNvPr id="1318" name="Picture 37" descr="italy">
          <a:extLst>
            <a:ext uri="{FF2B5EF4-FFF2-40B4-BE49-F238E27FC236}">
              <a16:creationId xmlns:a16="http://schemas.microsoft.com/office/drawing/2014/main" id="{B87682FC-A936-49C9-BAFE-B496DE5FDD8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01450" y="2324100"/>
          <a:ext cx="4476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38100</xdr:colOff>
      <xdr:row>9</xdr:row>
      <xdr:rowOff>1133475</xdr:rowOff>
    </xdr:from>
    <xdr:to>
      <xdr:col>12</xdr:col>
      <xdr:colOff>485775</xdr:colOff>
      <xdr:row>9</xdr:row>
      <xdr:rowOff>1409700</xdr:rowOff>
    </xdr:to>
    <xdr:pic macro="[0]!Malay">
      <xdr:nvPicPr>
        <xdr:cNvPr id="1319" name="Picture 38" descr="malaysia">
          <a:extLst>
            <a:ext uri="{FF2B5EF4-FFF2-40B4-BE49-F238E27FC236}">
              <a16:creationId xmlns:a16="http://schemas.microsoft.com/office/drawing/2014/main" id="{4A104CED-8C9B-46D5-B8BE-9ED934E6EB6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620500" y="3276600"/>
          <a:ext cx="4476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9</xdr:row>
      <xdr:rowOff>1438275</xdr:rowOff>
    </xdr:from>
    <xdr:to>
      <xdr:col>13</xdr:col>
      <xdr:colOff>333375</xdr:colOff>
      <xdr:row>9</xdr:row>
      <xdr:rowOff>1714500</xdr:rowOff>
    </xdr:to>
    <xdr:grpSp>
      <xdr:nvGrpSpPr>
        <xdr:cNvPr id="1320" name="Group 68">
          <a:extLst>
            <a:ext uri="{FF2B5EF4-FFF2-40B4-BE49-F238E27FC236}">
              <a16:creationId xmlns:a16="http://schemas.microsoft.com/office/drawing/2014/main" id="{3704D9E9-555D-442F-9B1E-29837A6135A6}"/>
            </a:ext>
          </a:extLst>
        </xdr:cNvPr>
        <xdr:cNvGrpSpPr>
          <a:grpSpLocks/>
        </xdr:cNvGrpSpPr>
      </xdr:nvGrpSpPr>
      <xdr:grpSpPr bwMode="auto">
        <a:xfrm>
          <a:off x="11601450" y="3581400"/>
          <a:ext cx="923925" cy="276225"/>
          <a:chOff x="1203" y="275"/>
          <a:chExt cx="97" cy="29"/>
        </a:xfrm>
      </xdr:grpSpPr>
      <xdr:pic macro="[0]!Portuguese">
        <xdr:nvPicPr>
          <xdr:cNvPr id="1342" name="Picture 40" descr="portugal">
            <a:extLst>
              <a:ext uri="{FF2B5EF4-FFF2-40B4-BE49-F238E27FC236}">
                <a16:creationId xmlns:a16="http://schemas.microsoft.com/office/drawing/2014/main" id="{08EFE76B-2685-417F-8607-8FF43F2C944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03" y="275"/>
            <a:ext cx="47" cy="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macro="[0]!Portuguese">
        <xdr:nvPicPr>
          <xdr:cNvPr id="1343" name="Picture 41" descr="brazil">
            <a:extLst>
              <a:ext uri="{FF2B5EF4-FFF2-40B4-BE49-F238E27FC236}">
                <a16:creationId xmlns:a16="http://schemas.microsoft.com/office/drawing/2014/main" id="{C74BB853-50F4-469B-84BD-963A244CD76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53" y="275"/>
            <a:ext cx="47" cy="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12</xdr:col>
      <xdr:colOff>0</xdr:colOff>
      <xdr:row>5</xdr:row>
      <xdr:rowOff>38100</xdr:rowOff>
    </xdr:from>
    <xdr:to>
      <xdr:col>12</xdr:col>
      <xdr:colOff>447675</xdr:colOff>
      <xdr:row>6</xdr:row>
      <xdr:rowOff>104775</xdr:rowOff>
    </xdr:to>
    <xdr:pic macro="[0]!Finnish">
      <xdr:nvPicPr>
        <xdr:cNvPr id="1321" name="Picture 43" descr="finland">
          <a:extLst>
            <a:ext uri="{FF2B5EF4-FFF2-40B4-BE49-F238E27FC236}">
              <a16:creationId xmlns:a16="http://schemas.microsoft.com/office/drawing/2014/main" id="{C6E06719-CFFE-4E5A-9111-953D1D9ACE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582400" y="1447800"/>
          <a:ext cx="4476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19050</xdr:colOff>
      <xdr:row>10</xdr:row>
      <xdr:rowOff>0</xdr:rowOff>
    </xdr:from>
    <xdr:to>
      <xdr:col>12</xdr:col>
      <xdr:colOff>466725</xdr:colOff>
      <xdr:row>10</xdr:row>
      <xdr:rowOff>266700</xdr:rowOff>
    </xdr:to>
    <xdr:pic macro="[0]!Russian">
      <xdr:nvPicPr>
        <xdr:cNvPr id="1322" name="Picture 44" descr="russia">
          <a:extLst>
            <a:ext uri="{FF2B5EF4-FFF2-40B4-BE49-F238E27FC236}">
              <a16:creationId xmlns:a16="http://schemas.microsoft.com/office/drawing/2014/main" id="{7EB14ED4-CC36-4B03-B8DF-58F288E84DC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601450" y="3895725"/>
          <a:ext cx="447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19050</xdr:colOff>
      <xdr:row>11</xdr:row>
      <xdr:rowOff>238125</xdr:rowOff>
    </xdr:from>
    <xdr:to>
      <xdr:col>12</xdr:col>
      <xdr:colOff>466725</xdr:colOff>
      <xdr:row>11</xdr:row>
      <xdr:rowOff>514350</xdr:rowOff>
    </xdr:to>
    <xdr:pic macro="[0]!Thai">
      <xdr:nvPicPr>
        <xdr:cNvPr id="1323" name="Picture 45" descr="thailand">
          <a:extLst>
            <a:ext uri="{FF2B5EF4-FFF2-40B4-BE49-F238E27FC236}">
              <a16:creationId xmlns:a16="http://schemas.microsoft.com/office/drawing/2014/main" id="{38C674C3-B6B1-45A5-83E6-EFACFFC2724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601450" y="4514850"/>
          <a:ext cx="4476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9525</xdr:colOff>
      <xdr:row>9</xdr:row>
      <xdr:rowOff>809625</xdr:rowOff>
    </xdr:from>
    <xdr:to>
      <xdr:col>12</xdr:col>
      <xdr:colOff>495300</xdr:colOff>
      <xdr:row>9</xdr:row>
      <xdr:rowOff>1104900</xdr:rowOff>
    </xdr:to>
    <xdr:pic macro="[0]!Korean">
      <xdr:nvPicPr>
        <xdr:cNvPr id="1324" name="Picture 46" descr="southkorea">
          <a:extLst>
            <a:ext uri="{FF2B5EF4-FFF2-40B4-BE49-F238E27FC236}">
              <a16:creationId xmlns:a16="http://schemas.microsoft.com/office/drawing/2014/main" id="{6D7053E9-65A6-48AB-8B50-D9588CC4D7E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591925" y="2952750"/>
          <a:ext cx="4857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771525</xdr:colOff>
      <xdr:row>3</xdr:row>
      <xdr:rowOff>85725</xdr:rowOff>
    </xdr:from>
    <xdr:to>
      <xdr:col>13</xdr:col>
      <xdr:colOff>304800</xdr:colOff>
      <xdr:row>4</xdr:row>
      <xdr:rowOff>85725</xdr:rowOff>
    </xdr:to>
    <xdr:grpSp>
      <xdr:nvGrpSpPr>
        <xdr:cNvPr id="1325" name="Group 63">
          <a:extLst>
            <a:ext uri="{FF2B5EF4-FFF2-40B4-BE49-F238E27FC236}">
              <a16:creationId xmlns:a16="http://schemas.microsoft.com/office/drawing/2014/main" id="{1C6D05FD-24CA-4C77-99BC-C7495A293022}"/>
            </a:ext>
          </a:extLst>
        </xdr:cNvPr>
        <xdr:cNvGrpSpPr>
          <a:grpSpLocks/>
        </xdr:cNvGrpSpPr>
      </xdr:nvGrpSpPr>
      <xdr:grpSpPr bwMode="auto">
        <a:xfrm>
          <a:off x="11582400" y="819150"/>
          <a:ext cx="914400" cy="295275"/>
          <a:chOff x="1203" y="76"/>
          <a:chExt cx="98" cy="31"/>
        </a:xfrm>
      </xdr:grpSpPr>
      <xdr:pic macro="[0]!Dutch">
        <xdr:nvPicPr>
          <xdr:cNvPr id="1340" name="Picture 39" descr="netherlands">
            <a:extLst>
              <a:ext uri="{FF2B5EF4-FFF2-40B4-BE49-F238E27FC236}">
                <a16:creationId xmlns:a16="http://schemas.microsoft.com/office/drawing/2014/main" id="{D685E676-A347-4355-A02F-B3627E353C7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03" y="77"/>
            <a:ext cx="47" cy="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macro="[0]!Dutch">
        <xdr:nvPicPr>
          <xdr:cNvPr id="1341" name="Picture 50" descr="belgium">
            <a:extLst>
              <a:ext uri="{FF2B5EF4-FFF2-40B4-BE49-F238E27FC236}">
                <a16:creationId xmlns:a16="http://schemas.microsoft.com/office/drawing/2014/main" id="{B541C299-B7F3-4B5B-B8F3-9ABAA78E2A79}"/>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52" y="76"/>
            <a:ext cx="49" cy="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12</xdr:col>
      <xdr:colOff>19050</xdr:colOff>
      <xdr:row>10</xdr:row>
      <xdr:rowOff>295275</xdr:rowOff>
    </xdr:from>
    <xdr:to>
      <xdr:col>15</xdr:col>
      <xdr:colOff>95250</xdr:colOff>
      <xdr:row>11</xdr:row>
      <xdr:rowOff>209550</xdr:rowOff>
    </xdr:to>
    <xdr:grpSp>
      <xdr:nvGrpSpPr>
        <xdr:cNvPr id="1326" name="Group 114">
          <a:extLst>
            <a:ext uri="{FF2B5EF4-FFF2-40B4-BE49-F238E27FC236}">
              <a16:creationId xmlns:a16="http://schemas.microsoft.com/office/drawing/2014/main" id="{D974EBE0-0B7A-467F-8DC7-238B8E369D01}"/>
            </a:ext>
          </a:extLst>
        </xdr:cNvPr>
        <xdr:cNvGrpSpPr>
          <a:grpSpLocks/>
        </xdr:cNvGrpSpPr>
      </xdr:nvGrpSpPr>
      <xdr:grpSpPr bwMode="auto">
        <a:xfrm>
          <a:off x="11601450" y="4191000"/>
          <a:ext cx="1905000" cy="295275"/>
          <a:chOff x="1263" y="425"/>
          <a:chExt cx="200" cy="31"/>
        </a:xfrm>
      </xdr:grpSpPr>
      <xdr:pic macro="[0]!Spanish">
        <xdr:nvPicPr>
          <xdr:cNvPr id="1336" name="Picture 31" descr="spain">
            <a:extLst>
              <a:ext uri="{FF2B5EF4-FFF2-40B4-BE49-F238E27FC236}">
                <a16:creationId xmlns:a16="http://schemas.microsoft.com/office/drawing/2014/main" id="{2C6AFBB9-8F0A-4E04-92E5-E05E7B10FC5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63" y="426"/>
            <a:ext cx="47" cy="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macro="[0]!Spanish">
        <xdr:nvPicPr>
          <xdr:cNvPr id="1337" name="Picture 51" descr="argentina">
            <a:extLst>
              <a:ext uri="{FF2B5EF4-FFF2-40B4-BE49-F238E27FC236}">
                <a16:creationId xmlns:a16="http://schemas.microsoft.com/office/drawing/2014/main" id="{96D3205E-09CF-4AD8-BA1A-0FC5C875F86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13" y="425"/>
            <a:ext cx="48" cy="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macro="[0]!Spanish">
        <xdr:nvPicPr>
          <xdr:cNvPr id="1338" name="Picture 52" descr="columbia">
            <a:extLst>
              <a:ext uri="{FF2B5EF4-FFF2-40B4-BE49-F238E27FC236}">
                <a16:creationId xmlns:a16="http://schemas.microsoft.com/office/drawing/2014/main" id="{86028986-B98C-4DC5-92FB-04346B94C11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64" y="425"/>
            <a:ext cx="50" cy="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macro="[0]!Spanish">
        <xdr:nvPicPr>
          <xdr:cNvPr id="1339" name="Picture 53" descr="uruguay">
            <a:extLst>
              <a:ext uri="{FF2B5EF4-FFF2-40B4-BE49-F238E27FC236}">
                <a16:creationId xmlns:a16="http://schemas.microsoft.com/office/drawing/2014/main" id="{17D058A1-3A25-4BBE-A9DD-C815431D82A1}"/>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15" y="425"/>
            <a:ext cx="48" cy="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14</xdr:col>
      <xdr:colOff>219075</xdr:colOff>
      <xdr:row>4</xdr:row>
      <xdr:rowOff>95250</xdr:rowOff>
    </xdr:from>
    <xdr:to>
      <xdr:col>15</xdr:col>
      <xdr:colOff>85725</xdr:colOff>
      <xdr:row>5</xdr:row>
      <xdr:rowOff>9525</xdr:rowOff>
    </xdr:to>
    <xdr:pic macro="[0]!English">
      <xdr:nvPicPr>
        <xdr:cNvPr id="1328" name="Picture 90" descr="canada">
          <a:extLst>
            <a:ext uri="{FF2B5EF4-FFF2-40B4-BE49-F238E27FC236}">
              <a16:creationId xmlns:a16="http://schemas.microsoft.com/office/drawing/2014/main" id="{4D933D9B-8B1B-4983-95E7-AFAB661A23D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020675" y="1123950"/>
          <a:ext cx="4762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762000</xdr:colOff>
      <xdr:row>1</xdr:row>
      <xdr:rowOff>38100</xdr:rowOff>
    </xdr:from>
    <xdr:to>
      <xdr:col>12</xdr:col>
      <xdr:colOff>466725</xdr:colOff>
      <xdr:row>2</xdr:row>
      <xdr:rowOff>152400</xdr:rowOff>
    </xdr:to>
    <xdr:pic macro="[0]!Chinese">
      <xdr:nvPicPr>
        <xdr:cNvPr id="1329" name="Picture 91" descr="china">
          <a:extLst>
            <a:ext uri="{FF2B5EF4-FFF2-40B4-BE49-F238E27FC236}">
              <a16:creationId xmlns:a16="http://schemas.microsoft.com/office/drawing/2014/main" id="{AB06A60A-EDF7-4BEA-A797-6D1B42C26F54}"/>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582400" y="209550"/>
          <a:ext cx="4667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9525</xdr:colOff>
      <xdr:row>9</xdr:row>
      <xdr:rowOff>485775</xdr:rowOff>
    </xdr:from>
    <xdr:to>
      <xdr:col>12</xdr:col>
      <xdr:colOff>495300</xdr:colOff>
      <xdr:row>9</xdr:row>
      <xdr:rowOff>771525</xdr:rowOff>
    </xdr:to>
    <xdr:pic macro="[0]!Japanese">
      <xdr:nvPicPr>
        <xdr:cNvPr id="1330" name="Picture 115" descr="japan">
          <a:extLst>
            <a:ext uri="{FF2B5EF4-FFF2-40B4-BE49-F238E27FC236}">
              <a16:creationId xmlns:a16="http://schemas.microsoft.com/office/drawing/2014/main" id="{C20ECD71-1D56-4268-8D01-384718425F69}"/>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1591925" y="2628900"/>
          <a:ext cx="4857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file:///\\leulsrv014\Leuna\Regulatory%20Compliance%20and%20EHS\Diverses\Hexion%20allgemein\EHS-Standards-Hexion\GMS-02%20Risk%20Assessment%20Standard%20Support%20-%20Risk%20Matrix%20Harmonized%20International%20-%20Final.x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T44"/>
  <sheetViews>
    <sheetView zoomScaleNormal="100" workbookViewId="0">
      <selection activeCell="AK5" sqref="AK5:AT21"/>
    </sheetView>
  </sheetViews>
  <sheetFormatPr baseColWidth="10" defaultColWidth="9.140625" defaultRowHeight="12.75"/>
  <cols>
    <col min="1" max="1" width="4" style="1" customWidth="1"/>
    <col min="2" max="2" width="20.140625" style="1" customWidth="1"/>
    <col min="3" max="3" width="17.28515625" style="1" customWidth="1"/>
    <col min="4" max="4" width="15.5703125" style="1" customWidth="1"/>
    <col min="5" max="5" width="4.5703125" style="1" customWidth="1"/>
    <col min="6" max="6" width="17.85546875" style="1" customWidth="1"/>
    <col min="7" max="7" width="18.42578125" style="1" customWidth="1"/>
    <col min="8" max="11" width="17.7109375" style="1" customWidth="1"/>
    <col min="12" max="12" width="5" style="1" customWidth="1"/>
    <col min="13" max="16384" width="9.140625" style="1"/>
  </cols>
  <sheetData>
    <row r="1" spans="1:46" ht="13.5" thickBot="1">
      <c r="A1" s="9"/>
      <c r="B1" s="9"/>
      <c r="C1" s="9"/>
      <c r="D1" s="9"/>
      <c r="E1" s="9"/>
      <c r="F1" s="9"/>
      <c r="G1" s="9"/>
      <c r="H1" s="9"/>
      <c r="I1" s="9"/>
      <c r="J1" s="9"/>
      <c r="K1" s="9"/>
      <c r="L1" s="9"/>
      <c r="M1" s="9"/>
      <c r="N1" s="9"/>
      <c r="O1" s="9"/>
      <c r="P1" s="9"/>
      <c r="Q1" s="9"/>
      <c r="R1" s="9"/>
      <c r="S1" s="9"/>
      <c r="T1" s="9"/>
      <c r="U1" s="9"/>
      <c r="V1" s="9"/>
    </row>
    <row r="2" spans="1:46" ht="14.25" customHeight="1">
      <c r="A2" s="9"/>
      <c r="B2" s="9"/>
      <c r="C2" s="9"/>
      <c r="D2" s="9"/>
      <c r="E2" s="9"/>
      <c r="F2" s="9"/>
      <c r="G2" s="9"/>
      <c r="H2" s="9"/>
      <c r="I2" s="9"/>
      <c r="J2" s="256" t="s">
        <v>1256</v>
      </c>
      <c r="K2" s="204" t="str">
        <f>Translations!$A$9</f>
        <v>German</v>
      </c>
      <c r="L2" s="9"/>
      <c r="M2" s="9"/>
      <c r="N2" s="9"/>
      <c r="O2" s="9"/>
      <c r="P2" s="9"/>
      <c r="Q2" s="9"/>
      <c r="R2" s="9"/>
      <c r="S2" s="9"/>
      <c r="T2" s="9"/>
      <c r="U2" s="9"/>
      <c r="V2" s="9"/>
    </row>
    <row r="3" spans="1:46" ht="30" customHeight="1" thickBot="1">
      <c r="A3" s="260" t="str">
        <f>VLOOKUP($K$2,Translations!A3:DI18,105)</f>
        <v>Risiko-Matrix</v>
      </c>
      <c r="B3" s="261"/>
      <c r="C3" s="261"/>
      <c r="D3" s="261"/>
      <c r="E3" s="261"/>
      <c r="F3" s="261"/>
      <c r="G3" s="261"/>
      <c r="H3" s="262"/>
      <c r="I3" s="9"/>
      <c r="J3" s="257"/>
      <c r="K3" s="123" t="str">
        <f>VLOOKUP($K$2,Translations!A3:DI28,2)</f>
        <v>Deutsch</v>
      </c>
      <c r="L3" s="9"/>
      <c r="M3" s="9"/>
      <c r="N3" s="9"/>
      <c r="O3" s="9"/>
      <c r="P3" s="9"/>
      <c r="Q3" s="9"/>
      <c r="R3" s="9"/>
      <c r="S3" s="9"/>
      <c r="T3" s="9"/>
      <c r="U3" s="9"/>
      <c r="V3" s="9"/>
    </row>
    <row r="4" spans="1:46" ht="23.25" customHeight="1" thickBot="1">
      <c r="A4" s="205"/>
      <c r="B4" s="209" t="s">
        <v>1755</v>
      </c>
      <c r="C4" s="206"/>
      <c r="D4" s="206"/>
      <c r="E4" s="9"/>
      <c r="F4" s="9"/>
      <c r="G4" s="9"/>
      <c r="H4" s="9"/>
      <c r="I4" s="9"/>
      <c r="J4" s="9"/>
      <c r="K4" s="9"/>
      <c r="L4" s="9"/>
      <c r="M4" s="9"/>
      <c r="N4" s="9"/>
      <c r="O4" s="9"/>
      <c r="P4" s="9"/>
      <c r="Q4" s="9"/>
      <c r="R4" s="9"/>
      <c r="S4" s="9"/>
      <c r="T4" s="9"/>
      <c r="U4" s="9"/>
      <c r="V4" s="9"/>
    </row>
    <row r="5" spans="1:46" ht="30" customHeight="1" thickBot="1">
      <c r="A5" s="206"/>
      <c r="B5" s="211" t="s">
        <v>1753</v>
      </c>
      <c r="C5" s="209"/>
      <c r="D5" s="206"/>
      <c r="E5" s="2"/>
      <c r="F5" s="240" t="str">
        <f>VLOOKUP($K$2,Translations!A3:DI18,3)</f>
        <v>Wahrscheinlichkeit</v>
      </c>
      <c r="G5" s="241"/>
      <c r="H5" s="241"/>
      <c r="I5" s="241"/>
      <c r="J5" s="241"/>
      <c r="K5" s="242"/>
      <c r="L5" s="9"/>
      <c r="M5" s="9"/>
      <c r="N5" s="9"/>
      <c r="O5" s="9"/>
      <c r="P5" s="9"/>
      <c r="Q5" s="9"/>
      <c r="R5" s="9"/>
      <c r="S5" s="9"/>
      <c r="T5" s="9"/>
      <c r="U5" s="9"/>
      <c r="V5" s="9"/>
      <c r="X5" s="240" t="s">
        <v>983</v>
      </c>
      <c r="Y5" s="241"/>
      <c r="Z5" s="241"/>
      <c r="AA5" s="241"/>
      <c r="AB5" s="241"/>
      <c r="AC5" s="242"/>
      <c r="AK5" s="133" t="s">
        <v>365</v>
      </c>
      <c r="AL5" s="156" t="s">
        <v>366</v>
      </c>
      <c r="AM5" s="252" t="s">
        <v>81</v>
      </c>
      <c r="AN5" s="253"/>
      <c r="AO5" s="253"/>
      <c r="AP5" s="253"/>
      <c r="AQ5" s="253"/>
      <c r="AR5" s="234" t="s">
        <v>100</v>
      </c>
      <c r="AS5" s="235"/>
      <c r="AT5" s="236"/>
    </row>
    <row r="6" spans="1:46" ht="15" customHeight="1" thickBot="1">
      <c r="A6" s="206"/>
      <c r="B6"/>
      <c r="C6" s="210" t="s">
        <v>1754</v>
      </c>
      <c r="D6" s="206"/>
      <c r="E6" s="2"/>
      <c r="F6" s="243" t="str">
        <f>VLOOKUP($K$2,Translations!A3:DK18,106)</f>
        <v>Vorkommnisse pro Jahr</v>
      </c>
      <c r="G6" s="244"/>
      <c r="H6" s="244"/>
      <c r="I6" s="244"/>
      <c r="J6" s="244"/>
      <c r="K6" s="245"/>
      <c r="L6" s="9"/>
      <c r="M6" s="9"/>
      <c r="N6" s="9"/>
      <c r="O6" s="9"/>
      <c r="P6" s="9"/>
      <c r="Q6" s="9"/>
      <c r="R6" s="9"/>
      <c r="S6" s="9"/>
      <c r="T6" s="9"/>
      <c r="U6" s="9"/>
      <c r="V6" s="9"/>
      <c r="X6" s="243" t="s">
        <v>258</v>
      </c>
      <c r="Y6" s="244"/>
      <c r="Z6" s="244"/>
      <c r="AA6" s="244"/>
      <c r="AB6" s="244"/>
      <c r="AC6" s="245"/>
      <c r="AK6" s="135" t="s">
        <v>367</v>
      </c>
      <c r="AL6" s="150" t="s">
        <v>101</v>
      </c>
      <c r="AM6" s="237" t="s">
        <v>83</v>
      </c>
      <c r="AN6" s="238"/>
      <c r="AO6" s="238"/>
      <c r="AP6" s="238"/>
      <c r="AQ6" s="238"/>
      <c r="AR6" s="238"/>
      <c r="AS6" s="238"/>
      <c r="AT6" s="239"/>
    </row>
    <row r="7" spans="1:46" ht="14.25" customHeight="1">
      <c r="A7" s="206"/>
      <c r="B7" s="206"/>
      <c r="C7" s="206"/>
      <c r="D7" s="206"/>
      <c r="E7" s="9"/>
      <c r="F7" s="46" t="s">
        <v>22</v>
      </c>
      <c r="G7" s="47" t="s">
        <v>20</v>
      </c>
      <c r="H7" s="48" t="s">
        <v>18</v>
      </c>
      <c r="I7" s="48" t="s">
        <v>1524</v>
      </c>
      <c r="J7" s="48" t="s">
        <v>1424</v>
      </c>
      <c r="K7" s="68" t="s">
        <v>1423</v>
      </c>
      <c r="L7" s="9"/>
      <c r="M7" s="9"/>
      <c r="N7" s="9"/>
      <c r="O7" s="9"/>
      <c r="P7" s="9"/>
      <c r="Q7" s="9"/>
      <c r="R7" s="9"/>
      <c r="S7" s="9"/>
      <c r="T7" s="9"/>
      <c r="U7" s="9"/>
      <c r="V7" s="9"/>
      <c r="X7" s="46" t="s">
        <v>1756</v>
      </c>
      <c r="Y7" s="47" t="s">
        <v>1757</v>
      </c>
      <c r="Z7" s="48" t="s">
        <v>1758</v>
      </c>
      <c r="AA7" s="48" t="s">
        <v>1759</v>
      </c>
      <c r="AB7" s="48" t="s">
        <v>1760</v>
      </c>
      <c r="AC7" s="68" t="s">
        <v>1761</v>
      </c>
      <c r="AK7" s="228" t="s">
        <v>82</v>
      </c>
      <c r="AL7" s="125"/>
      <c r="AM7" s="219" t="s">
        <v>84</v>
      </c>
      <c r="AN7" s="220"/>
      <c r="AO7" s="220"/>
      <c r="AP7" s="220"/>
      <c r="AQ7" s="231"/>
      <c r="AR7" s="219" t="s">
        <v>95</v>
      </c>
      <c r="AS7" s="220"/>
      <c r="AT7" s="221"/>
    </row>
    <row r="8" spans="1:46" ht="13.5" customHeight="1" thickBot="1">
      <c r="A8" s="206"/>
      <c r="B8" s="206"/>
      <c r="C8" s="206"/>
      <c r="D8" s="206"/>
      <c r="E8" s="9"/>
      <c r="F8" s="82" t="str">
        <f>VLOOKUP($K$2,Translations!A3:DI18,108)</f>
        <v>(10,000-1,000,000 Jahre)</v>
      </c>
      <c r="G8" s="45" t="str">
        <f>VLOOKUP($K$2,Translations!A3:DI18,109)</f>
        <v>(1.000-10.000 Jahre)</v>
      </c>
      <c r="H8" s="45" t="str">
        <f>VLOOKUP($K$2,Translations!A3:DI18,110)</f>
        <v>(100-1.000 Jahre)</v>
      </c>
      <c r="I8" s="45" t="str">
        <f>VLOOKUP($K$2,Translations!A3:DI18,111)</f>
        <v>(10-100 Jahre)</v>
      </c>
      <c r="J8" s="45" t="str">
        <f>VLOOKUP($K$2,Translations!A3:DI18,112)</f>
        <v>(1-10 Jahre)</v>
      </c>
      <c r="K8" s="83" t="str">
        <f>VLOOKUP($K$2,Translations!A3:DI18,113)</f>
        <v>(&gt; einmal im Jahr)</v>
      </c>
      <c r="L8" s="9"/>
      <c r="M8" s="9"/>
      <c r="N8" s="9"/>
      <c r="O8" s="9"/>
      <c r="P8" s="9"/>
      <c r="Q8" s="9"/>
      <c r="R8" s="9"/>
      <c r="S8" s="9"/>
      <c r="T8" s="9"/>
      <c r="U8" s="9"/>
      <c r="V8" s="9"/>
      <c r="X8" s="82" t="s">
        <v>260</v>
      </c>
      <c r="Y8" s="45" t="s">
        <v>261</v>
      </c>
      <c r="Z8" s="45" t="s">
        <v>262</v>
      </c>
      <c r="AA8" s="45" t="s">
        <v>263</v>
      </c>
      <c r="AB8" s="45" t="s">
        <v>264</v>
      </c>
      <c r="AC8" s="83" t="s">
        <v>265</v>
      </c>
      <c r="AK8" s="229"/>
      <c r="AL8" s="126" t="s">
        <v>912</v>
      </c>
      <c r="AM8" s="222"/>
      <c r="AN8" s="223"/>
      <c r="AO8" s="223"/>
      <c r="AP8" s="223"/>
      <c r="AQ8" s="232"/>
      <c r="AR8" s="222"/>
      <c r="AS8" s="223"/>
      <c r="AT8" s="224"/>
    </row>
    <row r="9" spans="1:46" ht="15" customHeight="1" thickBot="1">
      <c r="A9" s="206"/>
      <c r="B9" s="206"/>
      <c r="C9" s="208" t="s">
        <v>333</v>
      </c>
      <c r="D9" s="207">
        <v>40991</v>
      </c>
      <c r="E9" s="9"/>
      <c r="F9" s="246" t="str">
        <f>VLOOKUP($K$2,Translations!A3:DC18,107)</f>
        <v>Leitworte</v>
      </c>
      <c r="G9" s="247"/>
      <c r="H9" s="247"/>
      <c r="I9" s="247"/>
      <c r="J9" s="247"/>
      <c r="K9" s="248"/>
      <c r="L9" s="9"/>
      <c r="M9" s="9"/>
      <c r="N9" s="9"/>
      <c r="O9" s="9"/>
      <c r="P9" s="9"/>
      <c r="Q9" s="9"/>
      <c r="R9" s="9"/>
      <c r="S9" s="9"/>
      <c r="T9" s="9"/>
      <c r="U9" s="9"/>
      <c r="V9" s="9"/>
      <c r="X9" s="246" t="s">
        <v>259</v>
      </c>
      <c r="Y9" s="247"/>
      <c r="Z9" s="247"/>
      <c r="AA9" s="247"/>
      <c r="AB9" s="247"/>
      <c r="AC9" s="248"/>
      <c r="AK9" s="230"/>
      <c r="AL9" s="127"/>
      <c r="AM9" s="225"/>
      <c r="AN9" s="226"/>
      <c r="AO9" s="226"/>
      <c r="AP9" s="226"/>
      <c r="AQ9" s="233"/>
      <c r="AR9" s="225"/>
      <c r="AS9" s="226"/>
      <c r="AT9" s="227"/>
    </row>
    <row r="10" spans="1:46" ht="138" customHeight="1" thickBot="1">
      <c r="A10" s="9"/>
      <c r="B10" s="254"/>
      <c r="C10" s="255"/>
      <c r="D10" s="255"/>
      <c r="E10" s="10"/>
      <c r="F10" s="151" t="str">
        <f>VLOOKUP($K$2,Translations!A3:DI18,4)</f>
        <v>Niemals in der Branche vorgekommen</v>
      </c>
      <c r="G10" s="152" t="str">
        <f>VLOOKUP($K$2,Translations!A3:DI18,5)</f>
        <v>Einmaliges Vorkommen in der Branche</v>
      </c>
      <c r="H10" s="152" t="str">
        <f>VLOOKUP($K$2,Translations!A3:DI18,6)</f>
        <v>Einmaliges Vorkommen innerhalb von Momentive oder mehr als ein Vorfall in der Branche</v>
      </c>
      <c r="I10" s="152" t="str">
        <f>VLOOKUP($K$2,Translations!A3:DI18,7)</f>
        <v>Einmaliges Vorkommen innerhalb des Standortes oder wenige Vorfälle innerhalb von Momentive</v>
      </c>
      <c r="J10" s="152" t="str">
        <f>VLOOKUP($K$2,Translations!A3:DI18,8)</f>
        <v>Mehrfach auftretendes Vorkommen innerhalb des Standortes oder jährliche Vorkommen innerhalb von Momentive</v>
      </c>
      <c r="K10" s="153" t="str">
        <f>VLOOKUP($K$2,Translations!A3:DI18,9)</f>
        <v>Mehr als jährlich auftretendes Vorkommen am Standort oder mehrfaches Auftreten des Vorfalls innerhalb von Momentive</v>
      </c>
      <c r="L10" s="9"/>
      <c r="M10" s="9"/>
      <c r="N10" s="9"/>
      <c r="O10" s="9"/>
      <c r="P10" s="9"/>
      <c r="Q10" s="9"/>
      <c r="R10" s="9"/>
      <c r="S10" s="9"/>
      <c r="T10" s="9"/>
      <c r="U10" s="9"/>
      <c r="V10" s="9"/>
      <c r="X10" s="151" t="s">
        <v>984</v>
      </c>
      <c r="Y10" s="152" t="s">
        <v>985</v>
      </c>
      <c r="Z10" s="152" t="s">
        <v>77</v>
      </c>
      <c r="AA10" s="152" t="s">
        <v>78</v>
      </c>
      <c r="AB10" s="152" t="s">
        <v>79</v>
      </c>
      <c r="AC10" s="153" t="s">
        <v>80</v>
      </c>
      <c r="AK10" s="228" t="s">
        <v>368</v>
      </c>
      <c r="AL10" s="125"/>
      <c r="AM10" s="219" t="s">
        <v>94</v>
      </c>
      <c r="AN10" s="220"/>
      <c r="AO10" s="220"/>
      <c r="AP10" s="220"/>
      <c r="AQ10" s="231"/>
      <c r="AR10" s="219" t="s">
        <v>96</v>
      </c>
      <c r="AS10" s="220"/>
      <c r="AT10" s="221"/>
    </row>
    <row r="11" spans="1:46" ht="30" customHeight="1" thickBot="1">
      <c r="A11" s="9"/>
      <c r="B11" s="19"/>
      <c r="C11" s="20"/>
      <c r="D11" s="21"/>
      <c r="E11" s="10"/>
      <c r="F11" s="23" t="str">
        <f>VLOOKUP($K$2,Translations!A3:DI18,10)</f>
        <v>Sehr unwahrscheinlich</v>
      </c>
      <c r="G11" s="24" t="str">
        <f>VLOOKUP($K$2,Translations!A3:DI18,11)</f>
        <v>Unwahrscheinlich</v>
      </c>
      <c r="H11" s="24" t="str">
        <f>VLOOKUP($K$2,Translations!A3:DI18,12)</f>
        <v>Möglich</v>
      </c>
      <c r="I11" s="24" t="str">
        <f>VLOOKUP($K$2,Translations!A3:DI18,13)</f>
        <v>Gelegentlich</v>
      </c>
      <c r="J11" s="24" t="str">
        <f>VLOOKUP($K$2,Translations!A3:DI18,14)</f>
        <v>Regelmäßig</v>
      </c>
      <c r="K11" s="25" t="str">
        <f>VLOOKUP($K$2,Translations!A3:DI18,15)</f>
        <v>Sicher</v>
      </c>
      <c r="L11" s="9"/>
      <c r="M11" s="9"/>
      <c r="N11" s="9"/>
      <c r="O11" s="9"/>
      <c r="P11" s="9"/>
      <c r="Q11" s="9"/>
      <c r="R11" s="9"/>
      <c r="S11" s="9"/>
      <c r="T11" s="9"/>
      <c r="U11" s="9"/>
      <c r="V11" s="9"/>
      <c r="X11" s="23" t="s">
        <v>986</v>
      </c>
      <c r="Y11" s="24" t="s">
        <v>987</v>
      </c>
      <c r="Z11" s="24" t="s">
        <v>988</v>
      </c>
      <c r="AA11" s="24" t="s">
        <v>989</v>
      </c>
      <c r="AB11" s="24" t="s">
        <v>990</v>
      </c>
      <c r="AC11" s="25" t="s">
        <v>991</v>
      </c>
      <c r="AK11" s="229"/>
      <c r="AL11" s="126" t="s">
        <v>913</v>
      </c>
      <c r="AM11" s="222"/>
      <c r="AN11" s="223"/>
      <c r="AO11" s="223"/>
      <c r="AP11" s="223"/>
      <c r="AQ11" s="232"/>
      <c r="AR11" s="222"/>
      <c r="AS11" s="223"/>
      <c r="AT11" s="224"/>
    </row>
    <row r="12" spans="1:46" ht="58.5" customHeight="1" thickBot="1">
      <c r="A12" s="9"/>
      <c r="B12" s="43" t="str">
        <f>VLOOKUP($K$2,Translations!A3:DI18,17)</f>
        <v>Auswirkungen auf Personen</v>
      </c>
      <c r="C12" s="44" t="str">
        <f>VLOOKUP($K$2,Translations!A3:DI18,18)</f>
        <v>Auswirkungen auf die Umwelt</v>
      </c>
      <c r="D12" s="50" t="str">
        <f>VLOOKUP($K$2,Translations!A3:DI18,19)</f>
        <v>Auswirkungen auf Sachwerte oder Produktion</v>
      </c>
      <c r="E12" s="11"/>
      <c r="F12" s="22">
        <v>0</v>
      </c>
      <c r="G12" s="12">
        <v>1</v>
      </c>
      <c r="H12" s="12">
        <v>2</v>
      </c>
      <c r="I12" s="12">
        <v>3</v>
      </c>
      <c r="J12" s="12">
        <v>4</v>
      </c>
      <c r="K12" s="13">
        <v>5</v>
      </c>
      <c r="L12" s="9"/>
      <c r="M12" s="9"/>
      <c r="N12" s="9"/>
      <c r="O12" s="9"/>
      <c r="P12" s="9"/>
      <c r="Q12" s="9"/>
      <c r="R12" s="9"/>
      <c r="S12" s="9"/>
      <c r="T12" s="9"/>
      <c r="U12" s="9"/>
      <c r="V12" s="9"/>
      <c r="X12" s="22">
        <v>0</v>
      </c>
      <c r="Y12" s="12">
        <v>1</v>
      </c>
      <c r="Z12" s="12">
        <v>2</v>
      </c>
      <c r="AA12" s="12">
        <v>3</v>
      </c>
      <c r="AB12" s="12">
        <v>4</v>
      </c>
      <c r="AC12" s="13">
        <v>5</v>
      </c>
      <c r="AE12" s="9"/>
      <c r="AF12" s="43" t="s">
        <v>993</v>
      </c>
      <c r="AG12" s="44" t="s">
        <v>994</v>
      </c>
      <c r="AH12" s="50" t="s">
        <v>995</v>
      </c>
      <c r="AI12" s="11"/>
      <c r="AK12" s="230"/>
      <c r="AL12" s="127"/>
      <c r="AM12" s="225"/>
      <c r="AN12" s="226"/>
      <c r="AO12" s="226"/>
      <c r="AP12" s="226"/>
      <c r="AQ12" s="233"/>
      <c r="AR12" s="225"/>
      <c r="AS12" s="226"/>
      <c r="AT12" s="227"/>
    </row>
    <row r="13" spans="1:46" ht="45" customHeight="1">
      <c r="A13" s="249" t="str">
        <f>VLOOKUP($K$2,Translations!A3:DI18,16)</f>
        <v>Auswirkungen</v>
      </c>
      <c r="B13" s="6" t="str">
        <f>VLOOKUP($K$2,Translations!A3:DI18,20)</f>
        <v>Keine Verletzung</v>
      </c>
      <c r="C13" s="5" t="str">
        <f>VLOOKUP($K$2,Translations!A3:DI18,26)</f>
        <v>Keine Auswirkungen</v>
      </c>
      <c r="D13" s="5" t="str">
        <f>VLOOKUP($K$2,Translations!A3:DI18,32)</f>
        <v>Keine Auswirkungen</v>
      </c>
      <c r="E13" s="14">
        <v>0</v>
      </c>
      <c r="F13" s="212">
        <f t="shared" ref="F13:K13" si="0">$E$13*F12</f>
        <v>0</v>
      </c>
      <c r="G13" s="215">
        <f t="shared" si="0"/>
        <v>0</v>
      </c>
      <c r="H13" s="215">
        <f t="shared" si="0"/>
        <v>0</v>
      </c>
      <c r="I13" s="215">
        <f t="shared" si="0"/>
        <v>0</v>
      </c>
      <c r="J13" s="215">
        <f t="shared" si="0"/>
        <v>0</v>
      </c>
      <c r="K13" s="217">
        <f t="shared" si="0"/>
        <v>0</v>
      </c>
      <c r="L13" s="9"/>
      <c r="M13" s="9"/>
      <c r="N13" s="9"/>
      <c r="O13" s="9"/>
      <c r="P13" s="9"/>
      <c r="Q13" s="9"/>
      <c r="R13" s="9"/>
      <c r="S13" s="9"/>
      <c r="T13" s="9"/>
      <c r="U13" s="9"/>
      <c r="V13" s="9"/>
      <c r="X13" s="212">
        <v>0</v>
      </c>
      <c r="Y13" s="215">
        <v>0</v>
      </c>
      <c r="Z13" s="215">
        <v>0</v>
      </c>
      <c r="AA13" s="215">
        <v>0</v>
      </c>
      <c r="AB13" s="215">
        <v>0</v>
      </c>
      <c r="AC13" s="217">
        <v>0</v>
      </c>
      <c r="AE13" s="249" t="s">
        <v>992</v>
      </c>
      <c r="AF13" s="6" t="s">
        <v>996</v>
      </c>
      <c r="AG13" s="5" t="s">
        <v>573</v>
      </c>
      <c r="AH13" s="5" t="s">
        <v>573</v>
      </c>
      <c r="AI13" s="14">
        <v>0</v>
      </c>
      <c r="AK13" s="228" t="s">
        <v>369</v>
      </c>
      <c r="AL13" s="128"/>
      <c r="AM13" s="219" t="s">
        <v>85</v>
      </c>
      <c r="AN13" s="220"/>
      <c r="AO13" s="220"/>
      <c r="AP13" s="220"/>
      <c r="AQ13" s="231"/>
      <c r="AR13" s="219" t="s">
        <v>97</v>
      </c>
      <c r="AS13" s="220"/>
      <c r="AT13" s="221"/>
    </row>
    <row r="14" spans="1:46" ht="45" customHeight="1">
      <c r="A14" s="250"/>
      <c r="B14" s="7" t="str">
        <f>VLOOKUP($K$2,Translations!A3:DI18,21)</f>
        <v>Leichte Verletzung oder leichter Gesundheitsschaden</v>
      </c>
      <c r="C14" s="3" t="str">
        <f>VLOOKUP($K$2,Translations!A3:DI18,27)</f>
        <v>Geringfügige Auswirkungen</v>
      </c>
      <c r="D14" s="3" t="str">
        <f>VLOOKUP($K$2,Translations!A3:DI18,33)</f>
        <v>Geringfügiger Schaden</v>
      </c>
      <c r="E14" s="15">
        <v>1</v>
      </c>
      <c r="F14" s="213">
        <f t="shared" ref="F14:K14" si="1">$E$14*F12</f>
        <v>0</v>
      </c>
      <c r="G14" s="216">
        <f t="shared" si="1"/>
        <v>1</v>
      </c>
      <c r="H14" s="216">
        <f t="shared" si="1"/>
        <v>2</v>
      </c>
      <c r="I14" s="18">
        <f t="shared" si="1"/>
        <v>3</v>
      </c>
      <c r="J14" s="18">
        <f t="shared" si="1"/>
        <v>4</v>
      </c>
      <c r="K14" s="53">
        <f t="shared" si="1"/>
        <v>5</v>
      </c>
      <c r="L14" s="9"/>
      <c r="M14" s="9"/>
      <c r="N14" s="9"/>
      <c r="O14" s="9"/>
      <c r="P14" s="9"/>
      <c r="Q14" s="9"/>
      <c r="R14" s="9"/>
      <c r="S14" s="9"/>
      <c r="T14" s="9"/>
      <c r="U14" s="9"/>
      <c r="V14" s="9"/>
      <c r="X14" s="213">
        <v>0</v>
      </c>
      <c r="Y14" s="216">
        <v>1</v>
      </c>
      <c r="Z14" s="216">
        <v>2</v>
      </c>
      <c r="AA14" s="18">
        <v>3</v>
      </c>
      <c r="AB14" s="18">
        <v>4</v>
      </c>
      <c r="AC14" s="53">
        <v>5</v>
      </c>
      <c r="AE14" s="250"/>
      <c r="AF14" s="7" t="s">
        <v>997</v>
      </c>
      <c r="AG14" s="3" t="s">
        <v>574</v>
      </c>
      <c r="AH14" s="3" t="s">
        <v>579</v>
      </c>
      <c r="AI14" s="15">
        <v>1</v>
      </c>
      <c r="AK14" s="229"/>
      <c r="AL14" s="129" t="s">
        <v>924</v>
      </c>
      <c r="AM14" s="222"/>
      <c r="AN14" s="223"/>
      <c r="AO14" s="223"/>
      <c r="AP14" s="223"/>
      <c r="AQ14" s="232"/>
      <c r="AR14" s="222"/>
      <c r="AS14" s="223"/>
      <c r="AT14" s="224"/>
    </row>
    <row r="15" spans="1:46" ht="45" customHeight="1" thickBot="1">
      <c r="A15" s="250"/>
      <c r="B15" s="7" t="str">
        <f>VLOOKUP($K$2,Translations!A3:DI18,22)</f>
        <v>Mäßige Verletzung oder mäßiger Gesundheitsschaden</v>
      </c>
      <c r="C15" s="3" t="str">
        <f>VLOOKUP($K$2,Translations!A3:DI18,28)</f>
        <v>Mäßige Auswirkungen</v>
      </c>
      <c r="D15" s="3" t="str">
        <f>VLOOKUP($K$2,Translations!A3:DI18,34)</f>
        <v>Mäßiger Schaden</v>
      </c>
      <c r="E15" s="15">
        <v>2</v>
      </c>
      <c r="F15" s="213">
        <f t="shared" ref="F15:K15" si="2">$E$15*F12</f>
        <v>0</v>
      </c>
      <c r="G15" s="216">
        <f t="shared" si="2"/>
        <v>2</v>
      </c>
      <c r="H15" s="18">
        <f t="shared" si="2"/>
        <v>4</v>
      </c>
      <c r="I15" s="51">
        <f t="shared" si="2"/>
        <v>6</v>
      </c>
      <c r="J15" s="51">
        <f t="shared" si="2"/>
        <v>8</v>
      </c>
      <c r="K15" s="26">
        <f t="shared" si="2"/>
        <v>10</v>
      </c>
      <c r="L15" s="9"/>
      <c r="M15" s="9"/>
      <c r="N15" s="9"/>
      <c r="O15" s="9"/>
      <c r="P15" s="9"/>
      <c r="Q15" s="9"/>
      <c r="R15" s="9"/>
      <c r="S15" s="9"/>
      <c r="T15" s="9"/>
      <c r="U15" s="9"/>
      <c r="V15" s="9"/>
      <c r="X15" s="213">
        <v>0</v>
      </c>
      <c r="Y15" s="216">
        <v>2</v>
      </c>
      <c r="Z15" s="18">
        <v>4</v>
      </c>
      <c r="AA15" s="51">
        <v>6</v>
      </c>
      <c r="AB15" s="51">
        <v>8</v>
      </c>
      <c r="AC15" s="26">
        <v>10</v>
      </c>
      <c r="AE15" s="250"/>
      <c r="AF15" s="7" t="s">
        <v>569</v>
      </c>
      <c r="AG15" s="3" t="s">
        <v>575</v>
      </c>
      <c r="AH15" s="3" t="s">
        <v>580</v>
      </c>
      <c r="AI15" s="15">
        <v>2</v>
      </c>
      <c r="AK15" s="230"/>
      <c r="AL15" s="127"/>
      <c r="AM15" s="225"/>
      <c r="AN15" s="226"/>
      <c r="AO15" s="226"/>
      <c r="AP15" s="226"/>
      <c r="AQ15" s="233"/>
      <c r="AR15" s="225"/>
      <c r="AS15" s="226"/>
      <c r="AT15" s="227"/>
    </row>
    <row r="16" spans="1:46" ht="45" customHeight="1">
      <c r="A16" s="250"/>
      <c r="B16" s="7" t="str">
        <f>VLOOKUP($K$2,Translations!A3:DI18,23)</f>
        <v>Schwere Verletzung oder schwerer Gesundheitsschaden</v>
      </c>
      <c r="C16" s="3" t="str">
        <f>VLOOKUP($K$2,Translations!A3:DI18,29)</f>
        <v>Schwere Auswirkung</v>
      </c>
      <c r="D16" s="3" t="str">
        <f>VLOOKUP($K$2,Translations!A3:DI18,35)</f>
        <v>Schwerer Schaden</v>
      </c>
      <c r="E16" s="15">
        <v>4</v>
      </c>
      <c r="F16" s="213">
        <f t="shared" ref="F16:K16" si="3">$E$16*F12</f>
        <v>0</v>
      </c>
      <c r="G16" s="18">
        <f t="shared" si="3"/>
        <v>4</v>
      </c>
      <c r="H16" s="51">
        <f t="shared" si="3"/>
        <v>8</v>
      </c>
      <c r="I16" s="17">
        <f t="shared" si="3"/>
        <v>12</v>
      </c>
      <c r="J16" s="17">
        <f t="shared" si="3"/>
        <v>16</v>
      </c>
      <c r="K16" s="26">
        <f t="shared" si="3"/>
        <v>20</v>
      </c>
      <c r="L16" s="9"/>
      <c r="M16" s="9"/>
      <c r="N16" s="9"/>
      <c r="O16" s="9"/>
      <c r="P16" s="9"/>
      <c r="Q16" s="79"/>
      <c r="R16" s="9"/>
      <c r="S16" s="9"/>
      <c r="T16" s="9"/>
      <c r="U16" s="9"/>
      <c r="V16" s="9"/>
      <c r="X16" s="213">
        <v>0</v>
      </c>
      <c r="Y16" s="18">
        <v>4</v>
      </c>
      <c r="Z16" s="51">
        <v>8</v>
      </c>
      <c r="AA16" s="17">
        <v>12</v>
      </c>
      <c r="AB16" s="17">
        <v>16</v>
      </c>
      <c r="AC16" s="26">
        <v>20</v>
      </c>
      <c r="AE16" s="250"/>
      <c r="AF16" s="7" t="s">
        <v>570</v>
      </c>
      <c r="AG16" s="3" t="s">
        <v>576</v>
      </c>
      <c r="AH16" s="3" t="s">
        <v>581</v>
      </c>
      <c r="AI16" s="15">
        <v>4</v>
      </c>
      <c r="AK16" s="228" t="s">
        <v>370</v>
      </c>
      <c r="AL16" s="128"/>
      <c r="AM16" s="219" t="s">
        <v>86</v>
      </c>
      <c r="AN16" s="220"/>
      <c r="AO16" s="220"/>
      <c r="AP16" s="220"/>
      <c r="AQ16" s="231"/>
      <c r="AR16" s="219" t="s">
        <v>98</v>
      </c>
      <c r="AS16" s="220"/>
      <c r="AT16" s="221"/>
    </row>
    <row r="17" spans="1:46" ht="45" customHeight="1">
      <c r="A17" s="250"/>
      <c r="B17" s="7" t="str">
        <f>VLOOKUP($K$2,Translations!A3:DI18,24)</f>
        <v>Sehr schwere Verletzung</v>
      </c>
      <c r="C17" s="3" t="str">
        <f>VLOOKUP($K$2,Translations!A3:DI18,30)</f>
        <v>Sehr schwere Auswirkung</v>
      </c>
      <c r="D17" s="3" t="str">
        <f>VLOOKUP($K$2,Translations!A3:DI18,36)</f>
        <v>Sehr schwerer Schaden</v>
      </c>
      <c r="E17" s="15">
        <v>8</v>
      </c>
      <c r="F17" s="213">
        <f t="shared" ref="F17:K17" si="4">$E$17*F12</f>
        <v>0</v>
      </c>
      <c r="G17" s="51">
        <f t="shared" si="4"/>
        <v>8</v>
      </c>
      <c r="H17" s="17">
        <f t="shared" si="4"/>
        <v>16</v>
      </c>
      <c r="I17" s="17">
        <f t="shared" si="4"/>
        <v>24</v>
      </c>
      <c r="J17" s="17">
        <f t="shared" si="4"/>
        <v>32</v>
      </c>
      <c r="K17" s="26">
        <f t="shared" si="4"/>
        <v>40</v>
      </c>
      <c r="L17" s="9"/>
      <c r="M17" s="9"/>
      <c r="N17" s="9"/>
      <c r="O17" s="9"/>
      <c r="P17" s="9"/>
      <c r="Q17" s="9"/>
      <c r="R17" s="9"/>
      <c r="S17" s="9"/>
      <c r="T17" s="9"/>
      <c r="U17" s="9"/>
      <c r="V17" s="9"/>
      <c r="X17" s="213">
        <v>0</v>
      </c>
      <c r="Y17" s="51">
        <v>8</v>
      </c>
      <c r="Z17" s="17">
        <v>16</v>
      </c>
      <c r="AA17" s="17">
        <v>24</v>
      </c>
      <c r="AB17" s="17">
        <v>32</v>
      </c>
      <c r="AC17" s="26">
        <v>40</v>
      </c>
      <c r="AE17" s="250"/>
      <c r="AF17" s="7" t="s">
        <v>571</v>
      </c>
      <c r="AG17" s="3" t="s">
        <v>577</v>
      </c>
      <c r="AH17" s="3" t="s">
        <v>582</v>
      </c>
      <c r="AI17" s="15">
        <v>8</v>
      </c>
      <c r="AK17" s="229"/>
      <c r="AL17" s="130" t="s">
        <v>923</v>
      </c>
      <c r="AM17" s="222"/>
      <c r="AN17" s="223"/>
      <c r="AO17" s="223"/>
      <c r="AP17" s="223"/>
      <c r="AQ17" s="232"/>
      <c r="AR17" s="222"/>
      <c r="AS17" s="223"/>
      <c r="AT17" s="224"/>
    </row>
    <row r="18" spans="1:46" ht="52.5" customHeight="1" thickBot="1">
      <c r="A18" s="251"/>
      <c r="B18" s="8" t="str">
        <f>VLOOKUP($K$2,Translations!A3:DI18,25)</f>
        <v>Katastrophale Verletzung</v>
      </c>
      <c r="C18" s="4" t="str">
        <f>VLOOKUP($K$2,Translations!A3:DI18,31)</f>
        <v>Katastrophale Auswirkung</v>
      </c>
      <c r="D18" s="4" t="str">
        <f>VLOOKUP($K$2,Translations!A3:DI18,37)</f>
        <v>Katastrophaler Schaden</v>
      </c>
      <c r="E18" s="16">
        <v>9</v>
      </c>
      <c r="F18" s="214">
        <f>E18*$F$12</f>
        <v>0</v>
      </c>
      <c r="G18" s="52">
        <f>E18*$G12</f>
        <v>9</v>
      </c>
      <c r="H18" s="27">
        <f>$E18*H12</f>
        <v>18</v>
      </c>
      <c r="I18" s="27">
        <f>$E18*I12</f>
        <v>27</v>
      </c>
      <c r="J18" s="27">
        <f>$E18*J12</f>
        <v>36</v>
      </c>
      <c r="K18" s="28">
        <f>$E18*K12</f>
        <v>45</v>
      </c>
      <c r="L18" s="9"/>
      <c r="M18" s="9"/>
      <c r="N18" s="9"/>
      <c r="O18" s="9"/>
      <c r="P18" s="9"/>
      <c r="Q18" s="9"/>
      <c r="R18" s="9"/>
      <c r="S18" s="9"/>
      <c r="T18" s="9"/>
      <c r="U18" s="9"/>
      <c r="V18" s="9"/>
      <c r="X18" s="214">
        <v>0</v>
      </c>
      <c r="Y18" s="52">
        <v>9</v>
      </c>
      <c r="Z18" s="27">
        <v>18</v>
      </c>
      <c r="AA18" s="27">
        <v>27</v>
      </c>
      <c r="AB18" s="27">
        <v>36</v>
      </c>
      <c r="AC18" s="28">
        <v>45</v>
      </c>
      <c r="AE18" s="251"/>
      <c r="AF18" s="8" t="s">
        <v>572</v>
      </c>
      <c r="AG18" s="4" t="s">
        <v>578</v>
      </c>
      <c r="AH18" s="4" t="s">
        <v>239</v>
      </c>
      <c r="AI18" s="16">
        <v>9</v>
      </c>
      <c r="AK18" s="230"/>
      <c r="AL18" s="127"/>
      <c r="AM18" s="225"/>
      <c r="AN18" s="226"/>
      <c r="AO18" s="226"/>
      <c r="AP18" s="226"/>
      <c r="AQ18" s="233"/>
      <c r="AR18" s="225"/>
      <c r="AS18" s="226"/>
      <c r="AT18" s="227"/>
    </row>
    <row r="19" spans="1:46">
      <c r="A19" s="9"/>
      <c r="B19" s="9"/>
      <c r="C19" s="9"/>
      <c r="D19" s="9"/>
      <c r="E19" s="9"/>
      <c r="F19" s="9"/>
      <c r="G19" s="9"/>
      <c r="H19" s="9"/>
      <c r="I19" s="9"/>
      <c r="J19" s="9"/>
      <c r="K19" s="9"/>
      <c r="L19" s="9"/>
      <c r="M19" s="9"/>
      <c r="N19" s="9"/>
      <c r="O19" s="9"/>
      <c r="P19" s="9"/>
      <c r="Q19" s="9"/>
      <c r="R19" s="9"/>
      <c r="S19" s="9"/>
      <c r="T19" s="9"/>
      <c r="U19" s="9"/>
      <c r="V19" s="9"/>
      <c r="AK19" s="228" t="s">
        <v>371</v>
      </c>
      <c r="AL19" s="128"/>
      <c r="AM19" s="219" t="s">
        <v>372</v>
      </c>
      <c r="AN19" s="220"/>
      <c r="AO19" s="220"/>
      <c r="AP19" s="220"/>
      <c r="AQ19" s="231"/>
      <c r="AR19" s="219" t="s">
        <v>99</v>
      </c>
      <c r="AS19" s="220"/>
      <c r="AT19" s="221"/>
    </row>
    <row r="20" spans="1:46" ht="15.75">
      <c r="A20" s="9"/>
      <c r="B20" s="29" t="str">
        <f>VLOOKUP($K$2,Translations!A3:DI18,38)</f>
        <v>Anmerkungen:</v>
      </c>
      <c r="C20" s="258" t="str">
        <f>VLOOKUP($K$2,Translations!A3:DI18,39)</f>
        <v xml:space="preserve">Beinaheunfälle sollten auf Basis des noch realistischten / glaubhaft schwersten Szenarios eingestuft werden </v>
      </c>
      <c r="D20" s="259"/>
      <c r="E20" s="259"/>
      <c r="F20" s="259"/>
      <c r="G20" s="259"/>
      <c r="H20" s="259"/>
      <c r="I20" s="259"/>
      <c r="J20" s="259"/>
      <c r="K20" s="259"/>
      <c r="L20" s="9"/>
      <c r="M20" s="9"/>
      <c r="N20" s="9"/>
      <c r="O20" s="9"/>
      <c r="P20" s="9"/>
      <c r="Q20" s="9"/>
      <c r="R20" s="9"/>
      <c r="S20" s="9"/>
      <c r="T20" s="9"/>
      <c r="U20" s="9"/>
      <c r="V20" s="9"/>
      <c r="AK20" s="229"/>
      <c r="AL20" s="131" t="s">
        <v>10</v>
      </c>
      <c r="AM20" s="222"/>
      <c r="AN20" s="223"/>
      <c r="AO20" s="223"/>
      <c r="AP20" s="223"/>
      <c r="AQ20" s="232"/>
      <c r="AR20" s="222"/>
      <c r="AS20" s="223"/>
      <c r="AT20" s="224"/>
    </row>
    <row r="21" spans="1:46" ht="13.5" thickBot="1">
      <c r="A21" s="9"/>
      <c r="B21" s="29"/>
      <c r="C21" s="258"/>
      <c r="D21" s="259"/>
      <c r="E21" s="259"/>
      <c r="F21" s="259"/>
      <c r="G21" s="259"/>
      <c r="H21" s="259"/>
      <c r="I21" s="259"/>
      <c r="J21" s="259"/>
      <c r="K21" s="259"/>
      <c r="L21" s="9"/>
      <c r="M21" s="9"/>
      <c r="N21" s="9"/>
      <c r="O21" s="9"/>
      <c r="P21" s="9"/>
      <c r="Q21" s="9"/>
      <c r="R21" s="9"/>
      <c r="S21" s="9"/>
      <c r="T21" s="9"/>
      <c r="U21" s="9"/>
      <c r="V21" s="9"/>
      <c r="AK21" s="230"/>
      <c r="AL21" s="127"/>
      <c r="AM21" s="225"/>
      <c r="AN21" s="226"/>
      <c r="AO21" s="226"/>
      <c r="AP21" s="226"/>
      <c r="AQ21" s="233"/>
      <c r="AR21" s="225"/>
      <c r="AS21" s="226"/>
      <c r="AT21" s="227"/>
    </row>
    <row r="22" spans="1:46" ht="13.5" thickBot="1">
      <c r="A22" s="9"/>
      <c r="B22" s="29"/>
      <c r="C22" s="55"/>
      <c r="D22" s="132"/>
      <c r="E22" s="132"/>
      <c r="F22" s="132"/>
      <c r="G22" s="132"/>
      <c r="H22" s="132"/>
      <c r="I22" s="49"/>
      <c r="J22" s="49"/>
      <c r="K22" s="49"/>
      <c r="L22" s="9"/>
      <c r="M22" s="9"/>
      <c r="N22" s="9"/>
      <c r="O22" s="9"/>
      <c r="P22" s="9"/>
      <c r="Q22" s="9"/>
      <c r="R22" s="9"/>
      <c r="S22" s="9"/>
      <c r="T22" s="9"/>
      <c r="U22" s="9"/>
      <c r="V22" s="9"/>
    </row>
    <row r="23" spans="1:46" ht="64.5" customHeight="1" thickBot="1">
      <c r="A23" s="9"/>
      <c r="B23" s="133" t="str">
        <f>VLOOKUP($K$2,Translations!A3:DI18,40)</f>
        <v>Risikostufe</v>
      </c>
      <c r="C23" s="156" t="str">
        <f>VLOOKUP($K$2,Translations!A3:DI18,41)</f>
        <v>Risikofaktor</v>
      </c>
      <c r="D23" s="252" t="str">
        <f>VLOOKUP($K$2,Translations!A3:DI18,42)</f>
        <v>Notwendige Erstmaßnahmen</v>
      </c>
      <c r="E23" s="253"/>
      <c r="F23" s="253"/>
      <c r="G23" s="253"/>
      <c r="H23" s="253"/>
      <c r="I23" s="234" t="str">
        <f>VLOOKUP($K$2,Translations!A3:DZ41,123)</f>
        <v>Maßnahmen notwendig</v>
      </c>
      <c r="J23" s="235"/>
      <c r="K23" s="236"/>
      <c r="L23" s="9"/>
      <c r="M23" s="9"/>
      <c r="N23" s="9"/>
      <c r="O23" s="9"/>
      <c r="P23" s="9"/>
      <c r="Q23" s="9"/>
      <c r="R23" s="9"/>
      <c r="S23" s="9"/>
      <c r="T23" s="9"/>
      <c r="U23" s="9"/>
      <c r="V23" s="9"/>
    </row>
    <row r="24" spans="1:46" ht="148.5" customHeight="1" thickBot="1">
      <c r="A24" s="9"/>
      <c r="B24" s="135" t="str">
        <f>VLOOKUP($K$2,Translations!A3:DI18,43)</f>
        <v>Akutes Risiko</v>
      </c>
      <c r="C24" s="150" t="str">
        <f>VLOOKUP($K$2,Translations!A3:DZ41,124)</f>
        <v>Jede Situation die eine unmittelbare Gefahr für Menschen oder die Umwelt darstellt.</v>
      </c>
      <c r="D24" s="237" t="str">
        <f>VLOOKUP($K$2,Translations!A3:DI18,48)</f>
        <v>Sofortige Maßnahmen zu Verringerung des Risikos notwendig, bis hin zum außer Betrieb nehmen bzw. Notabfahren einer Anlage.
Sofortige Benachrichtigung des Werkleiters, Produktionsleiters und des Leiters der EHS-Abteilung.
Eine Ereignisuntersuchung muss nach dem Grad der Gefährdung ...........!!!!!!!!</v>
      </c>
      <c r="E24" s="238"/>
      <c r="F24" s="238"/>
      <c r="G24" s="238"/>
      <c r="H24" s="238"/>
      <c r="I24" s="238"/>
      <c r="J24" s="238"/>
      <c r="K24" s="239"/>
      <c r="L24" s="9"/>
      <c r="M24" s="9"/>
      <c r="N24" s="9"/>
      <c r="O24" s="9"/>
      <c r="P24" s="9"/>
      <c r="Q24" s="9"/>
      <c r="R24" s="9"/>
      <c r="S24" s="9"/>
      <c r="T24" s="9"/>
      <c r="U24" s="9"/>
      <c r="V24" s="9"/>
    </row>
    <row r="25" spans="1:46" ht="15" customHeight="1">
      <c r="A25" s="9"/>
      <c r="B25" s="228" t="str">
        <f>VLOOKUP($K$2,Translations!A3:DI18,44)</f>
        <v>Hoch - dringend</v>
      </c>
      <c r="C25" s="125"/>
      <c r="D25" s="219" t="str">
        <f>VLOOKUP($K$2,Translations!A3:DI18,49)</f>
        <v>Sofortige Benachrichtigung des Werkleiters, Produktionsleiters und des Leiters der EHS-Abteilung.
Für Gefahren, deren Wahrscheinlichkeit "sicher" oder "regelmäßig" eingestuft sind, müssen Übergangslösungen zur Reduzierung der Gefährdung auf ein mäßiges Risiko schnellstmöglich, spätestens jedoch innerhalb von 15 Tagen umgesetzt werden, wenn nicht eine endgültige Maßnahme oder eine Änderung das Risiko sicher minimiert oder ausschließt.
Die Wirksamkeit von Übergangslösungen muss regelmäßig überprüft werden.
Innerhalb von 7 Tagen nach Entdecken des Risikos ist eine erste Besprechung mit dem Management durchzuführen um die endgültigen Maßnahmen und die Übergangslösung zur Risikominimierung festzulegen.</v>
      </c>
      <c r="E25" s="220"/>
      <c r="F25" s="220"/>
      <c r="G25" s="220"/>
      <c r="H25" s="231"/>
      <c r="I25" s="219" t="str">
        <f>VLOOKUP($K$2,Translations!A3:DZ41,118)</f>
        <v>Durchführung der Maßnahmen, außer Betrieb nehmen oder Änderungen sind innerhalb von 30 Kalendertagen nach der ersten Managementbesprechung umzusetzen.
Regelmäßige Überprüfung (nicht länger als 3 Monate) durch das Management bis die Maßnahmen umgesetzt sind.</v>
      </c>
      <c r="J25" s="220"/>
      <c r="K25" s="221"/>
      <c r="L25" s="9"/>
      <c r="M25" s="9"/>
      <c r="N25" s="9"/>
      <c r="O25" s="9"/>
      <c r="P25" s="9"/>
      <c r="Q25" s="9"/>
      <c r="R25" s="9"/>
      <c r="S25" s="9"/>
      <c r="T25" s="9"/>
      <c r="U25" s="9"/>
      <c r="V25" s="9"/>
    </row>
    <row r="26" spans="1:46" ht="247.5" customHeight="1">
      <c r="A26" s="9"/>
      <c r="B26" s="229"/>
      <c r="C26" s="126" t="s">
        <v>912</v>
      </c>
      <c r="D26" s="222"/>
      <c r="E26" s="223"/>
      <c r="F26" s="223"/>
      <c r="G26" s="223"/>
      <c r="H26" s="232"/>
      <c r="I26" s="222"/>
      <c r="J26" s="223"/>
      <c r="K26" s="224"/>
      <c r="L26" s="9"/>
      <c r="M26" s="9"/>
      <c r="N26" s="9"/>
      <c r="O26" s="9"/>
      <c r="P26" s="9"/>
      <c r="Q26" s="9"/>
      <c r="R26" s="9"/>
      <c r="S26" s="9"/>
      <c r="T26" s="9"/>
      <c r="U26" s="9"/>
      <c r="V26" s="9"/>
    </row>
    <row r="27" spans="1:46" ht="15" customHeight="1" thickBot="1">
      <c r="A27" s="9"/>
      <c r="B27" s="230"/>
      <c r="C27" s="127"/>
      <c r="D27" s="225"/>
      <c r="E27" s="226"/>
      <c r="F27" s="226"/>
      <c r="G27" s="226"/>
      <c r="H27" s="233"/>
      <c r="I27" s="225"/>
      <c r="J27" s="226"/>
      <c r="K27" s="227"/>
      <c r="L27" s="9"/>
      <c r="M27" s="9"/>
      <c r="N27" s="9"/>
      <c r="O27" s="9"/>
      <c r="P27" s="9"/>
      <c r="Q27" s="9"/>
      <c r="R27" s="9"/>
      <c r="S27" s="9"/>
      <c r="T27" s="9"/>
      <c r="U27" s="9"/>
      <c r="V27" s="9"/>
    </row>
    <row r="28" spans="1:46" ht="15" customHeight="1">
      <c r="A28" s="9"/>
      <c r="B28" s="228" t="str">
        <f>VLOOKUP($K$2,Translations!A3:DL31,116)</f>
        <v>Hoch</v>
      </c>
      <c r="C28" s="125"/>
      <c r="D28" s="219" t="str">
        <f>VLOOKUP($K$2,Translations!A3:DZ41,117)</f>
        <v>Für Gefahren deren Wahrscheinlichkeit "sicher" oder "regelmäßig" eingestuft sind müssen Übergangslösungen, zur Reduzierung der Gefährdung, auf ein mäßiges Risiko sind innerhalb von 30 Tagen umgesetzt werden, wenn nicht eine endgültige Maßnahme oder eine Änderung das Risiko sicher minimiert oder ausschließt.
Innerhalb von 30 Tagen nach Entdecken des Risikos ist eine erste Besprechung mit dem Management durchzuführen um die endgültigen Maßnahmen und die Übergangslösung zur Risikominimierung festzulegen.</v>
      </c>
      <c r="E28" s="220"/>
      <c r="F28" s="220"/>
      <c r="G28" s="220"/>
      <c r="H28" s="231"/>
      <c r="I28" s="219" t="str">
        <f>VLOOKUP($K$2,Translations!A3:DZ41,119)</f>
        <v>Durchführung der Maßnahmen, außer Betrieb nehmen oder Änderung sind innerhalb von 6 Monaten nach der ersten Managementbesprechung umzusetzen.
Regelmäßige Überprüfung (nicht länger als 6 Monate) durch das Management bis die Maßnahmen umgesetzt sind.</v>
      </c>
      <c r="J28" s="220"/>
      <c r="K28" s="221"/>
      <c r="L28" s="9"/>
      <c r="M28" s="9"/>
      <c r="N28" s="9"/>
      <c r="O28" s="9"/>
      <c r="P28" s="9"/>
      <c r="Q28" s="9"/>
      <c r="R28" s="9"/>
      <c r="S28" s="9"/>
      <c r="T28" s="9"/>
      <c r="U28" s="9"/>
      <c r="V28" s="9"/>
    </row>
    <row r="29" spans="1:46" ht="144.75" customHeight="1">
      <c r="A29" s="9"/>
      <c r="B29" s="229"/>
      <c r="C29" s="126" t="s">
        <v>913</v>
      </c>
      <c r="D29" s="222"/>
      <c r="E29" s="223"/>
      <c r="F29" s="223"/>
      <c r="G29" s="223"/>
      <c r="H29" s="232"/>
      <c r="I29" s="222"/>
      <c r="J29" s="223"/>
      <c r="K29" s="224"/>
      <c r="L29" s="9"/>
      <c r="M29" s="9"/>
      <c r="N29" s="9"/>
      <c r="O29" s="9"/>
      <c r="P29" s="9"/>
      <c r="Q29" s="9"/>
      <c r="R29" s="9"/>
      <c r="S29" s="9"/>
      <c r="T29" s="9"/>
      <c r="U29" s="9"/>
      <c r="V29" s="9"/>
    </row>
    <row r="30" spans="1:46" ht="15" customHeight="1" thickBot="1">
      <c r="A30" s="9"/>
      <c r="B30" s="230"/>
      <c r="C30" s="127"/>
      <c r="D30" s="225"/>
      <c r="E30" s="226"/>
      <c r="F30" s="226"/>
      <c r="G30" s="226"/>
      <c r="H30" s="233"/>
      <c r="I30" s="225"/>
      <c r="J30" s="226"/>
      <c r="K30" s="227"/>
      <c r="L30" s="9"/>
      <c r="M30" s="9"/>
      <c r="N30" s="9"/>
      <c r="O30" s="9"/>
      <c r="P30" s="9"/>
      <c r="Q30" s="9"/>
      <c r="R30" s="9"/>
      <c r="S30" s="9"/>
      <c r="T30" s="9"/>
      <c r="U30" s="9"/>
      <c r="V30" s="9"/>
    </row>
    <row r="31" spans="1:46" ht="15" customHeight="1">
      <c r="A31" s="9"/>
      <c r="B31" s="228" t="str">
        <f>VLOOKUP($K$2,Translations!A3:DI18,45)</f>
        <v>Mäßig</v>
      </c>
      <c r="C31" s="128"/>
      <c r="D31" s="219" t="str">
        <f>VLOOKUP($K$2,Translations!A3:DI18,50)</f>
        <v>Innerhalb von 30 Tagen nach Entdecken des Risikos ist eine erste Besprechung mit dem Management durchzuführen um die Maßnahmen zur Risikominimierung festzulegen.</v>
      </c>
      <c r="E31" s="220"/>
      <c r="F31" s="220"/>
      <c r="G31" s="220"/>
      <c r="H31" s="231"/>
      <c r="I31" s="219" t="str">
        <f>VLOOKUP($K$2,Translations!A3:DZ41,120)</f>
        <v>Durchführung der Maßnahmen, außer Betrieb nehmen oder Änderungen sind innerhalb von 1 Jahr nach der ersten Managementbesprechung umzusetzen.
Regelmäßige Überprüfung (nicht länger als 6 Monate) durch das Management bis die Maßnahmen umgesetzt sind.</v>
      </c>
      <c r="J31" s="220"/>
      <c r="K31" s="221"/>
      <c r="L31" s="9"/>
      <c r="M31" s="9"/>
      <c r="N31" s="9"/>
      <c r="O31" s="9"/>
      <c r="P31" s="9"/>
      <c r="Q31" s="9"/>
      <c r="R31" s="9"/>
      <c r="S31" s="9"/>
      <c r="T31" s="9"/>
      <c r="U31" s="9"/>
      <c r="V31" s="9"/>
    </row>
    <row r="32" spans="1:46" ht="141.75" customHeight="1">
      <c r="A32" s="9"/>
      <c r="B32" s="229"/>
      <c r="C32" s="129" t="s">
        <v>924</v>
      </c>
      <c r="D32" s="222"/>
      <c r="E32" s="223"/>
      <c r="F32" s="223"/>
      <c r="G32" s="223"/>
      <c r="H32" s="232"/>
      <c r="I32" s="222"/>
      <c r="J32" s="223"/>
      <c r="K32" s="224"/>
      <c r="L32" s="9"/>
      <c r="M32" s="9"/>
      <c r="N32" s="9"/>
      <c r="O32" s="9"/>
      <c r="P32" s="9"/>
      <c r="Q32" s="9"/>
      <c r="R32" s="9"/>
      <c r="S32" s="9"/>
      <c r="T32" s="9"/>
      <c r="U32" s="9"/>
      <c r="V32" s="9"/>
    </row>
    <row r="33" spans="1:22" ht="15" customHeight="1" thickBot="1">
      <c r="A33" s="9"/>
      <c r="B33" s="230"/>
      <c r="C33" s="127"/>
      <c r="D33" s="225"/>
      <c r="E33" s="226"/>
      <c r="F33" s="226"/>
      <c r="G33" s="226"/>
      <c r="H33" s="233"/>
      <c r="I33" s="225"/>
      <c r="J33" s="226"/>
      <c r="K33" s="227"/>
      <c r="L33" s="9"/>
      <c r="M33" s="9"/>
      <c r="N33" s="9"/>
      <c r="O33" s="9"/>
      <c r="P33" s="9"/>
      <c r="Q33" s="9"/>
      <c r="R33" s="9"/>
      <c r="S33" s="9"/>
      <c r="T33" s="9"/>
      <c r="U33" s="9"/>
      <c r="V33" s="9"/>
    </row>
    <row r="34" spans="1:22" ht="15" customHeight="1">
      <c r="A34" s="9"/>
      <c r="B34" s="228" t="str">
        <f>VLOOKUP($K$2,Translations!A3:DI18,46)</f>
        <v>Gering</v>
      </c>
      <c r="C34" s="128"/>
      <c r="D34" s="219" t="str">
        <f>VLOOKUP($K$2,Translations!A3:DI18,51)</f>
        <v xml:space="preserve">Ein niedriges Risiko ist tolerierbar und kann vom Standortleiter akzeptiert werden, jedoch sollten auch hier Möglichkeiten zur Verringerung des Risikos in Betracht gezogen werden.
Eine Managementbesprechung ist nur notwendig, wenn interne Vorschriften, wie z.B bei Empfehlungen aus Sicherheitsbetrachtungen oder PSM Audits, dies verlangen. </v>
      </c>
      <c r="E34" s="220"/>
      <c r="F34" s="220"/>
      <c r="G34" s="220"/>
      <c r="H34" s="231"/>
      <c r="I34" s="219" t="str">
        <f>VLOOKUP($K$2,Translations!A3:DZ41,121)</f>
        <v>Durchführung der Maßnahmen ist innerhalb von 18 Monaten nach der ersten Managementbesprechung umzusetzen oder Genehmigung eines Ablaufplanes über die 18 Monate hinaus mit regelmäßiger Überprüfung durch das Management.</v>
      </c>
      <c r="J34" s="220"/>
      <c r="K34" s="221"/>
      <c r="L34" s="9"/>
      <c r="M34" s="9"/>
      <c r="N34" s="9"/>
      <c r="O34" s="9"/>
      <c r="P34" s="9"/>
      <c r="Q34" s="9"/>
      <c r="R34" s="9"/>
      <c r="S34" s="9"/>
      <c r="T34" s="9"/>
      <c r="U34" s="9"/>
      <c r="V34" s="9"/>
    </row>
    <row r="35" spans="1:22" ht="99.75" customHeight="1">
      <c r="A35" s="9"/>
      <c r="B35" s="229"/>
      <c r="C35" s="130" t="s">
        <v>923</v>
      </c>
      <c r="D35" s="222"/>
      <c r="E35" s="223"/>
      <c r="F35" s="223"/>
      <c r="G35" s="223"/>
      <c r="H35" s="232"/>
      <c r="I35" s="222"/>
      <c r="J35" s="223"/>
      <c r="K35" s="224"/>
      <c r="L35" s="9"/>
      <c r="M35" s="9"/>
      <c r="N35" s="9"/>
      <c r="O35" s="9"/>
      <c r="P35" s="9"/>
      <c r="Q35" s="9"/>
      <c r="R35" s="9"/>
      <c r="S35" s="9"/>
      <c r="T35" s="9"/>
      <c r="U35" s="9"/>
      <c r="V35" s="9"/>
    </row>
    <row r="36" spans="1:22" ht="15" customHeight="1" thickBot="1">
      <c r="A36" s="9"/>
      <c r="B36" s="230"/>
      <c r="C36" s="127"/>
      <c r="D36" s="225"/>
      <c r="E36" s="226"/>
      <c r="F36" s="226"/>
      <c r="G36" s="226"/>
      <c r="H36" s="233"/>
      <c r="I36" s="225"/>
      <c r="J36" s="226"/>
      <c r="K36" s="227"/>
      <c r="L36" s="9"/>
      <c r="M36" s="9"/>
      <c r="N36" s="9"/>
      <c r="O36" s="9"/>
      <c r="P36" s="9"/>
      <c r="Q36" s="9"/>
      <c r="R36" s="9"/>
      <c r="S36" s="9"/>
      <c r="T36" s="9"/>
      <c r="U36" s="9"/>
      <c r="V36" s="9"/>
    </row>
    <row r="37" spans="1:22" ht="15" customHeight="1">
      <c r="A37" s="9"/>
      <c r="B37" s="228" t="str">
        <f>VLOOKUP($K$2,Translations!A3:DI18,47)</f>
        <v>Geringfügig</v>
      </c>
      <c r="C37" s="128"/>
      <c r="D37" s="219" t="str">
        <f>VLOOKUP($K$2,Translations!A3:DI18,52)</f>
        <v>Ohne Einschränkungen akzeptierbar</v>
      </c>
      <c r="E37" s="220"/>
      <c r="F37" s="220"/>
      <c r="G37" s="220"/>
      <c r="H37" s="231"/>
      <c r="I37" s="219" t="str">
        <f>VLOOKUP($K$2,Translations!A3:DZ41,122)</f>
        <v>Keine Maßnahmen notwendig</v>
      </c>
      <c r="J37" s="220"/>
      <c r="K37" s="221"/>
      <c r="L37" s="9"/>
      <c r="M37" s="9"/>
      <c r="N37" s="9"/>
      <c r="O37" s="9"/>
      <c r="P37" s="9"/>
      <c r="Q37" s="9"/>
      <c r="R37" s="9"/>
      <c r="S37" s="9"/>
      <c r="T37" s="9"/>
      <c r="U37" s="9"/>
      <c r="V37" s="9"/>
    </row>
    <row r="38" spans="1:22" ht="30" customHeight="1">
      <c r="A38" s="9"/>
      <c r="B38" s="229"/>
      <c r="C38" s="131" t="s">
        <v>10</v>
      </c>
      <c r="D38" s="222"/>
      <c r="E38" s="223"/>
      <c r="F38" s="223"/>
      <c r="G38" s="223"/>
      <c r="H38" s="232"/>
      <c r="I38" s="222"/>
      <c r="J38" s="223"/>
      <c r="K38" s="224"/>
      <c r="L38" s="9"/>
      <c r="M38" s="9"/>
      <c r="N38" s="9"/>
      <c r="O38" s="9"/>
      <c r="P38" s="9"/>
      <c r="Q38" s="9"/>
      <c r="R38" s="9"/>
      <c r="S38" s="9"/>
      <c r="T38" s="9"/>
      <c r="U38" s="9"/>
      <c r="V38" s="9"/>
    </row>
    <row r="39" spans="1:22" ht="15" customHeight="1" thickBot="1">
      <c r="A39" s="9"/>
      <c r="B39" s="230"/>
      <c r="C39" s="127"/>
      <c r="D39" s="225"/>
      <c r="E39" s="226"/>
      <c r="F39" s="226"/>
      <c r="G39" s="226"/>
      <c r="H39" s="233"/>
      <c r="I39" s="225"/>
      <c r="J39" s="226"/>
      <c r="K39" s="227"/>
      <c r="L39" s="9"/>
      <c r="M39" s="9"/>
      <c r="N39" s="9"/>
      <c r="O39" s="9"/>
      <c r="P39" s="9"/>
      <c r="Q39" s="9"/>
      <c r="R39" s="9"/>
      <c r="S39" s="9"/>
      <c r="T39" s="9"/>
      <c r="U39" s="9"/>
      <c r="V39" s="9"/>
    </row>
    <row r="40" spans="1:22">
      <c r="A40" s="9"/>
      <c r="B40" s="9"/>
      <c r="C40" s="9"/>
      <c r="D40" s="9"/>
      <c r="E40" s="9"/>
      <c r="F40" s="9"/>
      <c r="G40" s="9"/>
      <c r="H40" s="9"/>
      <c r="I40" s="9"/>
      <c r="J40" s="9"/>
      <c r="K40" s="9"/>
      <c r="L40" s="9"/>
      <c r="M40" s="9"/>
      <c r="N40" s="9"/>
      <c r="O40" s="9"/>
      <c r="P40" s="9"/>
      <c r="Q40" s="9"/>
      <c r="R40" s="9"/>
      <c r="S40" s="9"/>
      <c r="T40" s="9"/>
      <c r="U40" s="9"/>
      <c r="V40" s="9"/>
    </row>
    <row r="41" spans="1:22" ht="44.25" customHeight="1">
      <c r="A41" s="9"/>
      <c r="B41" s="137"/>
      <c r="C41" s="138"/>
      <c r="D41" s="138"/>
      <c r="E41" s="138"/>
      <c r="F41" s="138"/>
      <c r="G41" s="138"/>
      <c r="H41" s="138"/>
      <c r="I41" s="138"/>
      <c r="J41" s="138"/>
      <c r="K41" s="139"/>
      <c r="L41" s="9"/>
      <c r="M41" s="9"/>
      <c r="N41" s="9"/>
      <c r="O41" s="9"/>
      <c r="P41" s="9"/>
      <c r="Q41" s="9"/>
      <c r="R41" s="9"/>
      <c r="S41" s="9"/>
      <c r="T41" s="9"/>
      <c r="U41" s="9"/>
      <c r="V41" s="9"/>
    </row>
    <row r="42" spans="1:22">
      <c r="A42" s="9"/>
      <c r="B42" s="9"/>
      <c r="C42" s="9"/>
      <c r="D42" s="9"/>
      <c r="E42" s="9"/>
      <c r="F42" s="9"/>
      <c r="G42" s="9"/>
      <c r="H42" s="9"/>
      <c r="I42" s="9"/>
      <c r="J42" s="9"/>
      <c r="K42" s="9"/>
      <c r="L42" s="9"/>
      <c r="M42" s="9"/>
      <c r="N42" s="9"/>
      <c r="O42" s="9"/>
      <c r="P42" s="9"/>
      <c r="Q42" s="9"/>
      <c r="R42" s="9"/>
      <c r="S42" s="9"/>
      <c r="T42" s="9"/>
      <c r="U42" s="9"/>
      <c r="V42" s="9"/>
    </row>
    <row r="43" spans="1:22">
      <c r="A43" s="9"/>
      <c r="B43" s="9"/>
      <c r="C43" s="9"/>
      <c r="D43" s="9"/>
      <c r="E43" s="9"/>
      <c r="F43" s="9"/>
      <c r="G43" s="9"/>
      <c r="H43" s="9"/>
      <c r="I43" s="9"/>
      <c r="J43" s="9"/>
      <c r="K43" s="9"/>
      <c r="L43" s="9"/>
      <c r="M43" s="9"/>
      <c r="N43" s="9"/>
      <c r="O43" s="9"/>
      <c r="P43" s="9"/>
      <c r="Q43" s="9"/>
      <c r="R43" s="9"/>
      <c r="S43" s="9"/>
      <c r="T43" s="9"/>
      <c r="U43" s="9"/>
      <c r="V43" s="9"/>
    </row>
    <row r="44" spans="1:22">
      <c r="L44" s="9"/>
      <c r="M44" s="9"/>
      <c r="N44" s="9"/>
      <c r="O44" s="9"/>
      <c r="P44" s="9"/>
      <c r="Q44" s="9"/>
      <c r="R44" s="9"/>
      <c r="S44" s="9"/>
      <c r="T44" s="9"/>
      <c r="U44" s="9"/>
      <c r="V44" s="9"/>
    </row>
  </sheetData>
  <mergeCells count="49">
    <mergeCell ref="I34:K36"/>
    <mergeCell ref="I37:K39"/>
    <mergeCell ref="D24:K24"/>
    <mergeCell ref="A3:H3"/>
    <mergeCell ref="D23:H23"/>
    <mergeCell ref="I23:K23"/>
    <mergeCell ref="I25:K27"/>
    <mergeCell ref="I28:K30"/>
    <mergeCell ref="B34:B36"/>
    <mergeCell ref="B37:B39"/>
    <mergeCell ref="A13:A18"/>
    <mergeCell ref="D37:H39"/>
    <mergeCell ref="B25:B27"/>
    <mergeCell ref="B28:B30"/>
    <mergeCell ref="B31:B33"/>
    <mergeCell ref="D25:H27"/>
    <mergeCell ref="D28:H30"/>
    <mergeCell ref="D31:H33"/>
    <mergeCell ref="D34:H36"/>
    <mergeCell ref="I31:K33"/>
    <mergeCell ref="J2:J3"/>
    <mergeCell ref="C20:K20"/>
    <mergeCell ref="C21:K21"/>
    <mergeCell ref="F6:K6"/>
    <mergeCell ref="F9:K9"/>
    <mergeCell ref="F5:K5"/>
    <mergeCell ref="AE13:AE18"/>
    <mergeCell ref="AM5:AQ5"/>
    <mergeCell ref="AK13:AK15"/>
    <mergeCell ref="AM13:AQ15"/>
    <mergeCell ref="B10:D10"/>
    <mergeCell ref="AK10:AK12"/>
    <mergeCell ref="AM10:AQ12"/>
    <mergeCell ref="AR10:AT12"/>
    <mergeCell ref="X5:AC5"/>
    <mergeCell ref="X6:AC6"/>
    <mergeCell ref="X9:AC9"/>
    <mergeCell ref="AR5:AT5"/>
    <mergeCell ref="AM6:AT6"/>
    <mergeCell ref="AK7:AK9"/>
    <mergeCell ref="AM7:AQ9"/>
    <mergeCell ref="AR7:AT9"/>
    <mergeCell ref="AR13:AT15"/>
    <mergeCell ref="AK16:AK18"/>
    <mergeCell ref="AM16:AQ18"/>
    <mergeCell ref="AR16:AT18"/>
    <mergeCell ref="AK19:AK21"/>
    <mergeCell ref="AM19:AQ21"/>
    <mergeCell ref="AR19:AT21"/>
  </mergeCells>
  <phoneticPr fontId="0" type="noConversion"/>
  <dataValidations count="2">
    <dataValidation type="list" allowBlank="1" showInputMessage="1" showErrorMessage="1" sqref="K2" xr:uid="{00000000-0002-0000-0000-000000000000}">
      <formula1>Language</formula1>
    </dataValidation>
    <dataValidation allowBlank="1" showInputMessage="1" showErrorMessage="1" promptTitle="Language" prompt="Press on Flags or use cell K2 to choose language" sqref="K3" xr:uid="{00000000-0002-0000-0000-000001000000}"/>
  </dataValidations>
  <hyperlinks>
    <hyperlink ref="C12" location="'Environmental Effects'!A1" display="Environment Effects" xr:uid="{00000000-0004-0000-0000-000000000000}"/>
    <hyperlink ref="B12" location="'People Effects'!A1" display="People Effects" xr:uid="{00000000-0004-0000-0000-000001000000}"/>
    <hyperlink ref="D12" location="'Asset - Production Effects'!A1" display="Asset / Production" xr:uid="{00000000-0004-0000-0000-000002000000}"/>
    <hyperlink ref="C6" r:id="rId1" xr:uid="{00000000-0004-0000-0000-000003000000}"/>
  </hyperlinks>
  <pageMargins left="0.78740157499999996" right="0.78740157499999996" top="0.984251969" bottom="0.984251969" header="0.5" footer="0.5"/>
  <pageSetup scale="6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4"/>
  <sheetViews>
    <sheetView workbookViewId="0">
      <selection sqref="A1:K14"/>
    </sheetView>
  </sheetViews>
  <sheetFormatPr baseColWidth="10" defaultRowHeight="12.75"/>
  <cols>
    <col min="2" max="2" width="19.7109375" customWidth="1"/>
    <col min="3" max="3" width="17.7109375" customWidth="1"/>
    <col min="4" max="4" width="17" customWidth="1"/>
    <col min="6" max="6" width="18.85546875" customWidth="1"/>
    <col min="7" max="7" width="17" customWidth="1"/>
    <col min="8" max="8" width="18" customWidth="1"/>
    <col min="9" max="9" width="17.28515625" customWidth="1"/>
    <col min="10" max="10" width="17.7109375" customWidth="1"/>
    <col min="11" max="11" width="16.7109375" customWidth="1"/>
    <col min="14" max="14" width="22.7109375" bestFit="1" customWidth="1"/>
    <col min="15" max="15" width="19.28515625" customWidth="1"/>
    <col min="20" max="20" width="32.5703125" customWidth="1"/>
  </cols>
  <sheetData>
    <row r="1" spans="1:11" ht="27" thickBot="1">
      <c r="F1" s="240" t="s">
        <v>983</v>
      </c>
      <c r="G1" s="241"/>
      <c r="H1" s="241"/>
      <c r="I1" s="241"/>
      <c r="J1" s="241"/>
      <c r="K1" s="242"/>
    </row>
    <row r="2" spans="1:11" ht="13.5" thickBot="1">
      <c r="F2" s="243" t="s">
        <v>258</v>
      </c>
      <c r="G2" s="244"/>
      <c r="H2" s="244"/>
      <c r="I2" s="244"/>
      <c r="J2" s="244"/>
      <c r="K2" s="245"/>
    </row>
    <row r="3" spans="1:11">
      <c r="F3" s="46" t="s">
        <v>1756</v>
      </c>
      <c r="G3" s="47" t="s">
        <v>1757</v>
      </c>
      <c r="H3" s="48" t="s">
        <v>1758</v>
      </c>
      <c r="I3" s="48" t="s">
        <v>1759</v>
      </c>
      <c r="J3" s="48" t="s">
        <v>1760</v>
      </c>
      <c r="K3" s="68" t="s">
        <v>1761</v>
      </c>
    </row>
    <row r="4" spans="1:11" ht="13.5" thickBot="1">
      <c r="F4" s="82" t="s">
        <v>260</v>
      </c>
      <c r="G4" s="45" t="s">
        <v>261</v>
      </c>
      <c r="H4" s="45" t="s">
        <v>262</v>
      </c>
      <c r="I4" s="45" t="s">
        <v>263</v>
      </c>
      <c r="J4" s="45" t="s">
        <v>264</v>
      </c>
      <c r="K4" s="83" t="s">
        <v>265</v>
      </c>
    </row>
    <row r="5" spans="1:11" ht="13.5" thickBot="1">
      <c r="F5" s="246" t="s">
        <v>259</v>
      </c>
      <c r="G5" s="247"/>
      <c r="H5" s="247"/>
      <c r="I5" s="247"/>
      <c r="J5" s="247"/>
      <c r="K5" s="248"/>
    </row>
    <row r="6" spans="1:11" ht="108.75" thickBot="1">
      <c r="F6" s="151" t="s">
        <v>984</v>
      </c>
      <c r="G6" s="152" t="s">
        <v>985</v>
      </c>
      <c r="H6" s="152" t="s">
        <v>1763</v>
      </c>
      <c r="I6" s="152" t="s">
        <v>1764</v>
      </c>
      <c r="J6" s="152" t="s">
        <v>1765</v>
      </c>
      <c r="K6" s="153" t="s">
        <v>1766</v>
      </c>
    </row>
    <row r="7" spans="1:11" ht="26.25" thickBot="1">
      <c r="F7" s="23" t="s">
        <v>986</v>
      </c>
      <c r="G7" s="24" t="s">
        <v>987</v>
      </c>
      <c r="H7" s="24" t="s">
        <v>988</v>
      </c>
      <c r="I7" s="24" t="s">
        <v>989</v>
      </c>
      <c r="J7" s="24" t="s">
        <v>990</v>
      </c>
      <c r="K7" s="25" t="s">
        <v>991</v>
      </c>
    </row>
    <row r="8" spans="1:11" ht="39" thickBot="1">
      <c r="A8" s="9"/>
      <c r="B8" s="43" t="s">
        <v>993</v>
      </c>
      <c r="C8" s="44" t="s">
        <v>994</v>
      </c>
      <c r="D8" s="50" t="s">
        <v>995</v>
      </c>
      <c r="E8" s="11"/>
      <c r="F8" s="22">
        <v>0</v>
      </c>
      <c r="G8" s="12">
        <v>1</v>
      </c>
      <c r="H8" s="12">
        <v>2</v>
      </c>
      <c r="I8" s="12">
        <v>3</v>
      </c>
      <c r="J8" s="12">
        <v>4</v>
      </c>
      <c r="K8" s="13">
        <v>5</v>
      </c>
    </row>
    <row r="9" spans="1:11" ht="22.5">
      <c r="A9" s="249" t="s">
        <v>992</v>
      </c>
      <c r="B9" s="6" t="s">
        <v>996</v>
      </c>
      <c r="C9" s="5" t="s">
        <v>573</v>
      </c>
      <c r="D9" s="5" t="s">
        <v>573</v>
      </c>
      <c r="E9" s="14">
        <v>0</v>
      </c>
      <c r="F9" s="212">
        <v>0</v>
      </c>
      <c r="G9" s="215">
        <v>0</v>
      </c>
      <c r="H9" s="215">
        <v>0</v>
      </c>
      <c r="I9" s="215">
        <v>0</v>
      </c>
      <c r="J9" s="215">
        <v>0</v>
      </c>
      <c r="K9" s="217">
        <v>0</v>
      </c>
    </row>
    <row r="10" spans="1:11" ht="33.75">
      <c r="A10" s="250"/>
      <c r="B10" s="7" t="s">
        <v>997</v>
      </c>
      <c r="C10" s="3" t="s">
        <v>574</v>
      </c>
      <c r="D10" s="3" t="s">
        <v>579</v>
      </c>
      <c r="E10" s="15">
        <v>1</v>
      </c>
      <c r="F10" s="213">
        <v>0</v>
      </c>
      <c r="G10" s="216">
        <v>1</v>
      </c>
      <c r="H10" s="216">
        <v>2</v>
      </c>
      <c r="I10" s="18">
        <v>3</v>
      </c>
      <c r="J10" s="18">
        <v>4</v>
      </c>
      <c r="K10" s="53">
        <v>5</v>
      </c>
    </row>
    <row r="11" spans="1:11" ht="33.75">
      <c r="A11" s="250"/>
      <c r="B11" s="7" t="s">
        <v>569</v>
      </c>
      <c r="C11" s="3" t="s">
        <v>575</v>
      </c>
      <c r="D11" s="3" t="s">
        <v>580</v>
      </c>
      <c r="E11" s="15">
        <v>2</v>
      </c>
      <c r="F11" s="213">
        <v>0</v>
      </c>
      <c r="G11" s="216">
        <v>2</v>
      </c>
      <c r="H11" s="18">
        <v>4</v>
      </c>
      <c r="I11" s="51">
        <v>6</v>
      </c>
      <c r="J11" s="51">
        <v>8</v>
      </c>
      <c r="K11" s="26">
        <v>10</v>
      </c>
    </row>
    <row r="12" spans="1:11" ht="33.75">
      <c r="A12" s="250"/>
      <c r="B12" s="7" t="s">
        <v>570</v>
      </c>
      <c r="C12" s="3" t="s">
        <v>576</v>
      </c>
      <c r="D12" s="3" t="s">
        <v>581</v>
      </c>
      <c r="E12" s="15">
        <v>4</v>
      </c>
      <c r="F12" s="213">
        <v>0</v>
      </c>
      <c r="G12" s="18">
        <v>4</v>
      </c>
      <c r="H12" s="51">
        <v>8</v>
      </c>
      <c r="I12" s="17">
        <v>12</v>
      </c>
      <c r="J12" s="17">
        <v>16</v>
      </c>
      <c r="K12" s="26">
        <v>20</v>
      </c>
    </row>
    <row r="13" spans="1:11" ht="22.5">
      <c r="A13" s="250"/>
      <c r="B13" s="7" t="s">
        <v>571</v>
      </c>
      <c r="C13" s="3" t="s">
        <v>577</v>
      </c>
      <c r="D13" s="3" t="s">
        <v>582</v>
      </c>
      <c r="E13" s="15">
        <v>8</v>
      </c>
      <c r="F13" s="213">
        <v>0</v>
      </c>
      <c r="G13" s="51">
        <v>8</v>
      </c>
      <c r="H13" s="17">
        <v>16</v>
      </c>
      <c r="I13" s="17">
        <v>24</v>
      </c>
      <c r="J13" s="17">
        <v>32</v>
      </c>
      <c r="K13" s="26">
        <v>40</v>
      </c>
    </row>
    <row r="14" spans="1:11" ht="23.25" thickBot="1">
      <c r="A14" s="251"/>
      <c r="B14" s="8" t="s">
        <v>572</v>
      </c>
      <c r="C14" s="4" t="s">
        <v>578</v>
      </c>
      <c r="D14" s="4" t="s">
        <v>239</v>
      </c>
      <c r="E14" s="16">
        <v>9</v>
      </c>
      <c r="F14" s="214">
        <v>0</v>
      </c>
      <c r="G14" s="52">
        <v>9</v>
      </c>
      <c r="H14" s="27">
        <v>18</v>
      </c>
      <c r="I14" s="27">
        <v>27</v>
      </c>
      <c r="J14" s="27">
        <v>36</v>
      </c>
      <c r="K14" s="28">
        <v>45</v>
      </c>
    </row>
  </sheetData>
  <mergeCells count="4">
    <mergeCell ref="F5:K5"/>
    <mergeCell ref="A9:A14"/>
    <mergeCell ref="F1:K1"/>
    <mergeCell ref="F2:K2"/>
  </mergeCells>
  <pageMargins left="0.7" right="0.7" top="0.78740157499999996" bottom="0.78740157499999996" header="0.3" footer="0.3"/>
  <pageSetup paperSize="9"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18"/>
  <sheetViews>
    <sheetView tabSelected="1" workbookViewId="0">
      <selection activeCell="C7" sqref="C7:G9"/>
    </sheetView>
  </sheetViews>
  <sheetFormatPr baseColWidth="10" defaultRowHeight="12.75"/>
  <cols>
    <col min="1" max="1" width="17.7109375" customWidth="1"/>
    <col min="2" max="2" width="16.28515625" customWidth="1"/>
    <col min="7" max="7" width="112" customWidth="1"/>
    <col min="8" max="8" width="57.28515625" customWidth="1"/>
    <col min="20" max="20" width="22.7109375" bestFit="1" customWidth="1"/>
    <col min="21" max="21" width="19.28515625" customWidth="1"/>
    <col min="26" max="26" width="32.5703125" customWidth="1"/>
  </cols>
  <sheetData>
    <row r="1" spans="1:10" ht="13.5" thickBot="1"/>
    <row r="2" spans="1:10" ht="18.75" thickBot="1">
      <c r="A2" s="133" t="s">
        <v>365</v>
      </c>
      <c r="B2" s="218" t="s">
        <v>366</v>
      </c>
      <c r="C2" s="263" t="s">
        <v>81</v>
      </c>
      <c r="D2" s="235"/>
      <c r="E2" s="235"/>
      <c r="F2" s="235"/>
      <c r="G2" s="236"/>
      <c r="H2" s="235" t="s">
        <v>100</v>
      </c>
      <c r="I2" s="235"/>
      <c r="J2" s="236"/>
    </row>
    <row r="3" spans="1:10" ht="93.75" customHeight="1" thickBot="1">
      <c r="A3" s="135" t="s">
        <v>367</v>
      </c>
      <c r="B3" s="150" t="s">
        <v>101</v>
      </c>
      <c r="C3" s="237" t="s">
        <v>1762</v>
      </c>
      <c r="D3" s="238"/>
      <c r="E3" s="238"/>
      <c r="F3" s="238"/>
      <c r="G3" s="238"/>
      <c r="H3" s="238"/>
      <c r="I3" s="238"/>
      <c r="J3" s="239"/>
    </row>
    <row r="4" spans="1:10">
      <c r="A4" s="228" t="s">
        <v>82</v>
      </c>
      <c r="B4" s="125"/>
      <c r="C4" s="219" t="s">
        <v>84</v>
      </c>
      <c r="D4" s="220"/>
      <c r="E4" s="220"/>
      <c r="F4" s="220"/>
      <c r="G4" s="231"/>
      <c r="H4" s="219" t="s">
        <v>95</v>
      </c>
      <c r="I4" s="220"/>
      <c r="J4" s="221"/>
    </row>
    <row r="5" spans="1:10" ht="15.75">
      <c r="A5" s="229"/>
      <c r="B5" s="126" t="s">
        <v>912</v>
      </c>
      <c r="C5" s="222"/>
      <c r="D5" s="223"/>
      <c r="E5" s="223"/>
      <c r="F5" s="223"/>
      <c r="G5" s="232"/>
      <c r="H5" s="222"/>
      <c r="I5" s="223"/>
      <c r="J5" s="224"/>
    </row>
    <row r="6" spans="1:10" ht="139.5" customHeight="1" thickBot="1">
      <c r="A6" s="230"/>
      <c r="B6" s="127"/>
      <c r="C6" s="225"/>
      <c r="D6" s="226"/>
      <c r="E6" s="226"/>
      <c r="F6" s="226"/>
      <c r="G6" s="233"/>
      <c r="H6" s="225"/>
      <c r="I6" s="226"/>
      <c r="J6" s="227"/>
    </row>
    <row r="7" spans="1:10">
      <c r="A7" s="228" t="s">
        <v>368</v>
      </c>
      <c r="B7" s="125"/>
      <c r="C7" s="219" t="s">
        <v>94</v>
      </c>
      <c r="D7" s="220"/>
      <c r="E7" s="220"/>
      <c r="F7" s="220"/>
      <c r="G7" s="231"/>
      <c r="H7" s="219" t="s">
        <v>96</v>
      </c>
      <c r="I7" s="220"/>
      <c r="J7" s="221"/>
    </row>
    <row r="8" spans="1:10" ht="15.75">
      <c r="A8" s="229"/>
      <c r="B8" s="126" t="s">
        <v>913</v>
      </c>
      <c r="C8" s="222"/>
      <c r="D8" s="223"/>
      <c r="E8" s="223"/>
      <c r="F8" s="223"/>
      <c r="G8" s="232"/>
      <c r="H8" s="222"/>
      <c r="I8" s="223"/>
      <c r="J8" s="224"/>
    </row>
    <row r="9" spans="1:10" ht="78" customHeight="1" thickBot="1">
      <c r="A9" s="230"/>
      <c r="B9" s="127"/>
      <c r="C9" s="225"/>
      <c r="D9" s="226"/>
      <c r="E9" s="226"/>
      <c r="F9" s="226"/>
      <c r="G9" s="233"/>
      <c r="H9" s="225"/>
      <c r="I9" s="226"/>
      <c r="J9" s="227"/>
    </row>
    <row r="10" spans="1:10">
      <c r="A10" s="228" t="s">
        <v>369</v>
      </c>
      <c r="B10" s="128"/>
      <c r="C10" s="219" t="s">
        <v>85</v>
      </c>
      <c r="D10" s="220"/>
      <c r="E10" s="220"/>
      <c r="F10" s="220"/>
      <c r="G10" s="231"/>
      <c r="H10" s="219" t="s">
        <v>97</v>
      </c>
      <c r="I10" s="220"/>
      <c r="J10" s="221"/>
    </row>
    <row r="11" spans="1:10" ht="15.75">
      <c r="A11" s="229"/>
      <c r="B11" s="129" t="s">
        <v>924</v>
      </c>
      <c r="C11" s="222"/>
      <c r="D11" s="223"/>
      <c r="E11" s="223"/>
      <c r="F11" s="223"/>
      <c r="G11" s="232"/>
      <c r="H11" s="222"/>
      <c r="I11" s="223"/>
      <c r="J11" s="224"/>
    </row>
    <row r="12" spans="1:10" ht="62.25" customHeight="1" thickBot="1">
      <c r="A12" s="230"/>
      <c r="B12" s="127"/>
      <c r="C12" s="225"/>
      <c r="D12" s="226"/>
      <c r="E12" s="226"/>
      <c r="F12" s="226"/>
      <c r="G12" s="233"/>
      <c r="H12" s="225"/>
      <c r="I12" s="226"/>
      <c r="J12" s="227"/>
    </row>
    <row r="13" spans="1:10">
      <c r="A13" s="228" t="s">
        <v>370</v>
      </c>
      <c r="B13" s="128"/>
      <c r="C13" s="219" t="s">
        <v>86</v>
      </c>
      <c r="D13" s="220"/>
      <c r="E13" s="220"/>
      <c r="F13" s="220"/>
      <c r="G13" s="231"/>
      <c r="H13" s="219" t="s">
        <v>98</v>
      </c>
      <c r="I13" s="220"/>
      <c r="J13" s="221"/>
    </row>
    <row r="14" spans="1:10" ht="15.75">
      <c r="A14" s="229"/>
      <c r="B14" s="130" t="s">
        <v>923</v>
      </c>
      <c r="C14" s="222"/>
      <c r="D14" s="223"/>
      <c r="E14" s="223"/>
      <c r="F14" s="223"/>
      <c r="G14" s="232"/>
      <c r="H14" s="222"/>
      <c r="I14" s="223"/>
      <c r="J14" s="224"/>
    </row>
    <row r="15" spans="1:10" ht="60" customHeight="1" thickBot="1">
      <c r="A15" s="230"/>
      <c r="B15" s="127"/>
      <c r="C15" s="225"/>
      <c r="D15" s="226"/>
      <c r="E15" s="226"/>
      <c r="F15" s="226"/>
      <c r="G15" s="233"/>
      <c r="H15" s="225"/>
      <c r="I15" s="226"/>
      <c r="J15" s="227"/>
    </row>
    <row r="16" spans="1:10">
      <c r="A16" s="228" t="s">
        <v>371</v>
      </c>
      <c r="B16" s="128"/>
      <c r="C16" s="219" t="s">
        <v>372</v>
      </c>
      <c r="D16" s="220"/>
      <c r="E16" s="220"/>
      <c r="F16" s="220"/>
      <c r="G16" s="231"/>
      <c r="H16" s="219" t="s">
        <v>99</v>
      </c>
      <c r="I16" s="220"/>
      <c r="J16" s="221"/>
    </row>
    <row r="17" spans="1:10" ht="16.5" thickBot="1">
      <c r="A17" s="229"/>
      <c r="B17" s="131" t="s">
        <v>10</v>
      </c>
      <c r="C17" s="222"/>
      <c r="D17" s="223"/>
      <c r="E17" s="223"/>
      <c r="F17" s="223"/>
      <c r="G17" s="232"/>
      <c r="H17" s="222"/>
      <c r="I17" s="223"/>
      <c r="J17" s="224"/>
    </row>
    <row r="18" spans="1:10" ht="13.5" thickBot="1">
      <c r="A18" s="230"/>
      <c r="B18" s="127"/>
      <c r="C18" s="225"/>
      <c r="D18" s="226"/>
      <c r="E18" s="226"/>
      <c r="F18" s="226"/>
      <c r="G18" s="233"/>
      <c r="H18" s="225"/>
      <c r="I18" s="226"/>
      <c r="J18" s="227"/>
    </row>
  </sheetData>
  <mergeCells count="18">
    <mergeCell ref="C2:G2"/>
    <mergeCell ref="H2:J2"/>
    <mergeCell ref="C3:J3"/>
    <mergeCell ref="A4:A6"/>
    <mergeCell ref="C4:G6"/>
    <mergeCell ref="H4:J6"/>
    <mergeCell ref="A7:A9"/>
    <mergeCell ref="C7:G9"/>
    <mergeCell ref="H7:J9"/>
    <mergeCell ref="A16:A18"/>
    <mergeCell ref="C16:G18"/>
    <mergeCell ref="H16:J18"/>
    <mergeCell ref="A10:A12"/>
    <mergeCell ref="C10:G12"/>
    <mergeCell ref="H10:J12"/>
    <mergeCell ref="A13:A15"/>
    <mergeCell ref="C13:G15"/>
    <mergeCell ref="H13:J15"/>
  </mergeCells>
  <pageMargins left="0.7" right="0.7" top="0.78740157499999996" bottom="0.78740157499999996" header="0.3" footer="0.3"/>
  <pageSetup paperSize="9" scale="4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Q32"/>
  <sheetViews>
    <sheetView zoomScale="75" workbookViewId="0">
      <pane xSplit="2" ySplit="5" topLeftCell="C9" activePane="bottomRight" state="frozen"/>
      <selection pane="topRight" activeCell="C1" sqref="C1"/>
      <selection pane="bottomLeft" activeCell="A6" sqref="A6"/>
      <selection pane="bottomRight" activeCell="E4" sqref="E4:G4"/>
    </sheetView>
  </sheetViews>
  <sheetFormatPr baseColWidth="10" defaultColWidth="9.140625" defaultRowHeight="12.75"/>
  <cols>
    <col min="1" max="1" width="6.5703125" customWidth="1"/>
    <col min="2" max="2" width="17" customWidth="1"/>
    <col min="3" max="3" width="30.5703125" customWidth="1"/>
    <col min="4" max="4" width="32.5703125" customWidth="1"/>
    <col min="5" max="5" width="33" customWidth="1"/>
    <col min="6" max="6" width="33.7109375" customWidth="1"/>
    <col min="7" max="7" width="34.42578125" customWidth="1"/>
    <col min="8" max="8" width="33" customWidth="1"/>
    <col min="9" max="9" width="16.7109375" customWidth="1"/>
  </cols>
  <sheetData>
    <row r="1" spans="1:17" ht="73.5" customHeight="1">
      <c r="A1" s="32"/>
      <c r="B1" s="32"/>
      <c r="C1" s="32"/>
      <c r="D1" s="32"/>
      <c r="E1" s="32"/>
      <c r="F1" s="32"/>
      <c r="G1" s="32"/>
      <c r="H1" s="32"/>
      <c r="I1" s="32"/>
      <c r="J1" s="32"/>
      <c r="K1" s="32"/>
      <c r="L1" s="32"/>
      <c r="M1" s="32"/>
      <c r="N1" s="32"/>
      <c r="O1" s="32"/>
      <c r="P1" s="32"/>
      <c r="Q1" s="32"/>
    </row>
    <row r="2" spans="1:17" ht="18">
      <c r="A2" s="32"/>
      <c r="B2" s="49"/>
      <c r="C2" s="54" t="str">
        <f>VLOOKUP('Momentive Risk Matrix'!$K$2,Translations!A3:DI18,104)</f>
        <v>Definition der Auswirkungsklassen</v>
      </c>
      <c r="D2" s="32"/>
      <c r="E2" s="32"/>
      <c r="F2" s="49"/>
      <c r="G2" s="49"/>
      <c r="H2" s="32"/>
      <c r="I2" s="32"/>
      <c r="J2" s="32"/>
      <c r="K2" s="32"/>
      <c r="L2" s="32"/>
      <c r="M2" s="32"/>
      <c r="N2" s="32"/>
      <c r="O2" s="32"/>
      <c r="P2" s="32"/>
      <c r="Q2" s="32"/>
    </row>
    <row r="3" spans="1:17" ht="9.75" customHeight="1" thickBot="1">
      <c r="A3" s="32"/>
      <c r="B3" s="33"/>
      <c r="C3" s="32"/>
      <c r="D3" s="32"/>
      <c r="E3" s="33"/>
      <c r="F3" s="33"/>
      <c r="G3" s="33"/>
      <c r="H3" s="32"/>
      <c r="I3" s="32"/>
      <c r="J3" s="32"/>
      <c r="K3" s="32"/>
      <c r="L3" s="32"/>
      <c r="M3" s="32"/>
      <c r="N3" s="32"/>
      <c r="O3" s="32"/>
      <c r="P3" s="32"/>
      <c r="Q3" s="32"/>
    </row>
    <row r="4" spans="1:17" ht="33" customHeight="1" thickBot="1">
      <c r="A4" s="32"/>
      <c r="B4" s="34"/>
      <c r="C4" s="272" t="str">
        <f>VLOOKUP('Momentive Risk Matrix'!$K$2,Translations!A3:DI18,61)</f>
        <v>Auswirkungen auf Menschen</v>
      </c>
      <c r="D4" s="273"/>
      <c r="E4" s="266" t="str">
        <f>VLOOKUP('Momentive Risk Matrix'!$K$2,Translations!A3:DI18,75)</f>
        <v>Auswirkungen auf die Umwelt</v>
      </c>
      <c r="F4" s="267"/>
      <c r="G4" s="268"/>
      <c r="H4" s="264" t="str">
        <f>VLOOKUP('Momentive Risk Matrix'!$K$2,Translations!A3:DI18,96)</f>
        <v>Auswirkungen auf Sachwerte oder Produktion
Schaden in US$ aufgrund von Sachschaden und Produktionsausfall</v>
      </c>
      <c r="I4" s="32"/>
      <c r="J4" s="32"/>
      <c r="K4" s="32"/>
      <c r="L4" s="32"/>
      <c r="M4" s="32"/>
      <c r="N4" s="32"/>
      <c r="O4" s="32"/>
      <c r="P4" s="32"/>
      <c r="Q4" s="32"/>
    </row>
    <row r="5" spans="1:17" ht="90" customHeight="1" thickBot="1">
      <c r="A5" s="35"/>
      <c r="B5" s="36"/>
      <c r="C5" s="41" t="str">
        <f>VLOOKUP('Momentive Risk Matrix'!$K$2,Translations!A3:DI18,61)</f>
        <v>Auswirkungen auf Menschen</v>
      </c>
      <c r="D5" s="42" t="str">
        <f>VLOOKUP('Momentive Risk Matrix'!$K$2,Translations!A3:DI18,69)</f>
        <v>Verletzung oder Krankheit außerhalb des Standorts</v>
      </c>
      <c r="E5" s="30" t="str">
        <f>VLOOKUP('Momentive Risk Matrix'!$K$2,Translations!A3:DI18,76)</f>
        <v>Umweltschäden</v>
      </c>
      <c r="F5" s="31" t="str">
        <f>VLOOKUP('Momentive Risk Matrix'!$K$2,Translations!A3:DI18,83)</f>
        <v>Verschüttungen oder Freisetzungen</v>
      </c>
      <c r="G5" s="31" t="str">
        <f>VLOOKUP('Momentive Risk Matrix'!$K$2,Translations!A3:DI18,90)</f>
        <v>Genehmigungsabweichungen</v>
      </c>
      <c r="H5" s="265"/>
      <c r="I5" s="37"/>
      <c r="J5" s="32"/>
      <c r="K5" s="32"/>
      <c r="L5" s="32"/>
      <c r="M5" s="32"/>
      <c r="N5" s="32"/>
      <c r="O5" s="32"/>
      <c r="P5" s="32"/>
      <c r="Q5" s="32"/>
    </row>
    <row r="6" spans="1:17" ht="57.75" customHeight="1">
      <c r="A6" s="269" t="str">
        <f>VLOOKUP('Momentive Risk Matrix'!$K$2,Translations!A3:DI18,54)</f>
        <v>Auswirkung</v>
      </c>
      <c r="B6" s="85" t="str">
        <f>VLOOKUP('Momentive Risk Matrix'!$K$2,Translations!A3:DI18,55)</f>
        <v>Keine</v>
      </c>
      <c r="C6" s="61" t="str">
        <f>VLOOKUP('Momentive Risk Matrix'!$K$2,Translations!A3:DI18,63)</f>
        <v>Keine Verletzung oder Gesundheitsschädigung</v>
      </c>
      <c r="D6" s="62" t="str">
        <f>VLOOKUP('Momentive Risk Matrix'!$K$2,Translations!A3:DI18,70)</f>
        <v>Keine Verletzung oder Gesundheitsschädigung</v>
      </c>
      <c r="E6" s="62" t="str">
        <f>VLOOKUP('Momentive Risk Matrix'!$K$2,Translations!A3:DI18,77)</f>
        <v>Kein Umweltschaden. Keine Veränderung der Umwelt. Keine finanziellen Auswirkungen.</v>
      </c>
      <c r="F6" s="61"/>
      <c r="G6" s="62"/>
      <c r="H6" s="65" t="str">
        <f>VLOOKUP('Momentive Risk Matrix'!$K$2,Translations!A3:DI18,97)</f>
        <v>Kein Verlust</v>
      </c>
      <c r="I6" s="37"/>
      <c r="J6" s="32"/>
      <c r="K6" s="32"/>
      <c r="L6" s="32"/>
      <c r="M6" s="32"/>
      <c r="N6" s="32"/>
      <c r="O6" s="32"/>
      <c r="P6" s="32"/>
      <c r="Q6" s="32"/>
    </row>
    <row r="7" spans="1:17" ht="97.5" customHeight="1">
      <c r="A7" s="270"/>
      <c r="B7" s="40" t="str">
        <f>VLOOKUP('Momentive Risk Matrix'!$K$2,Translations!A3:DI18,56)</f>
        <v>Geringfügig</v>
      </c>
      <c r="C7" s="57" t="str">
        <f>VLOOKUP('Momentive Risk Matrix'!$K$2,Translations!A3:DI18,64)</f>
        <v>(einschließlich von Erste Hilfe Fällen) - Keine Auswirkung auf Arbeitsleistung oder Behinderung verursachend.</v>
      </c>
      <c r="D7" s="56"/>
      <c r="E7" s="56" t="str">
        <f>VLOOKUP('Momentive Risk Matrix'!$K$2,Translations!A3:DI18,78)</f>
        <v>Begrenzter Umweltschaden. Auf eigenem Grundstück und Einflußbreich. Unerhebliche finanzielle Auswirkungen.</v>
      </c>
      <c r="F7" s="57" t="str">
        <f>VLOOKUP('Momentive Risk Matrix'!$K$2,Translations!A3:DI18,85)</f>
        <v>Verschüttung oder Freisetzung die nicht an Aufsichtsbehörden gemeldet werden muß.</v>
      </c>
      <c r="G7" s="63"/>
      <c r="H7" s="66" t="str">
        <f>VLOOKUP('Momentive Risk Matrix'!$K$2,Translations!A3:DI18,98)</f>
        <v>Verlust &lt; $25.000</v>
      </c>
      <c r="I7" s="37"/>
      <c r="J7" s="32"/>
      <c r="K7" s="32"/>
      <c r="L7" s="32"/>
      <c r="M7" s="32"/>
      <c r="N7" s="32"/>
      <c r="O7" s="32"/>
      <c r="P7" s="32"/>
      <c r="Q7" s="32"/>
    </row>
    <row r="8" spans="1:17" ht="117.75" customHeight="1">
      <c r="A8" s="270"/>
      <c r="B8" s="40" t="str">
        <f>VLOOKUP('Momentive Risk Matrix'!$K$2,Translations!A3:DI18,57)</f>
        <v>Mäßig</v>
      </c>
      <c r="C8" s="136" t="str">
        <f>VLOOKUP('Momentive Risk Matrix'!$K$2,Translations!A3:DI18,65)</f>
        <v>Medizinische Behandlung die über Erste Hilfe hinausgeht und/oder physische Behandlung oder Gesundungszeit nicht länger als 30 Kalendertage bis zur vollständiger Wiederherstellung der Gesundheit.</v>
      </c>
      <c r="D8" s="56" t="str">
        <f>VLOOKUP('Momentive Risk Matrix'!$K$2,Translations!A3:DI18,71)</f>
        <v>Erste Hilfe Behandlung einer oder mehrerer Personen, Auswirkungen auf Nachbarschaft oder Nachbarbetriebe</v>
      </c>
      <c r="E8" s="56" t="str">
        <f>VLOOKUP('Momentive Risk Matrix'!$K$2,Translations!A3:DI18,79)</f>
        <v>Kontamination. Schaden mit erheblichem Umwelteinfluß. Keine dauerhaften Auswirkungen auf die Umwelt.</v>
      </c>
      <c r="F8" s="58" t="str">
        <f>VLOOKUP('Momentive Risk Matrix'!$K$2,Translations!A3:DI18,86)</f>
        <v>Verschüttung oder Freisetzung die nicht an Aufsichtsbehörden gemeldet werden muß, allerdings mehrfache berechtigte Beschwerden (Belästigung oder Geruch).</v>
      </c>
      <c r="G8" s="63"/>
      <c r="H8" s="66" t="str">
        <f>VLOOKUP('Momentive Risk Matrix'!$K$2,Translations!A3:DI18,99)</f>
        <v>Verlust &gt; $25.000 Λ &lt; $100.000</v>
      </c>
      <c r="I8" s="37"/>
      <c r="J8" s="32"/>
      <c r="K8" s="32"/>
      <c r="L8" s="32"/>
      <c r="M8" s="32"/>
      <c r="N8" s="32"/>
      <c r="O8" s="32"/>
      <c r="P8" s="32"/>
      <c r="Q8" s="32"/>
    </row>
    <row r="9" spans="1:17" ht="127.5" customHeight="1">
      <c r="A9" s="270"/>
      <c r="B9" s="40" t="str">
        <f>VLOOKUP('Momentive Risk Matrix'!$K$2,Translations!A3:DI18,58)</f>
        <v>Schwer</v>
      </c>
      <c r="C9" s="136" t="str">
        <f>VLOOKUP('Momentive Risk Matrix'!$K$2,Translations!A3:DI18,66)</f>
        <v>Ambulante oder stationäre chirurgische Operation oder Zeit bis zur vollständigen Gesungung von länder als 30 Kalendertagen.</v>
      </c>
      <c r="D9" s="56" t="str">
        <f>VLOOKUP('Momentive Risk Matrix'!$K$2,Translations!A3:DI18,72)</f>
        <v>Über Erste Hilfe hinausgehende Verletzungen von einem oder mehreren Personen aus der Nachbarschaft oder aus Nachbarbetrieben.</v>
      </c>
      <c r="E9" s="56" t="str">
        <f>VLOOKUP('Momentive Risk Matrix'!$K$2,Translations!A3:DI18,80)</f>
        <v>Kontamination. Schaden mit erheblichem Umwelteinfluß. Geringfügige Säuberungs-/Sanierungsmaßnahmen erforderlich.</v>
      </c>
      <c r="F9" s="57" t="str">
        <f>VLOOKUP('Momentive Risk Matrix'!$K$2,Translations!A3:DI18,87)</f>
        <v xml:space="preserve">Verschüttung oder Freisetzung die gegenüber Aufsichtsbehörden meldepflichtig ist, allerdings keine externe Gefahrenabwehr auslöst. </v>
      </c>
      <c r="G9" s="56" t="str">
        <f>VLOOKUP('Momentive Risk Matrix'!$K$2,Translations!A3:DI18,93)</f>
        <v>Einfache oder wiederholte Abweichung von einem gesetzlichen oder festgelegten Parameter.</v>
      </c>
      <c r="H9" s="66" t="str">
        <f>VLOOKUP('Momentive Risk Matrix'!$K$2,Translations!A3:DI18,100)</f>
        <v>Verlust &gt; $100.000 Λ &lt; $1.000.000</v>
      </c>
      <c r="I9" s="32"/>
      <c r="J9" s="32"/>
      <c r="K9" s="32"/>
      <c r="L9" s="32"/>
      <c r="M9" s="32"/>
      <c r="N9" s="32"/>
      <c r="O9" s="32"/>
      <c r="P9" s="32"/>
      <c r="Q9" s="32"/>
    </row>
    <row r="10" spans="1:17" ht="147" customHeight="1">
      <c r="A10" s="270"/>
      <c r="B10" s="40" t="str">
        <f>VLOOKUP('Momentive Risk Matrix'!$K$2,Translations!A3:DI18,59)</f>
        <v>Sehr schwer</v>
      </c>
      <c r="C10" s="136" t="str">
        <f>VLOOKUP('Momentive Risk Matrix'!$K$2,Translations!A3:DI18,67)</f>
        <v>Mitarbeiter benötigt erhebliche medizinische Betreuung zur maximalen Gesundung, jedoch hat ein zugelassener Arzt ausgeschlossen das der Mitarbeiter seine vorherige Tätigkeit nach maximaler Gesundung wieder ausführen kann. Daher muss überlegt werden ob ein passender Arbeitsplatz innerhalb von Momentiv angeboten werden kann.</v>
      </c>
      <c r="D10" s="56" t="str">
        <f>VLOOKUP('Momentive Risk Matrix'!$K$2,Translations!A3:DI18,73)</f>
        <v>Schwere zur Arbeitsunfähigkeit führende Verletzung einer oder mehrerer Personen aus der Nachbarschaft oder aus Nachbarbetrieben</v>
      </c>
      <c r="E10" s="56" t="str">
        <f>VLOOKUP('Momentive Risk Matrix'!$K$2,Translations!A3:DI18,81)</f>
        <v xml:space="preserve">Schwerer Umweltschaden. Firma muß erhebliche Maßnahmen ergreifen um ursprünglichen Zustand der kontaminierten Umwelt wieder herzustellen.  </v>
      </c>
      <c r="F10" s="57" t="str">
        <f>VLOOKUP('Momentive Risk Matrix'!$K$2,Translations!A3:DI18,88)</f>
        <v xml:space="preserve">Verschüttung oder Freisetzung die externe Gefahrenabwehr auslöst oder die ernste Gesundheitsschäden in der Nachbarschaft erwartet. </v>
      </c>
      <c r="G10" s="56" t="str">
        <f>VLOOKUP('Momentive Risk Matrix'!$K$2,Translations!A3:DI18,94)</f>
        <v>konstante oder lange andauernde Abweichung von einem gesetzlichen oder festgelegten Parameter.</v>
      </c>
      <c r="H10" s="66" t="str">
        <f>VLOOKUP('Momentive Risk Matrix'!$K$2,Translations!A3:DI18,101)</f>
        <v>Verlust &gt; $1.000.000 Λ &lt; $10.000.001</v>
      </c>
      <c r="I10" s="32"/>
      <c r="J10" s="32"/>
      <c r="K10" s="32"/>
      <c r="L10" s="32"/>
      <c r="M10" s="32"/>
      <c r="N10" s="32"/>
      <c r="O10" s="32"/>
      <c r="P10" s="32"/>
      <c r="Q10" s="32"/>
    </row>
    <row r="11" spans="1:17" ht="111.75" customHeight="1" thickBot="1">
      <c r="A11" s="271"/>
      <c r="B11" s="80" t="str">
        <f>VLOOKUP('Momentive Risk Matrix'!$K$2,Translations!A3:DI18,60)</f>
        <v>Katastrophal</v>
      </c>
      <c r="C11" s="59" t="str">
        <f>VLOOKUP('Momentive Risk Matrix'!$K$2,Translations!A3:DI18,68)</f>
        <v xml:space="preserve">Ein oder mehr unfallbedingte Todesfälle </v>
      </c>
      <c r="D11" s="60" t="str">
        <f>VLOOKUP('Momentive Risk Matrix'!$K$2,Translations!A3:DI18,74)</f>
        <v>Todesfall einer oder mehrerer Personen aus der Nachbarschaft oder aus Nachbarbetrieben</v>
      </c>
      <c r="E11" s="60" t="str">
        <f>VLOOKUP('Momentive Risk Matrix'!$K$2,Translations!A3:DI18,82)</f>
        <v xml:space="preserve">Schwere dauerhafte Schädigung der Umwelt oder schwere Beeinträchtigung eines großen Gebietes. Ein erheblicher wirtschaftlicher Schaden für die Firma. </v>
      </c>
      <c r="F11" s="64" t="str">
        <f>VLOOKUP('Momentive Risk Matrix'!$K$2,Translations!A3:DI18,89)</f>
        <v>Todesfall einer oder mehrerer Personen aus der Nachbarschaft oder aus Nachbarbetrieben</v>
      </c>
      <c r="G11" s="60"/>
      <c r="H11" s="67" t="str">
        <f>VLOOKUP('Momentive Risk Matrix'!$K$2,Translations!A3:DI18,102)</f>
        <v>Verlust &gt; $10.000.000</v>
      </c>
      <c r="I11" s="32"/>
      <c r="J11" s="32"/>
      <c r="K11" s="32"/>
      <c r="L11" s="32"/>
      <c r="M11" s="32"/>
      <c r="N11" s="32"/>
      <c r="O11" s="32"/>
      <c r="P11" s="32"/>
      <c r="Q11" s="32"/>
    </row>
    <row r="12" spans="1:17">
      <c r="A12" s="32"/>
      <c r="B12" s="32"/>
      <c r="C12" s="32"/>
      <c r="D12" s="32"/>
      <c r="E12" s="32"/>
      <c r="F12" s="32"/>
      <c r="G12" s="32"/>
      <c r="H12" s="32"/>
      <c r="I12" s="32"/>
      <c r="J12" s="32"/>
      <c r="K12" s="32"/>
      <c r="L12" s="32"/>
      <c r="M12" s="32"/>
      <c r="N12" s="32"/>
      <c r="O12" s="32"/>
      <c r="P12" s="32"/>
      <c r="Q12" s="32"/>
    </row>
    <row r="13" spans="1:17">
      <c r="A13" s="32"/>
      <c r="B13" s="32"/>
      <c r="C13" s="32"/>
      <c r="D13" s="32"/>
      <c r="E13" s="32"/>
      <c r="F13" s="32"/>
      <c r="G13" s="39" t="str">
        <f>VLOOKUP('Momentive Risk Matrix'!$K$2,Translations!A3:DI18,103)</f>
        <v>zurück zur Risiko-Matrix</v>
      </c>
      <c r="H13" s="32"/>
      <c r="I13" s="32"/>
      <c r="J13" s="32"/>
      <c r="K13" s="32"/>
      <c r="L13" s="32"/>
      <c r="M13" s="32"/>
      <c r="N13" s="32"/>
      <c r="O13" s="32"/>
      <c r="P13" s="32"/>
      <c r="Q13" s="32"/>
    </row>
    <row r="14" spans="1:17">
      <c r="A14" s="32"/>
      <c r="B14" s="32"/>
      <c r="C14" s="32"/>
      <c r="D14" s="32"/>
      <c r="E14" s="32"/>
      <c r="F14" s="32"/>
      <c r="G14" s="32"/>
      <c r="H14" s="32"/>
      <c r="I14" s="32"/>
      <c r="J14" s="32"/>
      <c r="K14" s="32"/>
      <c r="L14" s="32"/>
      <c r="M14" s="32"/>
      <c r="N14" s="32"/>
      <c r="O14" s="32"/>
      <c r="P14" s="32"/>
      <c r="Q14" s="32"/>
    </row>
    <row r="15" spans="1:17">
      <c r="A15" s="32"/>
      <c r="B15" s="32"/>
      <c r="C15" s="32"/>
      <c r="D15" s="32"/>
      <c r="E15" s="32"/>
      <c r="F15" s="32"/>
      <c r="G15" s="32"/>
      <c r="H15" s="32"/>
      <c r="I15" s="32"/>
      <c r="J15" s="32"/>
      <c r="K15" s="32"/>
      <c r="L15" s="32"/>
      <c r="M15" s="32"/>
      <c r="N15" s="32"/>
      <c r="O15" s="32"/>
      <c r="P15" s="32"/>
      <c r="Q15" s="32"/>
    </row>
    <row r="16" spans="1:17">
      <c r="A16" s="32"/>
      <c r="B16" s="32"/>
      <c r="C16" s="32"/>
      <c r="D16" s="32"/>
      <c r="E16" s="32"/>
      <c r="F16" s="32"/>
      <c r="G16" s="32"/>
      <c r="H16" s="32"/>
      <c r="I16" s="32"/>
      <c r="J16" s="32"/>
      <c r="K16" s="32"/>
      <c r="L16" s="32"/>
      <c r="M16" s="32"/>
      <c r="N16" s="32"/>
      <c r="O16" s="32"/>
      <c r="P16" s="32"/>
      <c r="Q16" s="32"/>
    </row>
    <row r="17" spans="1:17">
      <c r="A17" s="32"/>
      <c r="B17" s="32"/>
      <c r="C17" s="32"/>
      <c r="D17" s="32"/>
      <c r="E17" s="32"/>
      <c r="F17" s="32"/>
      <c r="G17" s="32"/>
      <c r="H17" s="32"/>
      <c r="I17" s="32"/>
      <c r="J17" s="32"/>
      <c r="K17" s="32"/>
      <c r="L17" s="32"/>
      <c r="M17" s="32"/>
      <c r="N17" s="32"/>
      <c r="O17" s="32"/>
      <c r="P17" s="32"/>
      <c r="Q17" s="32"/>
    </row>
    <row r="18" spans="1:17">
      <c r="A18" s="32"/>
      <c r="B18" s="32"/>
      <c r="C18" s="32"/>
      <c r="D18" s="32"/>
      <c r="E18" s="32"/>
      <c r="F18" s="32"/>
      <c r="G18" s="32"/>
      <c r="H18" s="32"/>
      <c r="I18" s="32"/>
      <c r="J18" s="32"/>
      <c r="K18" s="32"/>
      <c r="L18" s="32"/>
      <c r="M18" s="32"/>
      <c r="N18" s="32"/>
      <c r="O18" s="32"/>
      <c r="P18" s="32"/>
      <c r="Q18" s="32"/>
    </row>
    <row r="19" spans="1:17">
      <c r="A19" s="32"/>
      <c r="B19" s="32"/>
      <c r="C19" s="32"/>
      <c r="D19" s="32"/>
      <c r="E19" s="32"/>
      <c r="F19" s="32"/>
      <c r="G19" s="32"/>
      <c r="H19" s="32"/>
      <c r="I19" s="32"/>
      <c r="J19" s="32"/>
      <c r="K19" s="32"/>
      <c r="L19" s="32"/>
      <c r="M19" s="32"/>
      <c r="N19" s="32"/>
      <c r="O19" s="32"/>
      <c r="P19" s="32"/>
      <c r="Q19" s="32"/>
    </row>
    <row r="20" spans="1:17">
      <c r="A20" s="32"/>
      <c r="B20" s="32"/>
      <c r="C20" s="32"/>
      <c r="D20" s="32"/>
      <c r="E20" s="32"/>
      <c r="F20" s="32"/>
      <c r="G20" s="32"/>
      <c r="H20" s="32"/>
      <c r="I20" s="32"/>
      <c r="J20" s="32"/>
      <c r="K20" s="32"/>
      <c r="L20" s="32"/>
      <c r="M20" s="32"/>
      <c r="N20" s="32"/>
      <c r="O20" s="32"/>
      <c r="P20" s="32"/>
      <c r="Q20" s="32"/>
    </row>
    <row r="21" spans="1:17">
      <c r="A21" s="32"/>
      <c r="B21" s="32"/>
      <c r="C21" s="32"/>
      <c r="D21" s="32"/>
      <c r="E21" s="32"/>
      <c r="F21" s="32"/>
      <c r="G21" s="32"/>
      <c r="H21" s="32"/>
      <c r="I21" s="32"/>
      <c r="J21" s="32"/>
      <c r="K21" s="32"/>
      <c r="L21" s="32"/>
      <c r="M21" s="32"/>
      <c r="N21" s="32"/>
      <c r="O21" s="32"/>
      <c r="P21" s="32"/>
      <c r="Q21" s="32"/>
    </row>
    <row r="22" spans="1:17">
      <c r="A22" s="32"/>
      <c r="B22" s="32"/>
      <c r="C22" s="32"/>
      <c r="D22" s="32"/>
      <c r="E22" s="32"/>
      <c r="F22" s="32"/>
      <c r="G22" s="32"/>
      <c r="H22" s="32"/>
      <c r="I22" s="32"/>
      <c r="J22" s="32"/>
      <c r="K22" s="32"/>
      <c r="L22" s="32"/>
      <c r="M22" s="32"/>
      <c r="N22" s="32"/>
      <c r="O22" s="32"/>
      <c r="P22" s="32"/>
      <c r="Q22" s="32"/>
    </row>
    <row r="23" spans="1:17">
      <c r="A23" s="32"/>
      <c r="B23" s="32"/>
      <c r="C23" s="32"/>
      <c r="D23" s="32"/>
      <c r="E23" s="32"/>
      <c r="F23" s="32"/>
      <c r="G23" s="32"/>
      <c r="H23" s="32"/>
      <c r="I23" s="32"/>
      <c r="J23" s="32"/>
      <c r="K23" s="32"/>
      <c r="L23" s="32"/>
      <c r="M23" s="32"/>
      <c r="N23" s="32"/>
      <c r="O23" s="32"/>
      <c r="P23" s="32"/>
      <c r="Q23" s="32"/>
    </row>
    <row r="24" spans="1:17">
      <c r="A24" s="32"/>
      <c r="B24" s="32"/>
      <c r="C24" s="32"/>
      <c r="D24" s="32"/>
      <c r="E24" s="32"/>
      <c r="F24" s="32"/>
      <c r="G24" s="32"/>
      <c r="H24" s="32"/>
      <c r="I24" s="32"/>
      <c r="J24" s="32"/>
      <c r="K24" s="32"/>
      <c r="L24" s="32"/>
      <c r="M24" s="32"/>
      <c r="N24" s="32"/>
      <c r="O24" s="32"/>
      <c r="P24" s="32"/>
      <c r="Q24" s="32"/>
    </row>
    <row r="25" spans="1:17">
      <c r="A25" s="32"/>
      <c r="B25" s="32"/>
      <c r="C25" s="32"/>
      <c r="D25" s="32"/>
      <c r="E25" s="32"/>
      <c r="F25" s="32"/>
      <c r="G25" s="32"/>
      <c r="H25" s="32"/>
      <c r="I25" s="32"/>
      <c r="J25" s="32"/>
      <c r="K25" s="32"/>
      <c r="L25" s="32"/>
      <c r="M25" s="32"/>
      <c r="N25" s="32"/>
      <c r="O25" s="32"/>
      <c r="P25" s="32"/>
      <c r="Q25" s="32"/>
    </row>
    <row r="26" spans="1:17">
      <c r="A26" s="32"/>
      <c r="B26" s="32"/>
      <c r="C26" s="32"/>
      <c r="D26" s="32"/>
      <c r="E26" s="32"/>
      <c r="F26" s="32"/>
      <c r="G26" s="32"/>
      <c r="H26" s="32"/>
      <c r="I26" s="32"/>
      <c r="J26" s="32"/>
      <c r="K26" s="32"/>
      <c r="L26" s="32"/>
      <c r="M26" s="32"/>
      <c r="N26" s="32"/>
      <c r="O26" s="32"/>
      <c r="P26" s="32"/>
      <c r="Q26" s="32"/>
    </row>
    <row r="27" spans="1:17">
      <c r="A27" s="32"/>
      <c r="B27" s="32"/>
      <c r="C27" s="32"/>
      <c r="D27" s="32"/>
      <c r="E27" s="32"/>
      <c r="F27" s="32"/>
      <c r="G27" s="32"/>
      <c r="H27" s="32"/>
      <c r="I27" s="32"/>
      <c r="J27" s="32"/>
      <c r="K27" s="32"/>
      <c r="L27" s="32"/>
      <c r="M27" s="32"/>
      <c r="N27" s="32"/>
      <c r="O27" s="32"/>
      <c r="P27" s="32"/>
      <c r="Q27" s="32"/>
    </row>
    <row r="28" spans="1:17">
      <c r="A28" s="32"/>
      <c r="B28" s="32"/>
      <c r="C28" s="32"/>
      <c r="D28" s="32"/>
      <c r="E28" s="32"/>
      <c r="F28" s="32"/>
      <c r="G28" s="32"/>
      <c r="H28" s="32"/>
      <c r="I28" s="32"/>
      <c r="J28" s="32"/>
      <c r="K28" s="32"/>
      <c r="L28" s="32"/>
      <c r="M28" s="32"/>
      <c r="N28" s="32"/>
      <c r="O28" s="32"/>
      <c r="P28" s="32"/>
      <c r="Q28" s="32"/>
    </row>
    <row r="29" spans="1:17">
      <c r="A29" s="32"/>
      <c r="B29" s="32"/>
      <c r="C29" s="32"/>
      <c r="D29" s="32"/>
      <c r="E29" s="32"/>
      <c r="F29" s="32"/>
      <c r="G29" s="32"/>
      <c r="H29" s="32"/>
      <c r="I29" s="32"/>
      <c r="J29" s="32"/>
      <c r="K29" s="32"/>
      <c r="L29" s="32"/>
      <c r="M29" s="32"/>
      <c r="N29" s="32"/>
      <c r="O29" s="32"/>
      <c r="P29" s="32"/>
      <c r="Q29" s="32"/>
    </row>
    <row r="30" spans="1:17">
      <c r="A30" s="32"/>
      <c r="B30" s="32"/>
      <c r="C30" s="32"/>
      <c r="D30" s="32"/>
      <c r="E30" s="32"/>
      <c r="F30" s="32"/>
      <c r="G30" s="32"/>
      <c r="H30" s="32"/>
      <c r="I30" s="32"/>
      <c r="J30" s="32"/>
      <c r="K30" s="32"/>
      <c r="L30" s="32"/>
      <c r="M30" s="32"/>
      <c r="N30" s="32"/>
      <c r="O30" s="32"/>
      <c r="P30" s="32"/>
      <c r="Q30" s="32"/>
    </row>
    <row r="31" spans="1:17">
      <c r="A31" s="32"/>
      <c r="B31" s="32"/>
      <c r="C31" s="32"/>
      <c r="D31" s="32"/>
      <c r="E31" s="32"/>
      <c r="F31" s="32"/>
      <c r="G31" s="32"/>
      <c r="H31" s="32"/>
      <c r="I31" s="32"/>
      <c r="J31" s="32"/>
      <c r="K31" s="32"/>
      <c r="L31" s="32"/>
      <c r="M31" s="32"/>
      <c r="N31" s="32"/>
      <c r="O31" s="32"/>
      <c r="P31" s="32"/>
      <c r="Q31" s="32"/>
    </row>
    <row r="32" spans="1:17">
      <c r="A32" s="32"/>
      <c r="B32" s="32"/>
      <c r="C32" s="32"/>
      <c r="D32" s="32"/>
      <c r="E32" s="32"/>
      <c r="F32" s="32"/>
      <c r="G32" s="32"/>
      <c r="H32" s="32"/>
      <c r="I32" s="32"/>
      <c r="J32" s="32"/>
      <c r="K32" s="32"/>
      <c r="L32" s="32"/>
      <c r="M32" s="32"/>
      <c r="N32" s="32"/>
      <c r="O32" s="32"/>
      <c r="P32" s="32"/>
      <c r="Q32" s="32"/>
    </row>
  </sheetData>
  <mergeCells count="4">
    <mergeCell ref="H4:H5"/>
    <mergeCell ref="E4:G4"/>
    <mergeCell ref="A6:A11"/>
    <mergeCell ref="C4:D4"/>
  </mergeCells>
  <phoneticPr fontId="0" type="noConversion"/>
  <hyperlinks>
    <hyperlink ref="G13" location="'Momentive Risk Matrix'!A1" display="'Momentive Risk Matrix'!A1" xr:uid="{00000000-0004-0000-0300-000000000000}"/>
  </hyperlinks>
  <pageMargins left="0.78740157499999996" right="0.78740157499999996" top="0.984251969" bottom="0.984251969" header="0.5" footer="0.5"/>
  <pageSetup paperSize="9" scale="72"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K28"/>
  <sheetViews>
    <sheetView workbookViewId="0"/>
  </sheetViews>
  <sheetFormatPr baseColWidth="10" defaultColWidth="9.140625" defaultRowHeight="12.75"/>
  <cols>
    <col min="1" max="1" width="3.85546875" customWidth="1"/>
    <col min="2" max="2" width="4.42578125" customWidth="1"/>
    <col min="3" max="3" width="17" customWidth="1"/>
    <col min="4" max="4" width="48.28515625" customWidth="1"/>
    <col min="5" max="5" width="48.42578125" customWidth="1"/>
    <col min="6" max="8" width="9.140625" customWidth="1"/>
    <col min="9" max="9" width="16.7109375" customWidth="1"/>
  </cols>
  <sheetData>
    <row r="1" spans="1:11" ht="75" customHeight="1">
      <c r="A1" s="32"/>
      <c r="B1" s="32"/>
      <c r="C1" s="32"/>
      <c r="D1" s="32"/>
      <c r="E1" s="32"/>
      <c r="F1" s="32"/>
      <c r="G1" s="32"/>
      <c r="H1" s="32"/>
      <c r="I1" s="32"/>
      <c r="J1" s="32"/>
      <c r="K1" s="32"/>
    </row>
    <row r="2" spans="1:11">
      <c r="A2" s="32"/>
      <c r="B2" s="32"/>
      <c r="C2" s="32"/>
      <c r="D2" s="32"/>
      <c r="E2" s="32"/>
      <c r="F2" s="32"/>
      <c r="G2" s="32"/>
      <c r="H2" s="32"/>
      <c r="I2" s="32"/>
      <c r="J2" s="32"/>
      <c r="K2" s="32"/>
    </row>
    <row r="3" spans="1:11" ht="18">
      <c r="A3" s="32"/>
      <c r="B3" s="274" t="str">
        <f>VLOOKUP('Momentive Risk Matrix'!$K$2,Translations!A3:DI18,104)</f>
        <v>Definition der Auswirkungsklassen</v>
      </c>
      <c r="C3" s="275"/>
      <c r="D3" s="275"/>
      <c r="E3" s="275"/>
      <c r="F3" s="32"/>
      <c r="G3" s="32"/>
      <c r="H3" s="32"/>
      <c r="I3" s="32"/>
      <c r="J3" s="32"/>
      <c r="K3" s="32"/>
    </row>
    <row r="4" spans="1:11" ht="14.25" customHeight="1" thickBot="1">
      <c r="A4" s="32"/>
      <c r="B4" s="32"/>
      <c r="C4" s="33"/>
      <c r="D4" s="33"/>
      <c r="E4" s="33"/>
      <c r="F4" s="32"/>
      <c r="G4" s="32"/>
      <c r="H4" s="32"/>
      <c r="I4" s="32"/>
      <c r="J4" s="32"/>
      <c r="K4" s="32"/>
    </row>
    <row r="5" spans="1:11" ht="34.5" customHeight="1" thickBot="1">
      <c r="A5" s="32"/>
      <c r="B5" s="32"/>
      <c r="C5" s="34"/>
      <c r="D5" s="272" t="str">
        <f>VLOOKUP('Momentive Risk Matrix'!$K$2,Translations!A3:DI18,61)</f>
        <v>Auswirkungen auf Menschen</v>
      </c>
      <c r="E5" s="273"/>
      <c r="F5" s="32"/>
      <c r="G5" s="32"/>
      <c r="H5" s="32"/>
      <c r="I5" s="32"/>
      <c r="J5" s="32"/>
      <c r="K5" s="32"/>
    </row>
    <row r="6" spans="1:11" ht="32.25" customHeight="1" thickBot="1">
      <c r="A6" s="32"/>
      <c r="B6" s="35"/>
      <c r="C6" s="36"/>
      <c r="D6" s="41" t="str">
        <f>VLOOKUP('Momentive Risk Matrix'!$K$2,Translations!A3:DI18,62)</f>
        <v>Verletzung oder Gesundheitsschädigung am Standort</v>
      </c>
      <c r="E6" s="42" t="str">
        <f>VLOOKUP('Momentive Risk Matrix'!$K$2,Translations!A3:DI18,69)</f>
        <v>Verletzung oder Krankheit außerhalb des Standorts</v>
      </c>
      <c r="F6" s="32"/>
      <c r="G6" s="32"/>
      <c r="H6" s="32"/>
      <c r="I6" s="37"/>
      <c r="J6" s="32"/>
      <c r="K6" s="32"/>
    </row>
    <row r="7" spans="1:11" ht="33.75" customHeight="1">
      <c r="A7" s="32"/>
      <c r="B7" s="269" t="str">
        <f>VLOOKUP('Momentive Risk Matrix'!$K$2,Translations!A3:DI18,54)</f>
        <v>Auswirkung</v>
      </c>
      <c r="C7" s="85" t="str">
        <f>VLOOKUP('Momentive Risk Matrix'!$K$2,Translations!A3:DI18,55)</f>
        <v>Keine</v>
      </c>
      <c r="D7" s="61" t="str">
        <f>VLOOKUP('Momentive Risk Matrix'!$K$2,Translations!A3:DI18,63)</f>
        <v>Keine Verletzung oder Gesundheitsschädigung</v>
      </c>
      <c r="E7" s="62" t="str">
        <f>VLOOKUP('Momentive Risk Matrix'!$K$2,Translations!A3:DI18,70)</f>
        <v>Keine Verletzung oder Gesundheitsschädigung</v>
      </c>
      <c r="F7" s="32"/>
      <c r="G7" s="32"/>
      <c r="H7" s="32"/>
      <c r="I7" s="37"/>
      <c r="J7" s="32"/>
      <c r="K7" s="32"/>
    </row>
    <row r="8" spans="1:11" ht="48.75" customHeight="1">
      <c r="A8" s="32"/>
      <c r="B8" s="270"/>
      <c r="C8" s="40" t="str">
        <f>VLOOKUP('Momentive Risk Matrix'!$K$2,Translations!A3:DI18,56)</f>
        <v>Geringfügig</v>
      </c>
      <c r="D8" s="57" t="str">
        <f>VLOOKUP('Momentive Risk Matrix'!$K$2,Translations!A3:DI18,64)</f>
        <v>(einschließlich von Erste Hilfe Fällen) - Keine Auswirkung auf Arbeitsleistung oder Behinderung verursachend.</v>
      </c>
      <c r="E8" s="56"/>
      <c r="F8" s="32"/>
      <c r="G8" s="32"/>
      <c r="H8" s="32"/>
      <c r="I8" s="37"/>
      <c r="J8" s="32"/>
      <c r="K8" s="32"/>
    </row>
    <row r="9" spans="1:11" ht="50.25" customHeight="1">
      <c r="A9" s="32"/>
      <c r="B9" s="270"/>
      <c r="C9" s="40" t="str">
        <f>VLOOKUP('Momentive Risk Matrix'!$K$2,Translations!A3:DI18,57)</f>
        <v>Mäßig</v>
      </c>
      <c r="D9" s="136" t="str">
        <f>VLOOKUP('Momentive Risk Matrix'!$K$2,Translations!A3:DI18,65)</f>
        <v>Medizinische Behandlung die über Erste Hilfe hinausgeht und/oder physische Behandlung oder Gesundungszeit nicht länger als 30 Kalendertage bis zur vollständiger Wiederherstellung der Gesundheit.</v>
      </c>
      <c r="E9" s="56" t="str">
        <f>VLOOKUP('Momentive Risk Matrix'!$K$2,Translations!A3:DI18,71)</f>
        <v>Erste Hilfe Behandlung einer oder mehrerer Personen, Auswirkungen auf Nachbarschaft oder Nachbarbetriebe</v>
      </c>
      <c r="F9" s="32"/>
      <c r="G9" s="32"/>
      <c r="H9" s="32"/>
      <c r="I9" s="37"/>
      <c r="J9" s="32"/>
      <c r="K9" s="32"/>
    </row>
    <row r="10" spans="1:11" ht="56.25" customHeight="1">
      <c r="A10" s="32"/>
      <c r="B10" s="270"/>
      <c r="C10" s="40" t="str">
        <f>VLOOKUP('Momentive Risk Matrix'!$K$2,Translations!A3:DI18,58)</f>
        <v>Schwer</v>
      </c>
      <c r="D10" s="136" t="str">
        <f>VLOOKUP('Momentive Risk Matrix'!$K$2,Translations!A3:DI18,66)</f>
        <v>Ambulante oder stationäre chirurgische Operation oder Zeit bis zur vollständigen Gesungung von länder als 30 Kalendertagen.</v>
      </c>
      <c r="E10" s="56" t="str">
        <f>VLOOKUP('Momentive Risk Matrix'!$K$2,Translations!A3:DI18,72)</f>
        <v>Über Erste Hilfe hinausgehende Verletzungen von einem oder mehreren Personen aus der Nachbarschaft oder aus Nachbarbetrieben.</v>
      </c>
      <c r="F10" s="32"/>
      <c r="G10" s="32"/>
      <c r="H10" s="32"/>
      <c r="I10" s="32"/>
      <c r="J10" s="32"/>
      <c r="K10" s="32"/>
    </row>
    <row r="11" spans="1:11" ht="96.75" customHeight="1">
      <c r="A11" s="32"/>
      <c r="B11" s="270"/>
      <c r="C11" s="40" t="str">
        <f>VLOOKUP('Momentive Risk Matrix'!$K$2,Translations!A3:DI18,59)</f>
        <v>Sehr schwer</v>
      </c>
      <c r="D11" s="136" t="str">
        <f>VLOOKUP('Momentive Risk Matrix'!$K$2,Translations!A3:DI18,67)</f>
        <v>Mitarbeiter benötigt erhebliche medizinische Betreuung zur maximalen Gesundung, jedoch hat ein zugelassener Arzt ausgeschlossen das der Mitarbeiter seine vorherige Tätigkeit nach maximaler Gesundung wieder ausführen kann. Daher muss überlegt werden ob ein passender Arbeitsplatz innerhalb von Momentiv angeboten werden kann.</v>
      </c>
      <c r="E11" s="56" t="str">
        <f>VLOOKUP('Momentive Risk Matrix'!$K$2,Translations!A3:DI18,73)</f>
        <v>Schwere zur Arbeitsunfähigkeit führende Verletzung einer oder mehrerer Personen aus der Nachbarschaft oder aus Nachbarbetrieben</v>
      </c>
      <c r="F11" s="38"/>
      <c r="G11" s="32"/>
      <c r="H11" s="32"/>
      <c r="I11" s="32"/>
      <c r="J11" s="32"/>
      <c r="K11" s="32"/>
    </row>
    <row r="12" spans="1:11" ht="36.75" customHeight="1" thickBot="1">
      <c r="A12" s="32"/>
      <c r="B12" s="271"/>
      <c r="C12" s="80" t="str">
        <f>VLOOKUP('Momentive Risk Matrix'!$K$2,Translations!A3:DI18,60)</f>
        <v>Katastrophal</v>
      </c>
      <c r="D12" s="59" t="str">
        <f>VLOOKUP('Momentive Risk Matrix'!$K$2,Translations!A3:DI18,68)</f>
        <v xml:space="preserve">Ein oder mehr unfallbedingte Todesfälle </v>
      </c>
      <c r="E12" s="60" t="str">
        <f>VLOOKUP('Momentive Risk Matrix'!$K$2,Translations!A3:DI18,74)</f>
        <v>Todesfall einer oder mehrerer Personen aus der Nachbarschaft oder aus Nachbarbetrieben</v>
      </c>
      <c r="F12" s="32"/>
      <c r="G12" s="32"/>
      <c r="H12" s="32"/>
      <c r="I12" s="32"/>
      <c r="J12" s="32"/>
      <c r="K12" s="32"/>
    </row>
    <row r="13" spans="1:11">
      <c r="A13" s="32"/>
      <c r="B13" s="32"/>
      <c r="C13" s="32"/>
      <c r="D13" s="32"/>
      <c r="E13" s="32"/>
      <c r="F13" s="32"/>
      <c r="G13" s="32"/>
      <c r="H13" s="32"/>
      <c r="I13" s="32"/>
      <c r="J13" s="32"/>
      <c r="K13" s="32"/>
    </row>
    <row r="14" spans="1:11">
      <c r="A14" s="32"/>
      <c r="B14" s="32"/>
      <c r="C14" s="32"/>
      <c r="D14" s="32"/>
      <c r="E14" s="39" t="str">
        <f>VLOOKUP('Momentive Risk Matrix'!$K$2,Translations!A3:DI18,103)</f>
        <v>zurück zur Risiko-Matrix</v>
      </c>
      <c r="F14" s="32"/>
      <c r="G14" s="32"/>
      <c r="H14" s="32"/>
      <c r="I14" s="32"/>
      <c r="J14" s="32"/>
      <c r="K14" s="32"/>
    </row>
    <row r="15" spans="1:11">
      <c r="A15" s="32"/>
      <c r="B15" s="32"/>
      <c r="C15" s="32"/>
      <c r="D15" s="32"/>
      <c r="E15" s="32"/>
      <c r="F15" s="32"/>
      <c r="G15" s="32"/>
      <c r="H15" s="32"/>
      <c r="I15" s="32"/>
      <c r="J15" s="32"/>
      <c r="K15" s="32"/>
    </row>
    <row r="16" spans="1:11">
      <c r="A16" s="32"/>
      <c r="B16" s="32"/>
      <c r="C16" s="32"/>
      <c r="D16" s="32"/>
      <c r="E16" s="32"/>
      <c r="F16" s="32"/>
      <c r="G16" s="32"/>
      <c r="H16" s="32"/>
      <c r="I16" s="32"/>
      <c r="J16" s="32"/>
      <c r="K16" s="32"/>
    </row>
    <row r="17" spans="1:11">
      <c r="A17" s="32"/>
      <c r="B17" s="32"/>
      <c r="C17" s="32"/>
      <c r="D17" s="32"/>
      <c r="E17" s="32"/>
      <c r="F17" s="32"/>
      <c r="G17" s="32"/>
      <c r="H17" s="32"/>
      <c r="I17" s="32"/>
      <c r="J17" s="32"/>
      <c r="K17" s="32"/>
    </row>
    <row r="18" spans="1:11">
      <c r="A18" s="32"/>
      <c r="B18" s="32"/>
      <c r="C18" s="32"/>
      <c r="D18" s="32"/>
      <c r="E18" s="32"/>
      <c r="F18" s="32"/>
      <c r="G18" s="32"/>
      <c r="H18" s="32"/>
      <c r="I18" s="32"/>
      <c r="J18" s="32"/>
      <c r="K18" s="32"/>
    </row>
    <row r="19" spans="1:11">
      <c r="A19" s="32"/>
      <c r="B19" s="32"/>
      <c r="C19" s="32"/>
      <c r="D19" s="32"/>
      <c r="E19" s="32"/>
      <c r="F19" s="32"/>
      <c r="G19" s="32"/>
      <c r="H19" s="32"/>
      <c r="I19" s="32"/>
      <c r="J19" s="32"/>
      <c r="K19" s="32"/>
    </row>
    <row r="20" spans="1:11">
      <c r="A20" s="32"/>
      <c r="B20" s="32"/>
      <c r="C20" s="32"/>
      <c r="D20" s="32"/>
      <c r="E20" s="32"/>
      <c r="F20" s="32"/>
      <c r="G20" s="32"/>
      <c r="H20" s="32"/>
      <c r="I20" s="32"/>
      <c r="J20" s="32"/>
      <c r="K20" s="32"/>
    </row>
    <row r="21" spans="1:11">
      <c r="A21" s="32"/>
      <c r="B21" s="32"/>
      <c r="C21" s="32"/>
      <c r="D21" s="32"/>
      <c r="E21" s="32"/>
      <c r="F21" s="32"/>
      <c r="G21" s="32"/>
      <c r="H21" s="32"/>
      <c r="I21" s="32"/>
      <c r="J21" s="32"/>
      <c r="K21" s="32"/>
    </row>
    <row r="22" spans="1:11">
      <c r="A22" s="32"/>
      <c r="B22" s="32"/>
      <c r="C22" s="32"/>
      <c r="D22" s="32"/>
      <c r="E22" s="32"/>
      <c r="F22" s="32"/>
      <c r="G22" s="32"/>
      <c r="H22" s="32"/>
      <c r="I22" s="32"/>
      <c r="J22" s="32"/>
      <c r="K22" s="32"/>
    </row>
    <row r="23" spans="1:11">
      <c r="A23" s="32"/>
      <c r="B23" s="32"/>
      <c r="C23" s="32"/>
      <c r="D23" s="32"/>
      <c r="E23" s="32"/>
      <c r="F23" s="32"/>
      <c r="G23" s="32"/>
      <c r="H23" s="32"/>
      <c r="I23" s="32"/>
      <c r="J23" s="32"/>
      <c r="K23" s="32"/>
    </row>
    <row r="24" spans="1:11">
      <c r="A24" s="32"/>
      <c r="B24" s="32"/>
      <c r="C24" s="32"/>
      <c r="D24" s="32"/>
      <c r="E24" s="32"/>
      <c r="F24" s="32"/>
      <c r="G24" s="32"/>
      <c r="H24" s="32"/>
      <c r="I24" s="32"/>
      <c r="J24" s="32"/>
      <c r="K24" s="32"/>
    </row>
    <row r="25" spans="1:11">
      <c r="A25" s="32"/>
      <c r="B25" s="32"/>
      <c r="C25" s="32"/>
      <c r="D25" s="32"/>
      <c r="E25" s="32"/>
      <c r="F25" s="32"/>
      <c r="G25" s="32"/>
      <c r="H25" s="32"/>
      <c r="I25" s="32"/>
      <c r="J25" s="32"/>
      <c r="K25" s="32"/>
    </row>
    <row r="26" spans="1:11">
      <c r="A26" s="32"/>
      <c r="B26" s="32"/>
      <c r="C26" s="32"/>
      <c r="D26" s="32"/>
      <c r="E26" s="32"/>
      <c r="F26" s="32"/>
      <c r="G26" s="32"/>
      <c r="H26" s="32"/>
      <c r="I26" s="32"/>
      <c r="J26" s="32"/>
      <c r="K26" s="32"/>
    </row>
    <row r="27" spans="1:11">
      <c r="A27" s="32"/>
      <c r="B27" s="32"/>
      <c r="C27" s="32"/>
      <c r="D27" s="32"/>
      <c r="E27" s="32"/>
      <c r="F27" s="32"/>
      <c r="G27" s="32"/>
      <c r="H27" s="32"/>
      <c r="I27" s="32"/>
      <c r="J27" s="32"/>
      <c r="K27" s="32"/>
    </row>
    <row r="28" spans="1:11">
      <c r="A28" s="32"/>
      <c r="B28" s="32"/>
      <c r="C28" s="32"/>
      <c r="D28" s="32"/>
      <c r="E28" s="32"/>
      <c r="F28" s="32"/>
      <c r="G28" s="32"/>
      <c r="H28" s="32"/>
      <c r="I28" s="32"/>
      <c r="J28" s="32"/>
      <c r="K28" s="32"/>
    </row>
  </sheetData>
  <mergeCells count="3">
    <mergeCell ref="D5:E5"/>
    <mergeCell ref="B7:B12"/>
    <mergeCell ref="B3:E3"/>
  </mergeCells>
  <phoneticPr fontId="0" type="noConversion"/>
  <hyperlinks>
    <hyperlink ref="E14" location="'Momentive Risk Matrix'!A1" display="'Momentive Risk Matrix'!A1" xr:uid="{00000000-0004-0000-0400-000000000000}"/>
  </hyperlinks>
  <pageMargins left="0.78740157499999996" right="0.78740157499999996" top="0.984251969" bottom="0.984251969" header="0.5" footer="0.5"/>
  <pageSetup paperSize="9" scale="72"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F32"/>
  <sheetViews>
    <sheetView zoomScale="75" workbookViewId="0"/>
  </sheetViews>
  <sheetFormatPr baseColWidth="10" defaultColWidth="9.140625" defaultRowHeight="12.75"/>
  <cols>
    <col min="1" max="1" width="3.85546875" customWidth="1"/>
    <col min="2" max="2" width="4.42578125" customWidth="1"/>
    <col min="3" max="3" width="17" customWidth="1"/>
    <col min="4" max="4" width="41.85546875" customWidth="1"/>
    <col min="5" max="5" width="39.140625" customWidth="1"/>
    <col min="6" max="6" width="35.140625" customWidth="1"/>
  </cols>
  <sheetData>
    <row r="1" spans="1:6" ht="73.5" customHeight="1">
      <c r="A1" s="32"/>
      <c r="B1" s="32"/>
      <c r="C1" s="32"/>
      <c r="D1" s="32"/>
      <c r="E1" s="32"/>
      <c r="F1" s="32"/>
    </row>
    <row r="2" spans="1:6" ht="18">
      <c r="A2" s="32"/>
      <c r="B2" s="274" t="str">
        <f>VLOOKUP('Momentive Risk Matrix'!$K$2,Translations!A3:DI18,104)</f>
        <v>Definition der Auswirkungsklassen</v>
      </c>
      <c r="C2" s="276"/>
      <c r="D2" s="276"/>
      <c r="E2" s="276"/>
      <c r="F2" s="276"/>
    </row>
    <row r="3" spans="1:6" ht="9.75" customHeight="1" thickBot="1">
      <c r="A3" s="32"/>
      <c r="B3" s="32"/>
      <c r="C3" s="33"/>
      <c r="D3" s="33"/>
      <c r="E3" s="33"/>
      <c r="F3" s="33"/>
    </row>
    <row r="4" spans="1:6" ht="27" customHeight="1" thickBot="1">
      <c r="A4" s="32"/>
      <c r="B4" s="32"/>
      <c r="C4" s="34"/>
      <c r="D4" s="266" t="str">
        <f>VLOOKUP('Momentive Risk Matrix'!$K$2,Translations!A3:DI18,75)</f>
        <v>Auswirkungen auf die Umwelt</v>
      </c>
      <c r="E4" s="267"/>
      <c r="F4" s="268"/>
    </row>
    <row r="5" spans="1:6" ht="99" customHeight="1" thickBot="1">
      <c r="A5" s="32"/>
      <c r="B5" s="35"/>
      <c r="C5" s="36"/>
      <c r="D5" s="30" t="str">
        <f>VLOOKUP('Momentive Risk Matrix'!$K$2,Translations!A3:DI18,76)</f>
        <v>Umweltschäden</v>
      </c>
      <c r="E5" s="31" t="str">
        <f>VLOOKUP('Momentive Risk Matrix'!$K$2,Translations!A3:DI18,83)</f>
        <v>Verschüttungen oder Freisetzungen</v>
      </c>
      <c r="F5" s="31" t="str">
        <f>VLOOKUP('Momentive Risk Matrix'!$K$2,Translations!A3:DI18,90)</f>
        <v>Genehmigungsabweichungen</v>
      </c>
    </row>
    <row r="6" spans="1:6" ht="49.5" customHeight="1">
      <c r="A6" s="32"/>
      <c r="B6" s="269" t="str">
        <f>VLOOKUP('Momentive Risk Matrix'!$K$2,Translations!A3:DI18,54)</f>
        <v>Auswirkung</v>
      </c>
      <c r="C6" s="85" t="str">
        <f>VLOOKUP('Momentive Risk Matrix'!$K$2,Translations!A3:DI18,55)</f>
        <v>Keine</v>
      </c>
      <c r="D6" s="62" t="str">
        <f>VLOOKUP('Momentive Risk Matrix'!$K$2,Translations!A3:DI18,77)</f>
        <v>Kein Umweltschaden. Keine Veränderung der Umwelt. Keine finanziellen Auswirkungen.</v>
      </c>
      <c r="E6" s="61"/>
      <c r="F6" s="62"/>
    </row>
    <row r="7" spans="1:6" ht="74.25" customHeight="1">
      <c r="A7" s="32"/>
      <c r="B7" s="270"/>
      <c r="C7" s="40" t="str">
        <f>VLOOKUP('Momentive Risk Matrix'!$K$2,Translations!A3:DI18,56)</f>
        <v>Geringfügig</v>
      </c>
      <c r="D7" s="56" t="str">
        <f>VLOOKUP('Momentive Risk Matrix'!$K$2,Translations!A3:DI18,78)</f>
        <v>Begrenzter Umweltschaden. Auf eigenem Grundstück und Einflußbreich. Unerhebliche finanzielle Auswirkungen.</v>
      </c>
      <c r="E7" s="57" t="str">
        <f>VLOOKUP('Momentive Risk Matrix'!$K$2,Translations!A3:DI18,85)</f>
        <v>Verschüttung oder Freisetzung die nicht an Aufsichtsbehörden gemeldet werden muß.</v>
      </c>
      <c r="F7" s="63"/>
    </row>
    <row r="8" spans="1:6" ht="111.75" customHeight="1">
      <c r="A8" s="32"/>
      <c r="B8" s="270"/>
      <c r="C8" s="40" t="str">
        <f>VLOOKUP('Momentive Risk Matrix'!$K$2,Translations!A3:DI18,57)</f>
        <v>Mäßig</v>
      </c>
      <c r="D8" s="56" t="str">
        <f>VLOOKUP('Momentive Risk Matrix'!$K$2,Translations!A3:DI18,79)</f>
        <v>Kontamination. Schaden mit erheblichem Umwelteinfluß. Keine dauerhaften Auswirkungen auf die Umwelt.</v>
      </c>
      <c r="E8" s="58" t="str">
        <f>VLOOKUP('Momentive Risk Matrix'!$K$2,Translations!A3:DI18,86)</f>
        <v>Verschüttung oder Freisetzung die nicht an Aufsichtsbehörden gemeldet werden muß, allerdings mehrfache berechtigte Beschwerden (Belästigung oder Geruch).</v>
      </c>
      <c r="F8" s="63"/>
    </row>
    <row r="9" spans="1:6" ht="123" customHeight="1">
      <c r="A9" s="32"/>
      <c r="B9" s="270"/>
      <c r="C9" s="40" t="str">
        <f>VLOOKUP('Momentive Risk Matrix'!$K$2,Translations!A3:DI18,58)</f>
        <v>Schwer</v>
      </c>
      <c r="D9" s="56" t="str">
        <f>VLOOKUP('Momentive Risk Matrix'!$K$2,Translations!A3:DI18,80)</f>
        <v>Kontamination. Schaden mit erheblichem Umwelteinfluß. Geringfügige Säuberungs-/Sanierungsmaßnahmen erforderlich.</v>
      </c>
      <c r="E9" s="58" t="str">
        <f>VLOOKUP('Momentive Risk Matrix'!$K$2,Translations!A3:DI18,87)</f>
        <v xml:space="preserve">Verschüttung oder Freisetzung die gegenüber Aufsichtsbehörden meldepflichtig ist, allerdings keine externe Gefahrenabwehr auslöst. </v>
      </c>
      <c r="F9" s="63" t="str">
        <f>VLOOKUP('Momentive Risk Matrix'!$K$2,Translations!A3:DI18,93)</f>
        <v>Einfache oder wiederholte Abweichung von einem gesetzlichen oder festgelegten Parameter.</v>
      </c>
    </row>
    <row r="10" spans="1:6" ht="116.25" customHeight="1">
      <c r="A10" s="32"/>
      <c r="B10" s="270"/>
      <c r="C10" s="40" t="str">
        <f>VLOOKUP('Momentive Risk Matrix'!$K$2,Translations!A3:DI18,59)</f>
        <v>Sehr schwer</v>
      </c>
      <c r="D10" s="56" t="str">
        <f>VLOOKUP('Momentive Risk Matrix'!$K$2,Translations!A3:DI18,81)</f>
        <v xml:space="preserve">Schwerer Umweltschaden. Firma muß erhebliche Maßnahmen ergreifen um ursprünglichen Zustand der kontaminierten Umwelt wieder herzustellen.  </v>
      </c>
      <c r="E10" s="58" t="str">
        <f>VLOOKUP('Momentive Risk Matrix'!$K$2,Translations!A3:DI18,88)</f>
        <v xml:space="preserve">Verschüttung oder Freisetzung die externe Gefahrenabwehr auslöst oder die ernste Gesundheitsschäden in der Nachbarschaft erwartet. </v>
      </c>
      <c r="F10" s="63" t="str">
        <f>VLOOKUP('Momentive Risk Matrix'!$K$2,Translations!A3:DI18,94)</f>
        <v>konstante oder lange andauernde Abweichung von einem gesetzlichen oder festgelegten Parameter.</v>
      </c>
    </row>
    <row r="11" spans="1:6" ht="102.75" customHeight="1" thickBot="1">
      <c r="A11" s="32"/>
      <c r="B11" s="271"/>
      <c r="C11" s="80" t="str">
        <f>VLOOKUP('Momentive Risk Matrix'!$K$2,Translations!A3:DI18,60)</f>
        <v>Katastrophal</v>
      </c>
      <c r="D11" s="60" t="str">
        <f>VLOOKUP('Momentive Risk Matrix'!$K$2,Translations!A3:DI18,82)</f>
        <v xml:space="preserve">Schwere dauerhafte Schädigung der Umwelt oder schwere Beeinträchtigung eines großen Gebietes. Ein erheblicher wirtschaftlicher Schaden für die Firma. </v>
      </c>
      <c r="E11" s="64" t="str">
        <f>VLOOKUP('Momentive Risk Matrix'!$K$2,Translations!A3:DI18,89)</f>
        <v>Todesfall einer oder mehrerer Personen aus der Nachbarschaft oder aus Nachbarbetrieben</v>
      </c>
      <c r="F11" s="60"/>
    </row>
    <row r="12" spans="1:6">
      <c r="A12" s="32"/>
      <c r="B12" s="32"/>
      <c r="C12" s="32"/>
      <c r="D12" s="32"/>
      <c r="E12" s="32"/>
      <c r="F12" s="32"/>
    </row>
    <row r="13" spans="1:6">
      <c r="A13" s="32"/>
      <c r="B13" s="32"/>
      <c r="C13" s="32"/>
      <c r="D13" s="32"/>
      <c r="E13" s="32"/>
      <c r="F13" s="39" t="str">
        <f>VLOOKUP('Momentive Risk Matrix'!$K$2,Translations!A3:DI18,103)</f>
        <v>zurück zur Risiko-Matrix</v>
      </c>
    </row>
    <row r="14" spans="1:6">
      <c r="A14" s="32"/>
      <c r="B14" s="32"/>
      <c r="C14" s="32"/>
      <c r="D14" s="32"/>
      <c r="E14" s="32"/>
      <c r="F14" s="32"/>
    </row>
    <row r="15" spans="1:6">
      <c r="A15" s="32"/>
      <c r="B15" s="32"/>
      <c r="C15" s="32"/>
      <c r="D15" s="32"/>
      <c r="E15" s="32"/>
      <c r="F15" s="32"/>
    </row>
    <row r="16" spans="1:6">
      <c r="A16" s="32"/>
      <c r="B16" s="32"/>
      <c r="C16" s="32"/>
      <c r="D16" s="32"/>
      <c r="E16" s="32"/>
      <c r="F16" s="32"/>
    </row>
    <row r="17" spans="1:6">
      <c r="A17" s="32"/>
      <c r="B17" s="32"/>
      <c r="C17" s="32"/>
      <c r="D17" s="32"/>
      <c r="E17" s="32"/>
      <c r="F17" s="32"/>
    </row>
    <row r="18" spans="1:6">
      <c r="A18" s="32"/>
      <c r="B18" s="32"/>
      <c r="C18" s="32"/>
      <c r="D18" s="32"/>
      <c r="E18" s="32"/>
      <c r="F18" s="32"/>
    </row>
    <row r="19" spans="1:6">
      <c r="A19" s="32"/>
      <c r="B19" s="32"/>
      <c r="C19" s="32"/>
      <c r="D19" s="32"/>
      <c r="E19" s="32"/>
      <c r="F19" s="32"/>
    </row>
    <row r="20" spans="1:6">
      <c r="A20" s="32"/>
      <c r="B20" s="32"/>
      <c r="C20" s="32"/>
      <c r="D20" s="32"/>
      <c r="E20" s="32"/>
      <c r="F20" s="32"/>
    </row>
    <row r="21" spans="1:6">
      <c r="A21" s="32"/>
      <c r="B21" s="32"/>
      <c r="C21" s="32"/>
      <c r="D21" s="32"/>
      <c r="E21" s="32"/>
      <c r="F21" s="32"/>
    </row>
    <row r="22" spans="1:6">
      <c r="A22" s="32"/>
      <c r="B22" s="32"/>
      <c r="C22" s="32"/>
      <c r="D22" s="32"/>
      <c r="E22" s="32"/>
      <c r="F22" s="32"/>
    </row>
    <row r="23" spans="1:6">
      <c r="A23" s="32"/>
      <c r="B23" s="32"/>
      <c r="C23" s="32"/>
      <c r="D23" s="32"/>
      <c r="E23" s="32"/>
      <c r="F23" s="32"/>
    </row>
    <row r="24" spans="1:6">
      <c r="A24" s="32"/>
      <c r="B24" s="32"/>
      <c r="C24" s="32"/>
      <c r="D24" s="32"/>
      <c r="E24" s="32"/>
      <c r="F24" s="32"/>
    </row>
    <row r="25" spans="1:6">
      <c r="A25" s="32"/>
      <c r="B25" s="32"/>
      <c r="C25" s="32"/>
      <c r="D25" s="32"/>
      <c r="E25" s="32"/>
      <c r="F25" s="32"/>
    </row>
    <row r="26" spans="1:6">
      <c r="A26" s="32"/>
      <c r="B26" s="32"/>
      <c r="C26" s="32"/>
      <c r="D26" s="32"/>
      <c r="E26" s="32"/>
      <c r="F26" s="32"/>
    </row>
    <row r="27" spans="1:6">
      <c r="A27" s="32"/>
      <c r="B27" s="32"/>
      <c r="C27" s="32"/>
      <c r="D27" s="32"/>
      <c r="E27" s="32"/>
      <c r="F27" s="32"/>
    </row>
    <row r="28" spans="1:6">
      <c r="A28" s="32"/>
      <c r="B28" s="32"/>
      <c r="C28" s="32"/>
      <c r="D28" s="32"/>
      <c r="E28" s="32"/>
      <c r="F28" s="32"/>
    </row>
    <row r="29" spans="1:6">
      <c r="A29" s="32"/>
      <c r="B29" s="32"/>
      <c r="C29" s="32"/>
      <c r="D29" s="32"/>
      <c r="E29" s="32"/>
      <c r="F29" s="32"/>
    </row>
    <row r="30" spans="1:6">
      <c r="A30" s="32"/>
      <c r="B30" s="32"/>
      <c r="C30" s="32"/>
      <c r="D30" s="32"/>
      <c r="E30" s="32"/>
      <c r="F30" s="32"/>
    </row>
    <row r="31" spans="1:6">
      <c r="A31" s="32"/>
      <c r="B31" s="32"/>
      <c r="C31" s="32"/>
      <c r="D31" s="32"/>
      <c r="E31" s="32"/>
      <c r="F31" s="32"/>
    </row>
    <row r="32" spans="1:6">
      <c r="A32" s="32"/>
      <c r="B32" s="32"/>
      <c r="C32" s="32"/>
      <c r="D32" s="32"/>
      <c r="E32" s="32"/>
      <c r="F32" s="32"/>
    </row>
  </sheetData>
  <mergeCells count="3">
    <mergeCell ref="D4:F4"/>
    <mergeCell ref="B6:B11"/>
    <mergeCell ref="B2:F2"/>
  </mergeCells>
  <phoneticPr fontId="0" type="noConversion"/>
  <hyperlinks>
    <hyperlink ref="F13" location="'Momentive Risk Matrix'!A1" display="'Momentive Risk Matrix'!A1" xr:uid="{00000000-0004-0000-0500-000000000000}"/>
  </hyperlinks>
  <pageMargins left="0.78740157499999996" right="0.78740157499999996" top="0.984251969" bottom="0.984251969" header="0.5" footer="0.5"/>
  <pageSetup paperSize="9" scale="91"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J28"/>
  <sheetViews>
    <sheetView workbookViewId="0">
      <selection activeCell="D14" sqref="D14"/>
    </sheetView>
  </sheetViews>
  <sheetFormatPr baseColWidth="10" defaultColWidth="9.140625" defaultRowHeight="12.75"/>
  <cols>
    <col min="1" max="1" width="3.85546875" customWidth="1"/>
    <col min="2" max="2" width="4.42578125" customWidth="1"/>
    <col min="3" max="3" width="17" customWidth="1"/>
    <col min="4" max="4" width="55.5703125" customWidth="1"/>
    <col min="5" max="7" width="9.140625" customWidth="1"/>
    <col min="8" max="8" width="16.7109375" customWidth="1"/>
  </cols>
  <sheetData>
    <row r="1" spans="1:10" ht="53.25" customHeight="1">
      <c r="A1" s="32"/>
      <c r="B1" s="32"/>
      <c r="C1" s="32"/>
      <c r="D1" s="32"/>
      <c r="E1" s="32"/>
      <c r="F1" s="32"/>
      <c r="G1" s="32"/>
      <c r="H1" s="32"/>
      <c r="I1" s="32"/>
      <c r="J1" s="32"/>
    </row>
    <row r="2" spans="1:10">
      <c r="A2" s="32"/>
      <c r="B2" s="32"/>
      <c r="C2" s="32"/>
      <c r="D2" s="32"/>
      <c r="E2" s="32"/>
      <c r="F2" s="32"/>
      <c r="G2" s="32"/>
      <c r="H2" s="32"/>
      <c r="I2" s="32"/>
      <c r="J2" s="32"/>
    </row>
    <row r="3" spans="1:10" ht="18">
      <c r="A3" s="32"/>
      <c r="B3" s="274" t="str">
        <f>VLOOKUP('Momentive Risk Matrix'!$K$2,Translations!A3:DI18,104)</f>
        <v>Definition der Auswirkungsklassen</v>
      </c>
      <c r="C3" s="275"/>
      <c r="D3" s="275"/>
      <c r="E3" s="32"/>
      <c r="F3" s="32"/>
      <c r="G3" s="32"/>
      <c r="H3" s="32"/>
      <c r="I3" s="32"/>
      <c r="J3" s="32"/>
    </row>
    <row r="4" spans="1:10" ht="18.75" thickBot="1">
      <c r="A4" s="32"/>
      <c r="B4" s="54"/>
      <c r="C4" s="49"/>
      <c r="D4" s="49"/>
      <c r="E4" s="32"/>
      <c r="F4" s="32"/>
      <c r="G4" s="32"/>
      <c r="H4" s="32"/>
      <c r="I4" s="32"/>
      <c r="J4" s="32"/>
    </row>
    <row r="5" spans="1:10" ht="14.25" customHeight="1">
      <c r="A5" s="32"/>
      <c r="B5" s="32"/>
      <c r="C5" s="33"/>
      <c r="D5" s="264" t="str">
        <f>VLOOKUP('Momentive Risk Matrix'!$K$2,Translations!A3:DI18,96)</f>
        <v>Auswirkungen auf Sachwerte oder Produktion
Schaden in US$ aufgrund von Sachschaden und Produktionsausfall</v>
      </c>
      <c r="E5" s="32"/>
      <c r="F5" s="32"/>
      <c r="G5" s="32"/>
      <c r="H5" s="32"/>
      <c r="I5" s="32"/>
      <c r="J5" s="32"/>
    </row>
    <row r="6" spans="1:10" ht="59.25" customHeight="1" thickBot="1">
      <c r="A6" s="32"/>
      <c r="B6" s="35"/>
      <c r="C6" s="36"/>
      <c r="D6" s="265"/>
      <c r="E6" s="32"/>
      <c r="F6" s="32"/>
      <c r="G6" s="32"/>
      <c r="H6" s="37"/>
      <c r="I6" s="32"/>
      <c r="J6" s="32"/>
    </row>
    <row r="7" spans="1:10" ht="39.950000000000003" customHeight="1">
      <c r="A7" s="32"/>
      <c r="B7" s="277" t="str">
        <f>VLOOKUP('Momentive Risk Matrix'!$K$2,Translations!A3:DA18,54)</f>
        <v>Auswirkung</v>
      </c>
      <c r="C7" s="85" t="str">
        <f>VLOOKUP('Momentive Risk Matrix'!$K$2,Translations!A3:DI18,55)</f>
        <v>Keine</v>
      </c>
      <c r="D7" s="65" t="str">
        <f>VLOOKUP('Momentive Risk Matrix'!$K$2,Translations!A3:DI18,97)</f>
        <v>Kein Verlust</v>
      </c>
      <c r="E7" s="32"/>
      <c r="F7" s="32"/>
      <c r="G7" s="32"/>
      <c r="H7" s="37"/>
      <c r="I7" s="32"/>
      <c r="J7" s="32"/>
    </row>
    <row r="8" spans="1:10" ht="39.950000000000003" customHeight="1">
      <c r="A8" s="32"/>
      <c r="B8" s="278"/>
      <c r="C8" s="40" t="str">
        <f>VLOOKUP('Momentive Risk Matrix'!$K$2,Translations!A3:DI18,56)</f>
        <v>Geringfügig</v>
      </c>
      <c r="D8" s="66" t="str">
        <f>VLOOKUP('Momentive Risk Matrix'!$K$2,Translations!A3:DI18,98)</f>
        <v>Verlust &lt; $25.000</v>
      </c>
      <c r="E8" s="32"/>
      <c r="F8" s="32"/>
      <c r="G8" s="32"/>
      <c r="H8" s="37"/>
      <c r="I8" s="32"/>
      <c r="J8" s="32"/>
    </row>
    <row r="9" spans="1:10" ht="39.950000000000003" customHeight="1">
      <c r="A9" s="32"/>
      <c r="B9" s="278"/>
      <c r="C9" s="40" t="str">
        <f>VLOOKUP('Momentive Risk Matrix'!$K$2,Translations!A3:DI18,57)</f>
        <v>Mäßig</v>
      </c>
      <c r="D9" s="66" t="str">
        <f>VLOOKUP('Momentive Risk Matrix'!$K$2,Translations!A3:DI18,99)</f>
        <v>Verlust &gt; $25.000 Λ &lt; $100.000</v>
      </c>
      <c r="E9" s="32"/>
      <c r="F9" s="32"/>
      <c r="G9" s="32"/>
      <c r="H9" s="37"/>
      <c r="I9" s="32"/>
      <c r="J9" s="32"/>
    </row>
    <row r="10" spans="1:10" ht="39.950000000000003" customHeight="1">
      <c r="A10" s="32"/>
      <c r="B10" s="278"/>
      <c r="C10" s="40" t="str">
        <f>VLOOKUP('Momentive Risk Matrix'!$K$2,Translations!A3:DI18,58)</f>
        <v>Schwer</v>
      </c>
      <c r="D10" s="66" t="str">
        <f>VLOOKUP('Momentive Risk Matrix'!$K$2,Translations!A3:DI18,100)</f>
        <v>Verlust &gt; $100.000 Λ &lt; $1.000.000</v>
      </c>
      <c r="E10" s="32"/>
      <c r="F10" s="32"/>
      <c r="G10" s="32"/>
      <c r="H10" s="32"/>
      <c r="I10" s="32"/>
      <c r="J10" s="32"/>
    </row>
    <row r="11" spans="1:10" ht="39.950000000000003" customHeight="1">
      <c r="A11" s="32"/>
      <c r="B11" s="278"/>
      <c r="C11" s="40" t="str">
        <f>VLOOKUP('Momentive Risk Matrix'!$K$2,Translations!A3:DI18,59)</f>
        <v>Sehr schwer</v>
      </c>
      <c r="D11" s="66" t="str">
        <f>VLOOKUP('Momentive Risk Matrix'!$K$2,Translations!A3:DI18,101)</f>
        <v>Verlust &gt; $1.000.000 Λ &lt; $10.000.001</v>
      </c>
      <c r="E11" s="38"/>
      <c r="F11" s="32"/>
      <c r="G11" s="32"/>
      <c r="H11" s="32"/>
      <c r="I11" s="32"/>
      <c r="J11" s="32"/>
    </row>
    <row r="12" spans="1:10" ht="39.950000000000003" customHeight="1" thickBot="1">
      <c r="A12" s="32"/>
      <c r="B12" s="279"/>
      <c r="C12" s="80" t="str">
        <f>VLOOKUP('Momentive Risk Matrix'!$K$2,Translations!A3:DI18,60)</f>
        <v>Katastrophal</v>
      </c>
      <c r="D12" s="67" t="str">
        <f>VLOOKUP('Momentive Risk Matrix'!$K$2,Translations!A3:DI18,102)</f>
        <v>Verlust &gt; $10.000.000</v>
      </c>
      <c r="E12" s="32"/>
      <c r="F12" s="32"/>
      <c r="G12" s="32"/>
      <c r="H12" s="32"/>
      <c r="I12" s="32"/>
      <c r="J12" s="32"/>
    </row>
    <row r="13" spans="1:10">
      <c r="A13" s="32"/>
      <c r="B13" s="32"/>
      <c r="C13" s="32"/>
      <c r="D13" s="32"/>
      <c r="E13" s="32"/>
      <c r="F13" s="32"/>
      <c r="G13" s="32"/>
      <c r="H13" s="32"/>
      <c r="I13" s="32"/>
      <c r="J13" s="32"/>
    </row>
    <row r="14" spans="1:10">
      <c r="A14" s="32"/>
      <c r="B14" s="32"/>
      <c r="C14" s="32"/>
      <c r="D14" s="140" t="str">
        <f>VLOOKUP('Momentive Risk Matrix'!$K$2,Translations!A3:DI18,103)</f>
        <v>zurück zur Risiko-Matrix</v>
      </c>
      <c r="E14" s="32"/>
      <c r="F14" s="32"/>
      <c r="G14" s="32"/>
      <c r="H14" s="32"/>
      <c r="I14" s="32"/>
      <c r="J14" s="32"/>
    </row>
    <row r="15" spans="1:10">
      <c r="A15" s="32"/>
      <c r="B15" s="32"/>
      <c r="C15" s="32"/>
      <c r="D15" s="32"/>
      <c r="E15" s="32"/>
      <c r="F15" s="32"/>
      <c r="G15" s="32"/>
      <c r="H15" s="32"/>
      <c r="I15" s="32"/>
      <c r="J15" s="32"/>
    </row>
    <row r="16" spans="1:10">
      <c r="A16" s="32"/>
      <c r="B16" s="32"/>
      <c r="C16" s="32"/>
      <c r="D16" s="32"/>
      <c r="E16" s="32"/>
      <c r="F16" s="32"/>
      <c r="G16" s="32"/>
      <c r="H16" s="32"/>
      <c r="I16" s="32"/>
      <c r="J16" s="32"/>
    </row>
    <row r="17" spans="1:10">
      <c r="A17" s="32"/>
      <c r="B17" s="32"/>
      <c r="C17" s="32"/>
      <c r="D17" s="32"/>
      <c r="E17" s="32"/>
      <c r="F17" s="32"/>
      <c r="G17" s="32"/>
      <c r="H17" s="32"/>
      <c r="I17" s="32"/>
      <c r="J17" s="32"/>
    </row>
    <row r="18" spans="1:10">
      <c r="A18" s="32"/>
      <c r="B18" s="32"/>
      <c r="C18" s="32"/>
      <c r="D18" s="32"/>
      <c r="E18" s="32"/>
      <c r="F18" s="32"/>
      <c r="G18" s="32"/>
      <c r="H18" s="32"/>
      <c r="I18" s="32"/>
      <c r="J18" s="32"/>
    </row>
    <row r="19" spans="1:10">
      <c r="A19" s="32"/>
      <c r="B19" s="32"/>
      <c r="C19" s="32"/>
      <c r="D19" s="32"/>
      <c r="E19" s="32"/>
      <c r="F19" s="32"/>
      <c r="G19" s="32"/>
      <c r="H19" s="32"/>
      <c r="I19" s="32"/>
      <c r="J19" s="32"/>
    </row>
    <row r="20" spans="1:10">
      <c r="A20" s="32"/>
      <c r="B20" s="32"/>
      <c r="C20" s="32"/>
      <c r="D20" s="32"/>
      <c r="E20" s="32"/>
      <c r="F20" s="32"/>
      <c r="G20" s="32"/>
      <c r="H20" s="32"/>
      <c r="I20" s="32"/>
      <c r="J20" s="32"/>
    </row>
    <row r="21" spans="1:10">
      <c r="A21" s="32"/>
      <c r="B21" s="32"/>
      <c r="C21" s="32"/>
      <c r="D21" s="32"/>
      <c r="E21" s="32"/>
      <c r="F21" s="32"/>
      <c r="G21" s="32"/>
      <c r="H21" s="32"/>
      <c r="I21" s="32"/>
      <c r="J21" s="32"/>
    </row>
    <row r="22" spans="1:10">
      <c r="A22" s="32"/>
      <c r="B22" s="32"/>
      <c r="C22" s="32"/>
      <c r="D22" s="32"/>
      <c r="E22" s="32"/>
      <c r="F22" s="32"/>
      <c r="G22" s="32"/>
      <c r="H22" s="32"/>
      <c r="I22" s="32"/>
      <c r="J22" s="32"/>
    </row>
    <row r="23" spans="1:10">
      <c r="A23" s="32"/>
      <c r="B23" s="32"/>
      <c r="C23" s="32"/>
      <c r="D23" s="32"/>
      <c r="E23" s="32"/>
      <c r="F23" s="32"/>
      <c r="G23" s="32"/>
      <c r="H23" s="32"/>
      <c r="I23" s="32"/>
      <c r="J23" s="32"/>
    </row>
    <row r="24" spans="1:10">
      <c r="A24" s="32"/>
      <c r="B24" s="32"/>
      <c r="C24" s="32"/>
      <c r="D24" s="32"/>
      <c r="E24" s="32"/>
      <c r="F24" s="32"/>
      <c r="G24" s="32"/>
      <c r="H24" s="32"/>
      <c r="I24" s="32"/>
      <c r="J24" s="32"/>
    </row>
    <row r="25" spans="1:10">
      <c r="A25" s="32"/>
      <c r="B25" s="32"/>
      <c r="C25" s="32"/>
      <c r="D25" s="32"/>
      <c r="E25" s="32"/>
      <c r="F25" s="32"/>
      <c r="G25" s="32"/>
      <c r="H25" s="32"/>
      <c r="I25" s="32"/>
      <c r="J25" s="32"/>
    </row>
    <row r="26" spans="1:10">
      <c r="A26" s="32"/>
      <c r="B26" s="32"/>
      <c r="C26" s="32"/>
      <c r="D26" s="32"/>
      <c r="E26" s="32"/>
      <c r="F26" s="32"/>
      <c r="G26" s="32"/>
      <c r="H26" s="32"/>
      <c r="I26" s="32"/>
      <c r="J26" s="32"/>
    </row>
    <row r="27" spans="1:10">
      <c r="A27" s="32"/>
      <c r="B27" s="32"/>
      <c r="C27" s="32"/>
      <c r="D27" s="32"/>
      <c r="E27" s="32"/>
      <c r="F27" s="32"/>
      <c r="G27" s="32"/>
      <c r="H27" s="32"/>
      <c r="I27" s="32"/>
      <c r="J27" s="32"/>
    </row>
    <row r="28" spans="1:10">
      <c r="A28" s="32"/>
      <c r="B28" s="32"/>
      <c r="C28" s="32"/>
      <c r="D28" s="32"/>
      <c r="E28" s="32"/>
      <c r="F28" s="32"/>
      <c r="G28" s="32"/>
      <c r="H28" s="32"/>
      <c r="I28" s="32"/>
      <c r="J28" s="32"/>
    </row>
  </sheetData>
  <mergeCells count="3">
    <mergeCell ref="B7:B12"/>
    <mergeCell ref="B3:D3"/>
    <mergeCell ref="D5:D6"/>
  </mergeCells>
  <phoneticPr fontId="0" type="noConversion"/>
  <hyperlinks>
    <hyperlink ref="D14" location="'Momentive Risk Matrix'!A1" display="'Momentive Risk Matrix'!A1" xr:uid="{00000000-0004-0000-0600-000000000000}"/>
  </hyperlinks>
  <pageMargins left="0.78740157499999996" right="0.78740157499999996" top="0.984251969" bottom="0.984251969" header="0.5" footer="0.5"/>
  <pageSetup paperSize="9" scale="72"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EM22"/>
  <sheetViews>
    <sheetView workbookViewId="0">
      <pane xSplit="2" ySplit="2" topLeftCell="C3" activePane="bottomRight" state="frozen"/>
      <selection pane="topRight" activeCell="B1" sqref="B1"/>
      <selection pane="bottomLeft" activeCell="A3" sqref="A3"/>
      <selection pane="bottomRight" activeCell="C3" sqref="C3"/>
    </sheetView>
  </sheetViews>
  <sheetFormatPr baseColWidth="10" defaultColWidth="9.140625" defaultRowHeight="12.75"/>
  <cols>
    <col min="1" max="1" width="30.7109375" style="92" customWidth="1"/>
    <col min="2" max="2" width="15.42578125" style="70" customWidth="1"/>
    <col min="3" max="113" width="30.7109375" style="71" customWidth="1"/>
    <col min="114" max="114" width="15.42578125" style="70" customWidth="1"/>
    <col min="115" max="126" width="30.7109375" style="71" customWidth="1"/>
    <col min="127" max="16384" width="9.140625" style="71"/>
  </cols>
  <sheetData>
    <row r="1" spans="1:143" s="69" customFormat="1" ht="11.25">
      <c r="A1" s="69">
        <v>1</v>
      </c>
      <c r="B1" s="69">
        <v>2</v>
      </c>
      <c r="C1" s="69">
        <v>3</v>
      </c>
      <c r="D1" s="69">
        <v>4</v>
      </c>
      <c r="E1" s="69">
        <v>5</v>
      </c>
      <c r="F1" s="69">
        <v>6</v>
      </c>
      <c r="G1" s="69">
        <v>7</v>
      </c>
      <c r="H1" s="69">
        <v>8</v>
      </c>
      <c r="I1" s="69">
        <v>9</v>
      </c>
      <c r="J1" s="69">
        <v>10</v>
      </c>
      <c r="K1" s="69">
        <v>11</v>
      </c>
      <c r="L1" s="69">
        <v>12</v>
      </c>
      <c r="M1" s="69">
        <v>13</v>
      </c>
      <c r="N1" s="69">
        <v>14</v>
      </c>
      <c r="O1" s="69">
        <v>15</v>
      </c>
      <c r="P1" s="69">
        <v>16</v>
      </c>
      <c r="Q1" s="69">
        <v>17</v>
      </c>
      <c r="R1" s="69">
        <v>18</v>
      </c>
      <c r="S1" s="69">
        <v>19</v>
      </c>
      <c r="T1" s="69">
        <v>20</v>
      </c>
      <c r="U1" s="69">
        <v>21</v>
      </c>
      <c r="V1" s="69">
        <v>22</v>
      </c>
      <c r="W1" s="69">
        <v>23</v>
      </c>
      <c r="X1" s="69">
        <v>24</v>
      </c>
      <c r="Y1" s="69">
        <v>25</v>
      </c>
      <c r="Z1" s="69">
        <v>26</v>
      </c>
      <c r="AA1" s="69">
        <v>27</v>
      </c>
      <c r="AB1" s="69">
        <v>28</v>
      </c>
      <c r="AC1" s="69">
        <v>29</v>
      </c>
      <c r="AD1" s="69">
        <v>30</v>
      </c>
      <c r="AE1" s="69">
        <v>31</v>
      </c>
      <c r="AF1" s="69">
        <v>32</v>
      </c>
      <c r="AG1" s="69">
        <v>33</v>
      </c>
      <c r="AH1" s="69">
        <v>34</v>
      </c>
      <c r="AI1" s="69">
        <v>35</v>
      </c>
      <c r="AJ1" s="69">
        <v>36</v>
      </c>
      <c r="AK1" s="69">
        <v>37</v>
      </c>
      <c r="AL1" s="69">
        <v>38</v>
      </c>
      <c r="AM1" s="69">
        <v>39</v>
      </c>
      <c r="AN1" s="69">
        <v>40</v>
      </c>
      <c r="AO1" s="69">
        <v>41</v>
      </c>
      <c r="AP1" s="69">
        <v>42</v>
      </c>
      <c r="AQ1" s="69">
        <v>43</v>
      </c>
      <c r="AR1" s="69">
        <v>44</v>
      </c>
      <c r="AS1" s="69">
        <v>45</v>
      </c>
      <c r="AT1" s="69">
        <v>46</v>
      </c>
      <c r="AU1" s="69">
        <v>47</v>
      </c>
      <c r="AV1" s="69">
        <v>48</v>
      </c>
      <c r="AW1" s="69">
        <v>49</v>
      </c>
      <c r="AX1" s="69">
        <v>50</v>
      </c>
      <c r="AY1" s="69">
        <v>51</v>
      </c>
      <c r="AZ1" s="69">
        <v>52</v>
      </c>
      <c r="BA1" s="69">
        <v>53</v>
      </c>
      <c r="BB1" s="69">
        <v>54</v>
      </c>
      <c r="BC1" s="69">
        <v>55</v>
      </c>
      <c r="BD1" s="69">
        <v>56</v>
      </c>
      <c r="BE1" s="69">
        <v>57</v>
      </c>
      <c r="BF1" s="69">
        <v>58</v>
      </c>
      <c r="BG1" s="69">
        <v>59</v>
      </c>
      <c r="BH1" s="69">
        <v>60</v>
      </c>
      <c r="BI1" s="69">
        <v>61</v>
      </c>
      <c r="BJ1" s="69">
        <v>62</v>
      </c>
      <c r="BK1" s="69">
        <v>63</v>
      </c>
      <c r="BL1" s="69">
        <v>64</v>
      </c>
      <c r="BM1" s="69">
        <v>65</v>
      </c>
      <c r="BN1" s="69">
        <v>66</v>
      </c>
      <c r="BO1" s="69">
        <v>67</v>
      </c>
      <c r="BP1" s="69">
        <v>68</v>
      </c>
      <c r="BQ1" s="69">
        <v>69</v>
      </c>
      <c r="BR1" s="69">
        <v>70</v>
      </c>
      <c r="BS1" s="69">
        <v>71</v>
      </c>
      <c r="BT1" s="69">
        <v>72</v>
      </c>
      <c r="BU1" s="69">
        <v>73</v>
      </c>
      <c r="BV1" s="69">
        <v>74</v>
      </c>
      <c r="BW1" s="69">
        <v>75</v>
      </c>
      <c r="BX1" s="69">
        <v>76</v>
      </c>
      <c r="BY1" s="69">
        <v>77</v>
      </c>
      <c r="BZ1" s="69">
        <v>78</v>
      </c>
      <c r="CA1" s="69">
        <v>79</v>
      </c>
      <c r="CB1" s="69">
        <v>80</v>
      </c>
      <c r="CC1" s="69">
        <v>81</v>
      </c>
      <c r="CD1" s="69">
        <v>82</v>
      </c>
      <c r="CE1" s="69">
        <v>83</v>
      </c>
      <c r="CF1" s="69">
        <v>84</v>
      </c>
      <c r="CG1" s="69">
        <v>85</v>
      </c>
      <c r="CH1" s="69">
        <v>86</v>
      </c>
      <c r="CI1" s="69">
        <v>87</v>
      </c>
      <c r="CJ1" s="69">
        <v>88</v>
      </c>
      <c r="CK1" s="69">
        <v>89</v>
      </c>
      <c r="CL1" s="69">
        <v>90</v>
      </c>
      <c r="CM1" s="69">
        <v>91</v>
      </c>
      <c r="CN1" s="69">
        <v>92</v>
      </c>
      <c r="CO1" s="69">
        <v>93</v>
      </c>
      <c r="CP1" s="69">
        <v>94</v>
      </c>
      <c r="CQ1" s="69">
        <v>95</v>
      </c>
      <c r="CR1" s="69">
        <v>96</v>
      </c>
      <c r="CS1" s="69">
        <v>97</v>
      </c>
      <c r="CT1" s="69">
        <v>98</v>
      </c>
      <c r="CU1" s="69">
        <v>99</v>
      </c>
      <c r="CV1" s="69">
        <v>100</v>
      </c>
      <c r="CW1" s="69">
        <v>101</v>
      </c>
      <c r="CX1" s="69">
        <v>102</v>
      </c>
      <c r="CY1" s="69">
        <v>103</v>
      </c>
      <c r="CZ1" s="69">
        <v>104</v>
      </c>
      <c r="DA1" s="69">
        <v>105</v>
      </c>
      <c r="DB1" s="69">
        <v>106</v>
      </c>
      <c r="DC1" s="69">
        <v>107</v>
      </c>
      <c r="DD1" s="69">
        <v>108</v>
      </c>
      <c r="DE1" s="69">
        <v>109</v>
      </c>
      <c r="DF1" s="69">
        <v>110</v>
      </c>
      <c r="DG1" s="69">
        <v>111</v>
      </c>
      <c r="DH1" s="69">
        <v>112</v>
      </c>
      <c r="DI1" s="69">
        <v>113</v>
      </c>
      <c r="DJ1" s="69">
        <v>114</v>
      </c>
      <c r="DK1" s="69">
        <v>115</v>
      </c>
      <c r="DL1" s="69">
        <v>116</v>
      </c>
      <c r="DM1" s="69">
        <v>117</v>
      </c>
      <c r="DN1" s="69">
        <v>118</v>
      </c>
      <c r="DO1" s="69">
        <v>119</v>
      </c>
      <c r="DP1" s="69">
        <v>120</v>
      </c>
      <c r="DQ1" s="69">
        <v>121</v>
      </c>
      <c r="DR1" s="69">
        <v>122</v>
      </c>
      <c r="DS1" s="69">
        <v>123</v>
      </c>
      <c r="DT1" s="69">
        <v>124</v>
      </c>
      <c r="DU1" s="69">
        <v>125</v>
      </c>
      <c r="DV1" s="69">
        <v>126</v>
      </c>
      <c r="DW1" s="69">
        <v>127</v>
      </c>
      <c r="DX1" s="69">
        <v>128</v>
      </c>
      <c r="DY1" s="69">
        <v>129</v>
      </c>
      <c r="DZ1" s="69">
        <v>130</v>
      </c>
      <c r="EA1" s="69">
        <v>131</v>
      </c>
      <c r="EB1" s="69">
        <v>132</v>
      </c>
      <c r="EC1" s="69">
        <v>133</v>
      </c>
      <c r="ED1" s="69">
        <v>134</v>
      </c>
      <c r="EE1" s="69">
        <v>135</v>
      </c>
      <c r="EF1" s="69">
        <v>136</v>
      </c>
      <c r="EG1" s="69">
        <v>137</v>
      </c>
      <c r="EH1" s="69">
        <v>138</v>
      </c>
      <c r="EI1" s="69">
        <v>139</v>
      </c>
      <c r="EJ1" s="69">
        <v>140</v>
      </c>
      <c r="EK1" s="69">
        <v>141</v>
      </c>
      <c r="EL1" s="69">
        <v>142</v>
      </c>
      <c r="EM1" s="69">
        <v>143</v>
      </c>
    </row>
    <row r="2" spans="1:143" ht="225">
      <c r="A2" s="72" t="s">
        <v>1712</v>
      </c>
      <c r="B2" s="72" t="s">
        <v>1713</v>
      </c>
      <c r="C2" s="73" t="s">
        <v>1501</v>
      </c>
      <c r="D2" s="73" t="s">
        <v>27</v>
      </c>
      <c r="E2" s="73" t="s">
        <v>1429</v>
      </c>
      <c r="F2" s="73" t="s">
        <v>917</v>
      </c>
      <c r="G2" s="73" t="s">
        <v>918</v>
      </c>
      <c r="H2" s="73" t="s">
        <v>919</v>
      </c>
      <c r="I2" s="73" t="s">
        <v>920</v>
      </c>
      <c r="J2" s="73" t="s">
        <v>1534</v>
      </c>
      <c r="K2" s="73" t="s">
        <v>1535</v>
      </c>
      <c r="L2" s="73" t="s">
        <v>1536</v>
      </c>
      <c r="M2" s="73" t="s">
        <v>1537</v>
      </c>
      <c r="N2" s="73" t="s">
        <v>1538</v>
      </c>
      <c r="O2" s="73" t="s">
        <v>1539</v>
      </c>
      <c r="P2" s="73" t="s">
        <v>1500</v>
      </c>
      <c r="Q2" s="73" t="s">
        <v>1520</v>
      </c>
      <c r="R2" s="73" t="s">
        <v>1521</v>
      </c>
      <c r="S2" s="73" t="s">
        <v>28</v>
      </c>
      <c r="T2" s="74" t="s">
        <v>1502</v>
      </c>
      <c r="U2" s="74" t="s">
        <v>428</v>
      </c>
      <c r="V2" s="74" t="s">
        <v>1549</v>
      </c>
      <c r="W2" s="74" t="s">
        <v>1504</v>
      </c>
      <c r="X2" s="74" t="s">
        <v>1518</v>
      </c>
      <c r="Y2" s="74" t="s">
        <v>1519</v>
      </c>
      <c r="Z2" s="74" t="s">
        <v>1540</v>
      </c>
      <c r="AA2" s="74" t="s">
        <v>1503</v>
      </c>
      <c r="AB2" s="74" t="s">
        <v>1550</v>
      </c>
      <c r="AC2" s="74" t="s">
        <v>1505</v>
      </c>
      <c r="AD2" s="74" t="s">
        <v>1551</v>
      </c>
      <c r="AE2" s="74" t="s">
        <v>1552</v>
      </c>
      <c r="AF2" s="74" t="s">
        <v>1540</v>
      </c>
      <c r="AG2" s="74" t="s">
        <v>1522</v>
      </c>
      <c r="AH2" s="74" t="s">
        <v>24</v>
      </c>
      <c r="AI2" s="75" t="s">
        <v>1523</v>
      </c>
      <c r="AJ2" s="75" t="s">
        <v>25</v>
      </c>
      <c r="AK2" s="75" t="s">
        <v>26</v>
      </c>
      <c r="AL2" s="76" t="s">
        <v>8</v>
      </c>
      <c r="AM2" s="76" t="s">
        <v>13</v>
      </c>
      <c r="AN2" s="76" t="s">
        <v>921</v>
      </c>
      <c r="AO2" s="76" t="s">
        <v>922</v>
      </c>
      <c r="AP2" s="76" t="s">
        <v>914</v>
      </c>
      <c r="AQ2" s="76" t="s">
        <v>925</v>
      </c>
      <c r="AR2" s="76" t="s">
        <v>498</v>
      </c>
      <c r="AS2" s="76" t="s">
        <v>1528</v>
      </c>
      <c r="AT2" s="76" t="s">
        <v>1533</v>
      </c>
      <c r="AU2" s="76" t="s">
        <v>30</v>
      </c>
      <c r="AV2" s="77" t="s">
        <v>497</v>
      </c>
      <c r="AW2" s="77" t="s">
        <v>1417</v>
      </c>
      <c r="AX2" s="77" t="s">
        <v>500</v>
      </c>
      <c r="AY2" s="77" t="s">
        <v>427</v>
      </c>
      <c r="AZ2" s="77" t="s">
        <v>9</v>
      </c>
      <c r="BA2" s="73" t="s">
        <v>1421</v>
      </c>
      <c r="BB2" s="78" t="s">
        <v>6</v>
      </c>
      <c r="BC2" s="73" t="s">
        <v>1525</v>
      </c>
      <c r="BD2" s="73" t="s">
        <v>1527</v>
      </c>
      <c r="BE2" s="76" t="s">
        <v>1528</v>
      </c>
      <c r="BF2" s="76" t="s">
        <v>1529</v>
      </c>
      <c r="BG2" s="76" t="s">
        <v>1530</v>
      </c>
      <c r="BH2" s="76" t="s">
        <v>1531</v>
      </c>
      <c r="BI2" s="73" t="s">
        <v>1507</v>
      </c>
      <c r="BJ2" s="73" t="s">
        <v>1517</v>
      </c>
      <c r="BK2" s="76" t="s">
        <v>1526</v>
      </c>
      <c r="BL2" s="76" t="s">
        <v>1508</v>
      </c>
      <c r="BM2" s="76" t="s">
        <v>362</v>
      </c>
      <c r="BN2" s="76" t="s">
        <v>363</v>
      </c>
      <c r="BO2" s="76" t="s">
        <v>1221</v>
      </c>
      <c r="BP2" s="76" t="s">
        <v>14</v>
      </c>
      <c r="BQ2" s="77" t="s">
        <v>1516</v>
      </c>
      <c r="BR2" s="77" t="s">
        <v>1526</v>
      </c>
      <c r="BS2" s="77" t="s">
        <v>1513</v>
      </c>
      <c r="BT2" s="77" t="s">
        <v>600</v>
      </c>
      <c r="BU2" s="77" t="s">
        <v>1514</v>
      </c>
      <c r="BV2" s="77" t="s">
        <v>1515</v>
      </c>
      <c r="BW2" s="77" t="s">
        <v>1542</v>
      </c>
      <c r="BX2" s="77" t="s">
        <v>1543</v>
      </c>
      <c r="BY2" s="77" t="s">
        <v>1547</v>
      </c>
      <c r="BZ2" s="77" t="s">
        <v>1510</v>
      </c>
      <c r="CA2" s="77" t="s">
        <v>1509</v>
      </c>
      <c r="CB2" s="77" t="s">
        <v>1548</v>
      </c>
      <c r="CC2" s="77" t="s">
        <v>1511</v>
      </c>
      <c r="CD2" s="77" t="s">
        <v>1512</v>
      </c>
      <c r="CE2" s="77" t="s">
        <v>1544</v>
      </c>
      <c r="CF2" s="77" t="s">
        <v>1546</v>
      </c>
      <c r="CG2" s="77" t="s">
        <v>11</v>
      </c>
      <c r="CH2" s="77" t="s">
        <v>12</v>
      </c>
      <c r="CI2" s="77" t="s">
        <v>926</v>
      </c>
      <c r="CJ2" s="183" t="s">
        <v>490</v>
      </c>
      <c r="CK2" s="77" t="s">
        <v>1515</v>
      </c>
      <c r="CL2" s="77" t="s">
        <v>1545</v>
      </c>
      <c r="CM2" s="77" t="s">
        <v>1647</v>
      </c>
      <c r="CN2" s="77" t="s">
        <v>1648</v>
      </c>
      <c r="CO2" s="182" t="s">
        <v>491</v>
      </c>
      <c r="CP2" s="182" t="s">
        <v>492</v>
      </c>
      <c r="CQ2" s="77" t="s">
        <v>1649</v>
      </c>
      <c r="CR2" s="77" t="s">
        <v>1222</v>
      </c>
      <c r="CS2" s="77" t="s">
        <v>29</v>
      </c>
      <c r="CT2" s="77" t="s">
        <v>927</v>
      </c>
      <c r="CU2" s="77" t="s">
        <v>928</v>
      </c>
      <c r="CV2" s="77" t="s">
        <v>1418</v>
      </c>
      <c r="CW2" s="77" t="s">
        <v>1419</v>
      </c>
      <c r="CX2" s="77" t="s">
        <v>1420</v>
      </c>
      <c r="CY2" s="81" t="s">
        <v>7</v>
      </c>
      <c r="CZ2" s="81" t="s">
        <v>1506</v>
      </c>
      <c r="DA2" s="73" t="s">
        <v>1541</v>
      </c>
      <c r="DB2" s="73" t="s">
        <v>1186</v>
      </c>
      <c r="DC2" s="73" t="s">
        <v>17</v>
      </c>
      <c r="DD2" s="73" t="s">
        <v>23</v>
      </c>
      <c r="DE2" s="84" t="s">
        <v>21</v>
      </c>
      <c r="DF2" s="84" t="s">
        <v>19</v>
      </c>
      <c r="DG2" s="84" t="s">
        <v>15</v>
      </c>
      <c r="DH2" s="84" t="s">
        <v>16</v>
      </c>
      <c r="DI2" s="84" t="s">
        <v>1422</v>
      </c>
      <c r="DJ2" s="72" t="s">
        <v>1428</v>
      </c>
      <c r="DK2" s="72" t="s">
        <v>1428</v>
      </c>
      <c r="DL2" s="76" t="s">
        <v>1532</v>
      </c>
      <c r="DM2" s="73" t="s">
        <v>499</v>
      </c>
      <c r="DN2" s="73" t="s">
        <v>501</v>
      </c>
      <c r="DO2" s="73" t="s">
        <v>502</v>
      </c>
      <c r="DP2" s="73" t="s">
        <v>1581</v>
      </c>
      <c r="DQ2" s="73" t="s">
        <v>596</v>
      </c>
      <c r="DR2" s="74" t="s">
        <v>915</v>
      </c>
      <c r="DS2" s="74" t="s">
        <v>916</v>
      </c>
      <c r="DT2" s="73" t="s">
        <v>1246</v>
      </c>
    </row>
    <row r="3" spans="1:143" s="163" customFormat="1" ht="216.75" customHeight="1">
      <c r="A3" s="185" t="s">
        <v>1425</v>
      </c>
      <c r="B3" s="162" t="s">
        <v>1499</v>
      </c>
      <c r="C3" s="93" t="s">
        <v>69</v>
      </c>
      <c r="D3" s="93" t="s">
        <v>70</v>
      </c>
      <c r="E3" s="93" t="s">
        <v>71</v>
      </c>
      <c r="F3" s="164" t="s">
        <v>1386</v>
      </c>
      <c r="G3" s="164" t="s">
        <v>1387</v>
      </c>
      <c r="H3" s="164" t="s">
        <v>1388</v>
      </c>
      <c r="I3" s="164" t="s">
        <v>1389</v>
      </c>
      <c r="J3" s="93" t="s">
        <v>72</v>
      </c>
      <c r="K3" s="93" t="s">
        <v>73</v>
      </c>
      <c r="L3" s="93" t="s">
        <v>74</v>
      </c>
      <c r="M3" s="93" t="s">
        <v>856</v>
      </c>
      <c r="N3" s="93" t="s">
        <v>857</v>
      </c>
      <c r="O3" s="93" t="s">
        <v>858</v>
      </c>
      <c r="P3" s="93" t="s">
        <v>859</v>
      </c>
      <c r="Q3" s="93" t="s">
        <v>860</v>
      </c>
      <c r="R3" s="93" t="s">
        <v>1468</v>
      </c>
      <c r="S3" s="93" t="s">
        <v>1390</v>
      </c>
      <c r="T3" s="93" t="s">
        <v>861</v>
      </c>
      <c r="U3" s="93" t="s">
        <v>862</v>
      </c>
      <c r="V3" s="93" t="s">
        <v>863</v>
      </c>
      <c r="W3" s="93" t="s">
        <v>864</v>
      </c>
      <c r="X3" s="93" t="s">
        <v>865</v>
      </c>
      <c r="Y3" s="93" t="s">
        <v>866</v>
      </c>
      <c r="Z3" s="93" t="s">
        <v>867</v>
      </c>
      <c r="AA3" s="93" t="s">
        <v>868</v>
      </c>
      <c r="AB3" s="93" t="s">
        <v>869</v>
      </c>
      <c r="AC3" s="93" t="s">
        <v>870</v>
      </c>
      <c r="AD3" s="93" t="s">
        <v>871</v>
      </c>
      <c r="AE3" s="93" t="s">
        <v>872</v>
      </c>
      <c r="AF3" s="93" t="s">
        <v>873</v>
      </c>
      <c r="AG3" s="93" t="s">
        <v>874</v>
      </c>
      <c r="AH3" s="93" t="s">
        <v>875</v>
      </c>
      <c r="AI3" s="93" t="s">
        <v>876</v>
      </c>
      <c r="AJ3" s="93" t="s">
        <v>877</v>
      </c>
      <c r="AK3" s="93" t="s">
        <v>878</v>
      </c>
      <c r="AL3" s="93" t="s">
        <v>879</v>
      </c>
      <c r="AM3" s="93" t="s">
        <v>1602</v>
      </c>
      <c r="AN3" s="93" t="s">
        <v>880</v>
      </c>
      <c r="AO3" s="93" t="s">
        <v>881</v>
      </c>
      <c r="AP3" s="164" t="s">
        <v>1603</v>
      </c>
      <c r="AQ3" s="93" t="s">
        <v>882</v>
      </c>
      <c r="AR3" s="164" t="s">
        <v>1604</v>
      </c>
      <c r="AS3" s="93" t="s">
        <v>884</v>
      </c>
      <c r="AT3" s="93" t="s">
        <v>885</v>
      </c>
      <c r="AU3" s="93" t="s">
        <v>886</v>
      </c>
      <c r="AV3" s="164" t="s">
        <v>1605</v>
      </c>
      <c r="AW3" s="164" t="s">
        <v>1606</v>
      </c>
      <c r="AX3" s="164" t="s">
        <v>1607</v>
      </c>
      <c r="AY3" s="164" t="s">
        <v>1608</v>
      </c>
      <c r="AZ3" s="93" t="s">
        <v>1455</v>
      </c>
      <c r="BA3" s="93" t="s">
        <v>1456</v>
      </c>
      <c r="BB3" s="93" t="s">
        <v>859</v>
      </c>
      <c r="BC3" s="93" t="s">
        <v>1457</v>
      </c>
      <c r="BD3" s="93" t="s">
        <v>886</v>
      </c>
      <c r="BE3" s="93" t="s">
        <v>1458</v>
      </c>
      <c r="BF3" s="93" t="s">
        <v>1459</v>
      </c>
      <c r="BG3" s="93" t="s">
        <v>1460</v>
      </c>
      <c r="BH3" s="93" t="s">
        <v>1461</v>
      </c>
      <c r="BI3" s="93" t="s">
        <v>860</v>
      </c>
      <c r="BJ3" s="93" t="s">
        <v>1462</v>
      </c>
      <c r="BK3" s="93" t="s">
        <v>1463</v>
      </c>
      <c r="BL3" s="93" t="s">
        <v>1609</v>
      </c>
      <c r="BM3" s="164" t="s">
        <v>1610</v>
      </c>
      <c r="BN3" s="164" t="s">
        <v>1611</v>
      </c>
      <c r="BO3" s="164" t="s">
        <v>1612</v>
      </c>
      <c r="BP3" s="93" t="s">
        <v>1464</v>
      </c>
      <c r="BQ3" s="93" t="s">
        <v>1465</v>
      </c>
      <c r="BR3" s="93" t="s">
        <v>1466</v>
      </c>
      <c r="BS3" s="93" t="s">
        <v>1613</v>
      </c>
      <c r="BT3" s="164" t="s">
        <v>1614</v>
      </c>
      <c r="BU3" s="93" t="s">
        <v>1615</v>
      </c>
      <c r="BV3" s="93" t="s">
        <v>1467</v>
      </c>
      <c r="BW3" s="93" t="s">
        <v>1468</v>
      </c>
      <c r="BX3" s="93" t="s">
        <v>1469</v>
      </c>
      <c r="BY3" s="93" t="s">
        <v>1470</v>
      </c>
      <c r="BZ3" s="93" t="s">
        <v>1471</v>
      </c>
      <c r="CA3" s="93" t="s">
        <v>1472</v>
      </c>
      <c r="CB3" s="93" t="s">
        <v>1473</v>
      </c>
      <c r="CC3" s="93" t="s">
        <v>1474</v>
      </c>
      <c r="CD3" s="93" t="s">
        <v>1475</v>
      </c>
      <c r="CE3" s="93" t="s">
        <v>1476</v>
      </c>
      <c r="CF3" s="93" t="s">
        <v>1477</v>
      </c>
      <c r="CG3" s="93" t="s">
        <v>1478</v>
      </c>
      <c r="CH3" s="93" t="s">
        <v>1479</v>
      </c>
      <c r="CI3" s="93" t="s">
        <v>1480</v>
      </c>
      <c r="CJ3" s="184" t="s">
        <v>1599</v>
      </c>
      <c r="CK3" s="93" t="s">
        <v>1481</v>
      </c>
      <c r="CL3" s="93" t="s">
        <v>1482</v>
      </c>
      <c r="CM3" s="93" t="s">
        <v>1483</v>
      </c>
      <c r="CN3" s="93" t="s">
        <v>1484</v>
      </c>
      <c r="CO3" s="184" t="s">
        <v>1600</v>
      </c>
      <c r="CP3" s="184" t="s">
        <v>1601</v>
      </c>
      <c r="CQ3" s="93" t="s">
        <v>1485</v>
      </c>
      <c r="CR3" s="93" t="s">
        <v>1486</v>
      </c>
      <c r="CS3" s="93" t="s">
        <v>1487</v>
      </c>
      <c r="CT3" s="93" t="s">
        <v>1616</v>
      </c>
      <c r="CU3" s="93" t="s">
        <v>1488</v>
      </c>
      <c r="CV3" s="93" t="s">
        <v>1489</v>
      </c>
      <c r="CW3" s="93" t="s">
        <v>1490</v>
      </c>
      <c r="CX3" s="93" t="s">
        <v>1491</v>
      </c>
      <c r="CY3" s="93" t="s">
        <v>1492</v>
      </c>
      <c r="CZ3" s="93" t="s">
        <v>1493</v>
      </c>
      <c r="DA3" s="93" t="s">
        <v>1494</v>
      </c>
      <c r="DB3" s="93" t="s">
        <v>1495</v>
      </c>
      <c r="DC3" s="93" t="s">
        <v>1617</v>
      </c>
      <c r="DD3" s="93" t="s">
        <v>1618</v>
      </c>
      <c r="DE3" s="93" t="s">
        <v>1619</v>
      </c>
      <c r="DF3" s="93" t="s">
        <v>1496</v>
      </c>
      <c r="DG3" s="93" t="s">
        <v>1620</v>
      </c>
      <c r="DH3" s="93" t="s">
        <v>1497</v>
      </c>
      <c r="DI3" s="93" t="s">
        <v>1498</v>
      </c>
      <c r="DJ3" s="94" t="s">
        <v>1499</v>
      </c>
      <c r="DK3" s="161" t="s">
        <v>1425</v>
      </c>
      <c r="DL3" s="93" t="s">
        <v>883</v>
      </c>
      <c r="DM3" s="164" t="s">
        <v>146</v>
      </c>
      <c r="DN3" s="164" t="s">
        <v>147</v>
      </c>
      <c r="DO3" s="164" t="s">
        <v>148</v>
      </c>
      <c r="DP3" s="164" t="s">
        <v>149</v>
      </c>
      <c r="DQ3" s="164" t="s">
        <v>150</v>
      </c>
      <c r="DR3" s="164" t="s">
        <v>1623</v>
      </c>
      <c r="DS3" s="164" t="s">
        <v>1624</v>
      </c>
      <c r="DT3" s="164" t="s">
        <v>1625</v>
      </c>
    </row>
    <row r="4" spans="1:143" s="160" customFormat="1" ht="319.5" thickBot="1">
      <c r="A4" s="199" t="s">
        <v>1426</v>
      </c>
      <c r="B4" s="158" t="s">
        <v>489</v>
      </c>
      <c r="C4" s="159" t="s">
        <v>361</v>
      </c>
      <c r="D4" s="159" t="s">
        <v>668</v>
      </c>
      <c r="E4" s="159" t="s">
        <v>669</v>
      </c>
      <c r="F4" s="159" t="s">
        <v>1650</v>
      </c>
      <c r="G4" s="159" t="s">
        <v>1651</v>
      </c>
      <c r="H4" s="159" t="s">
        <v>1652</v>
      </c>
      <c r="I4" s="159" t="s">
        <v>1653</v>
      </c>
      <c r="J4" s="159" t="s">
        <v>670</v>
      </c>
      <c r="K4" s="159" t="s">
        <v>671</v>
      </c>
      <c r="L4" s="159" t="s">
        <v>672</v>
      </c>
      <c r="M4" s="159" t="s">
        <v>673</v>
      </c>
      <c r="N4" s="159" t="s">
        <v>674</v>
      </c>
      <c r="O4" s="159" t="s">
        <v>675</v>
      </c>
      <c r="P4" s="159" t="s">
        <v>676</v>
      </c>
      <c r="Q4" s="159" t="s">
        <v>677</v>
      </c>
      <c r="R4" s="159" t="s">
        <v>678</v>
      </c>
      <c r="S4" s="159" t="s">
        <v>679</v>
      </c>
      <c r="T4" s="159" t="s">
        <v>680</v>
      </c>
      <c r="U4" s="159" t="s">
        <v>681</v>
      </c>
      <c r="V4" s="159" t="s">
        <v>682</v>
      </c>
      <c r="W4" s="159" t="s">
        <v>683</v>
      </c>
      <c r="X4" s="159" t="s">
        <v>684</v>
      </c>
      <c r="Y4" s="159" t="s">
        <v>685</v>
      </c>
      <c r="Z4" s="159" t="s">
        <v>686</v>
      </c>
      <c r="AA4" s="159" t="s">
        <v>687</v>
      </c>
      <c r="AB4" s="159" t="s">
        <v>688</v>
      </c>
      <c r="AC4" s="159" t="s">
        <v>689</v>
      </c>
      <c r="AD4" s="159" t="s">
        <v>690</v>
      </c>
      <c r="AE4" s="159" t="s">
        <v>691</v>
      </c>
      <c r="AF4" s="159" t="s">
        <v>692</v>
      </c>
      <c r="AG4" s="159" t="s">
        <v>693</v>
      </c>
      <c r="AH4" s="159" t="s">
        <v>694</v>
      </c>
      <c r="AI4" s="159" t="s">
        <v>695</v>
      </c>
      <c r="AJ4" s="159" t="s">
        <v>696</v>
      </c>
      <c r="AK4" s="159" t="s">
        <v>697</v>
      </c>
      <c r="AL4" s="159" t="s">
        <v>698</v>
      </c>
      <c r="AM4" s="159" t="s">
        <v>699</v>
      </c>
      <c r="AN4" s="159" t="s">
        <v>700</v>
      </c>
      <c r="AO4" s="159" t="s">
        <v>701</v>
      </c>
      <c r="AP4" s="159" t="s">
        <v>1654</v>
      </c>
      <c r="AQ4" s="159" t="s">
        <v>702</v>
      </c>
      <c r="AR4" s="159" t="s">
        <v>1655</v>
      </c>
      <c r="AS4" s="159" t="s">
        <v>704</v>
      </c>
      <c r="AT4" s="159" t="s">
        <v>705</v>
      </c>
      <c r="AU4" s="159" t="s">
        <v>706</v>
      </c>
      <c r="AV4" s="159" t="s">
        <v>1656</v>
      </c>
      <c r="AW4" s="165" t="s">
        <v>549</v>
      </c>
      <c r="AX4" s="159" t="s">
        <v>1657</v>
      </c>
      <c r="AY4" s="159" t="s">
        <v>1658</v>
      </c>
      <c r="AZ4" s="159" t="s">
        <v>707</v>
      </c>
      <c r="BA4" s="159" t="s">
        <v>708</v>
      </c>
      <c r="BB4" s="159" t="s">
        <v>709</v>
      </c>
      <c r="BC4" s="159" t="s">
        <v>710</v>
      </c>
      <c r="BD4" s="159" t="s">
        <v>706</v>
      </c>
      <c r="BE4" s="159" t="s">
        <v>704</v>
      </c>
      <c r="BF4" s="159" t="s">
        <v>711</v>
      </c>
      <c r="BG4" s="159" t="s">
        <v>712</v>
      </c>
      <c r="BH4" s="159" t="s">
        <v>713</v>
      </c>
      <c r="BI4" s="159" t="s">
        <v>714</v>
      </c>
      <c r="BJ4" s="159" t="s">
        <v>715</v>
      </c>
      <c r="BK4" s="159" t="s">
        <v>716</v>
      </c>
      <c r="BL4" s="159" t="s">
        <v>717</v>
      </c>
      <c r="BM4" s="159" t="s">
        <v>1659</v>
      </c>
      <c r="BN4" s="159" t="s">
        <v>1660</v>
      </c>
      <c r="BO4" s="159" t="s">
        <v>1661</v>
      </c>
      <c r="BP4" s="159" t="s">
        <v>718</v>
      </c>
      <c r="BQ4" s="159" t="s">
        <v>719</v>
      </c>
      <c r="BR4" s="159" t="s">
        <v>716</v>
      </c>
      <c r="BS4" s="159" t="s">
        <v>720</v>
      </c>
      <c r="BT4" s="159" t="s">
        <v>1662</v>
      </c>
      <c r="BU4" s="159" t="s">
        <v>721</v>
      </c>
      <c r="BV4" s="159" t="s">
        <v>722</v>
      </c>
      <c r="BW4" s="159" t="s">
        <v>678</v>
      </c>
      <c r="BX4" s="159" t="s">
        <v>723</v>
      </c>
      <c r="BY4" s="159" t="s">
        <v>724</v>
      </c>
      <c r="BZ4" s="159" t="s">
        <v>725</v>
      </c>
      <c r="CA4" s="159" t="s">
        <v>726</v>
      </c>
      <c r="CB4" s="159" t="s">
        <v>586</v>
      </c>
      <c r="CC4" s="159" t="s">
        <v>587</v>
      </c>
      <c r="CD4" s="159" t="s">
        <v>588</v>
      </c>
      <c r="CE4" s="159" t="s">
        <v>589</v>
      </c>
      <c r="CF4" s="159" t="s">
        <v>590</v>
      </c>
      <c r="CG4" s="159" t="s">
        <v>591</v>
      </c>
      <c r="CH4" s="159" t="s">
        <v>592</v>
      </c>
      <c r="CI4" s="159" t="s">
        <v>593</v>
      </c>
      <c r="CJ4" s="178" t="s">
        <v>550</v>
      </c>
      <c r="CK4" s="159" t="s">
        <v>594</v>
      </c>
      <c r="CL4" s="159" t="s">
        <v>595</v>
      </c>
      <c r="CM4" s="159" t="s">
        <v>1627</v>
      </c>
      <c r="CN4" s="159" t="s">
        <v>1628</v>
      </c>
      <c r="CO4" s="178" t="s">
        <v>551</v>
      </c>
      <c r="CP4" s="178" t="s">
        <v>552</v>
      </c>
      <c r="CQ4" s="159" t="s">
        <v>1629</v>
      </c>
      <c r="CR4" s="159" t="s">
        <v>837</v>
      </c>
      <c r="CS4" s="159" t="s">
        <v>838</v>
      </c>
      <c r="CT4" s="159" t="s">
        <v>839</v>
      </c>
      <c r="CU4" s="159" t="s">
        <v>840</v>
      </c>
      <c r="CV4" s="159" t="s">
        <v>841</v>
      </c>
      <c r="CW4" s="159" t="s">
        <v>842</v>
      </c>
      <c r="CX4" s="159" t="s">
        <v>843</v>
      </c>
      <c r="CY4" s="159" t="s">
        <v>844</v>
      </c>
      <c r="CZ4" s="159" t="s">
        <v>845</v>
      </c>
      <c r="DA4" s="159" t="s">
        <v>846</v>
      </c>
      <c r="DB4" s="159" t="s">
        <v>847</v>
      </c>
      <c r="DC4" s="159" t="s">
        <v>848</v>
      </c>
      <c r="DD4" s="159" t="s">
        <v>849</v>
      </c>
      <c r="DE4" s="159" t="s">
        <v>850</v>
      </c>
      <c r="DF4" s="159" t="s">
        <v>851</v>
      </c>
      <c r="DG4" s="159" t="s">
        <v>852</v>
      </c>
      <c r="DH4" s="159" t="s">
        <v>853</v>
      </c>
      <c r="DI4" s="159" t="s">
        <v>854</v>
      </c>
      <c r="DJ4" s="157" t="s">
        <v>855</v>
      </c>
      <c r="DK4" s="157" t="s">
        <v>1426</v>
      </c>
      <c r="DL4" s="159" t="s">
        <v>703</v>
      </c>
      <c r="DM4" s="160" t="s">
        <v>1071</v>
      </c>
      <c r="DN4" s="160" t="s">
        <v>1072</v>
      </c>
      <c r="DO4" s="160" t="s">
        <v>1073</v>
      </c>
      <c r="DP4" s="160" t="s">
        <v>1074</v>
      </c>
      <c r="DQ4" s="160" t="s">
        <v>1075</v>
      </c>
      <c r="DR4" s="160" t="s">
        <v>1076</v>
      </c>
      <c r="DS4" s="160" t="s">
        <v>1077</v>
      </c>
      <c r="DT4" s="160" t="s">
        <v>1078</v>
      </c>
    </row>
    <row r="5" spans="1:143" s="149" customFormat="1" ht="345" thickBot="1">
      <c r="A5" s="190" t="s">
        <v>1427</v>
      </c>
      <c r="B5" s="95" t="s">
        <v>1427</v>
      </c>
      <c r="C5" s="154" t="s">
        <v>1681</v>
      </c>
      <c r="D5" s="154" t="s">
        <v>1682</v>
      </c>
      <c r="E5" s="154" t="s">
        <v>1683</v>
      </c>
      <c r="F5" s="154" t="s">
        <v>1274</v>
      </c>
      <c r="G5" s="154" t="s">
        <v>1275</v>
      </c>
      <c r="H5" s="154" t="s">
        <v>1276</v>
      </c>
      <c r="I5" s="154" t="s">
        <v>1277</v>
      </c>
      <c r="J5" s="154" t="s">
        <v>1684</v>
      </c>
      <c r="K5" s="154" t="s">
        <v>1685</v>
      </c>
      <c r="L5" s="154" t="s">
        <v>1686</v>
      </c>
      <c r="M5" s="154" t="s">
        <v>1687</v>
      </c>
      <c r="N5" s="154" t="s">
        <v>1688</v>
      </c>
      <c r="O5" s="154" t="s">
        <v>1689</v>
      </c>
      <c r="P5" s="154" t="s">
        <v>1690</v>
      </c>
      <c r="Q5" s="154" t="s">
        <v>1691</v>
      </c>
      <c r="R5" s="154" t="s">
        <v>1692</v>
      </c>
      <c r="S5" s="154" t="s">
        <v>1693</v>
      </c>
      <c r="T5" s="154" t="s">
        <v>1694</v>
      </c>
      <c r="U5" s="154" t="s">
        <v>1695</v>
      </c>
      <c r="V5" s="154" t="s">
        <v>1696</v>
      </c>
      <c r="W5" s="154" t="s">
        <v>1697</v>
      </c>
      <c r="X5" s="154" t="s">
        <v>1698</v>
      </c>
      <c r="Y5" s="154" t="s">
        <v>1699</v>
      </c>
      <c r="Z5" s="154" t="s">
        <v>1700</v>
      </c>
      <c r="AA5" s="154" t="s">
        <v>1701</v>
      </c>
      <c r="AB5" s="154" t="s">
        <v>1702</v>
      </c>
      <c r="AC5" s="154" t="s">
        <v>1703</v>
      </c>
      <c r="AD5" s="154" t="s">
        <v>1704</v>
      </c>
      <c r="AE5" s="154" t="s">
        <v>1705</v>
      </c>
      <c r="AF5" s="154" t="s">
        <v>1700</v>
      </c>
      <c r="AG5" s="154" t="s">
        <v>1706</v>
      </c>
      <c r="AH5" s="154" t="s">
        <v>1707</v>
      </c>
      <c r="AI5" s="154" t="s">
        <v>1708</v>
      </c>
      <c r="AJ5" s="154" t="s">
        <v>1709</v>
      </c>
      <c r="AK5" s="154" t="s">
        <v>1710</v>
      </c>
      <c r="AL5" s="154" t="s">
        <v>1711</v>
      </c>
      <c r="AM5" s="154" t="s">
        <v>317</v>
      </c>
      <c r="AN5" s="154" t="s">
        <v>318</v>
      </c>
      <c r="AO5" s="154" t="s">
        <v>319</v>
      </c>
      <c r="AP5" s="154" t="s">
        <v>1278</v>
      </c>
      <c r="AQ5" s="154" t="s">
        <v>320</v>
      </c>
      <c r="AR5" s="154" t="s">
        <v>1279</v>
      </c>
      <c r="AS5" s="154" t="s">
        <v>322</v>
      </c>
      <c r="AT5" s="154" t="s">
        <v>323</v>
      </c>
      <c r="AU5" s="154" t="s">
        <v>324</v>
      </c>
      <c r="AV5" s="154" t="s">
        <v>1280</v>
      </c>
      <c r="AW5" s="154" t="s">
        <v>1281</v>
      </c>
      <c r="AX5" s="154" t="s">
        <v>1282</v>
      </c>
      <c r="AY5" s="154" t="s">
        <v>1283</v>
      </c>
      <c r="AZ5" s="154" t="s">
        <v>632</v>
      </c>
      <c r="BA5" s="154" t="s">
        <v>633</v>
      </c>
      <c r="BB5" s="154" t="s">
        <v>1690</v>
      </c>
      <c r="BC5" s="96" t="s">
        <v>634</v>
      </c>
      <c r="BD5" s="97" t="s">
        <v>635</v>
      </c>
      <c r="BE5" s="97" t="s">
        <v>636</v>
      </c>
      <c r="BF5" s="97" t="s">
        <v>637</v>
      </c>
      <c r="BG5" s="97" t="s">
        <v>638</v>
      </c>
      <c r="BH5" s="98" t="s">
        <v>639</v>
      </c>
      <c r="BI5" s="149" t="s">
        <v>640</v>
      </c>
      <c r="BJ5" s="149" t="s">
        <v>641</v>
      </c>
      <c r="BK5" s="99" t="s">
        <v>445</v>
      </c>
      <c r="BL5" s="58" t="s">
        <v>1720</v>
      </c>
      <c r="BM5" s="58" t="s">
        <v>1284</v>
      </c>
      <c r="BN5" s="58" t="s">
        <v>1285</v>
      </c>
      <c r="BO5" s="58" t="s">
        <v>1286</v>
      </c>
      <c r="BP5" s="59" t="s">
        <v>1721</v>
      </c>
      <c r="BQ5" s="100" t="s">
        <v>444</v>
      </c>
      <c r="BR5" s="101" t="s">
        <v>445</v>
      </c>
      <c r="BS5" s="63" t="s">
        <v>1287</v>
      </c>
      <c r="BT5" s="63" t="s">
        <v>429</v>
      </c>
      <c r="BU5" s="63" t="s">
        <v>1722</v>
      </c>
      <c r="BV5" s="102" t="s">
        <v>1723</v>
      </c>
      <c r="BW5" s="149" t="s">
        <v>1724</v>
      </c>
      <c r="BX5" s="103" t="s">
        <v>1725</v>
      </c>
      <c r="BY5" s="101" t="s">
        <v>1166</v>
      </c>
      <c r="BZ5" s="63" t="s">
        <v>1167</v>
      </c>
      <c r="CA5" s="63" t="s">
        <v>1168</v>
      </c>
      <c r="CB5" s="63" t="s">
        <v>1169</v>
      </c>
      <c r="CC5" s="63" t="s">
        <v>1170</v>
      </c>
      <c r="CD5" s="102" t="s">
        <v>1171</v>
      </c>
      <c r="CE5" s="100" t="s">
        <v>1172</v>
      </c>
      <c r="CF5" s="101" t="s">
        <v>1173</v>
      </c>
      <c r="CG5" s="58" t="s">
        <v>1174</v>
      </c>
      <c r="CH5" s="58" t="s">
        <v>493</v>
      </c>
      <c r="CI5" s="58" t="s">
        <v>494</v>
      </c>
      <c r="CJ5" s="58" t="s">
        <v>430</v>
      </c>
      <c r="CK5" s="102" t="s">
        <v>1723</v>
      </c>
      <c r="CL5" s="100" t="s">
        <v>75</v>
      </c>
      <c r="CM5" s="63" t="s">
        <v>76</v>
      </c>
      <c r="CN5" s="63" t="s">
        <v>1630</v>
      </c>
      <c r="CO5" s="63" t="s">
        <v>431</v>
      </c>
      <c r="CP5" s="63" t="s">
        <v>432</v>
      </c>
      <c r="CQ5" s="102" t="s">
        <v>1631</v>
      </c>
      <c r="CR5" s="154" t="s">
        <v>1635</v>
      </c>
      <c r="CS5" s="104" t="s">
        <v>1632</v>
      </c>
      <c r="CT5" s="105" t="s">
        <v>1714</v>
      </c>
      <c r="CU5" s="106" t="s">
        <v>1715</v>
      </c>
      <c r="CV5" s="106" t="s">
        <v>1633</v>
      </c>
      <c r="CW5" s="106" t="s">
        <v>1634</v>
      </c>
      <c r="CX5" s="107" t="s">
        <v>1636</v>
      </c>
      <c r="CY5" s="149" t="s">
        <v>7</v>
      </c>
      <c r="CZ5" s="149" t="s">
        <v>1637</v>
      </c>
      <c r="DA5" s="149" t="s">
        <v>1541</v>
      </c>
      <c r="DB5" s="149" t="s">
        <v>1638</v>
      </c>
      <c r="DC5" s="149" t="s">
        <v>1639</v>
      </c>
      <c r="DD5" s="149" t="s">
        <v>1640</v>
      </c>
      <c r="DE5" s="149" t="s">
        <v>1641</v>
      </c>
      <c r="DF5" s="149" t="s">
        <v>1642</v>
      </c>
      <c r="DG5" s="149" t="s">
        <v>1643</v>
      </c>
      <c r="DH5" s="149" t="s">
        <v>1644</v>
      </c>
      <c r="DI5" s="149" t="s">
        <v>1645</v>
      </c>
      <c r="DJ5" s="95" t="s">
        <v>1234</v>
      </c>
      <c r="DK5" s="95" t="s">
        <v>1427</v>
      </c>
      <c r="DL5" s="154" t="s">
        <v>321</v>
      </c>
      <c r="DM5" s="154" t="s">
        <v>433</v>
      </c>
      <c r="DN5" s="154" t="s">
        <v>434</v>
      </c>
      <c r="DO5" s="154" t="s">
        <v>435</v>
      </c>
      <c r="DP5" s="154" t="s">
        <v>503</v>
      </c>
      <c r="DQ5" s="154" t="s">
        <v>504</v>
      </c>
      <c r="DR5" s="149" t="s">
        <v>505</v>
      </c>
      <c r="DS5" s="149" t="s">
        <v>506</v>
      </c>
      <c r="DT5" s="154" t="s">
        <v>507</v>
      </c>
    </row>
    <row r="6" spans="1:143" s="120" customFormat="1" ht="213.75">
      <c r="A6" s="186" t="s">
        <v>1428</v>
      </c>
      <c r="B6" s="119" t="s">
        <v>1428</v>
      </c>
      <c r="C6" s="118" t="s">
        <v>1501</v>
      </c>
      <c r="D6" s="118" t="s">
        <v>27</v>
      </c>
      <c r="E6" s="118" t="s">
        <v>1429</v>
      </c>
      <c r="F6" s="118" t="s">
        <v>917</v>
      </c>
      <c r="G6" s="118" t="s">
        <v>918</v>
      </c>
      <c r="H6" s="118" t="s">
        <v>919</v>
      </c>
      <c r="I6" s="118" t="s">
        <v>920</v>
      </c>
      <c r="J6" s="118" t="s">
        <v>1534</v>
      </c>
      <c r="K6" s="118" t="s">
        <v>1535</v>
      </c>
      <c r="L6" s="118" t="s">
        <v>1536</v>
      </c>
      <c r="M6" s="118" t="s">
        <v>1537</v>
      </c>
      <c r="N6" s="118" t="s">
        <v>1538</v>
      </c>
      <c r="O6" s="118" t="s">
        <v>1539</v>
      </c>
      <c r="P6" s="118" t="s">
        <v>1500</v>
      </c>
      <c r="Q6" s="118" t="s">
        <v>1520</v>
      </c>
      <c r="R6" s="118" t="s">
        <v>1521</v>
      </c>
      <c r="S6" s="118" t="s">
        <v>28</v>
      </c>
      <c r="T6" s="120" t="s">
        <v>1502</v>
      </c>
      <c r="U6" s="120" t="s">
        <v>428</v>
      </c>
      <c r="V6" s="120" t="s">
        <v>1549</v>
      </c>
      <c r="W6" s="120" t="s">
        <v>1504</v>
      </c>
      <c r="X6" s="120" t="s">
        <v>1518</v>
      </c>
      <c r="Y6" s="120" t="s">
        <v>1519</v>
      </c>
      <c r="Z6" s="120" t="s">
        <v>1540</v>
      </c>
      <c r="AA6" s="120" t="s">
        <v>1503</v>
      </c>
      <c r="AB6" s="120" t="s">
        <v>1550</v>
      </c>
      <c r="AC6" s="120" t="s">
        <v>1505</v>
      </c>
      <c r="AD6" s="120" t="s">
        <v>1551</v>
      </c>
      <c r="AE6" s="120" t="s">
        <v>1552</v>
      </c>
      <c r="AF6" s="120" t="s">
        <v>1540</v>
      </c>
      <c r="AG6" s="120" t="s">
        <v>1522</v>
      </c>
      <c r="AH6" s="120" t="s">
        <v>24</v>
      </c>
      <c r="AI6" s="121" t="s">
        <v>1523</v>
      </c>
      <c r="AJ6" s="121" t="s">
        <v>25</v>
      </c>
      <c r="AK6" s="121" t="s">
        <v>26</v>
      </c>
      <c r="AL6" s="87" t="s">
        <v>8</v>
      </c>
      <c r="AM6" s="87" t="s">
        <v>13</v>
      </c>
      <c r="AN6" s="87" t="s">
        <v>921</v>
      </c>
      <c r="AO6" s="87" t="s">
        <v>922</v>
      </c>
      <c r="AP6" s="87" t="s">
        <v>914</v>
      </c>
      <c r="AQ6" s="87" t="s">
        <v>925</v>
      </c>
      <c r="AR6" s="87" t="s">
        <v>498</v>
      </c>
      <c r="AS6" s="87" t="s">
        <v>1528</v>
      </c>
      <c r="AT6" s="87" t="s">
        <v>1533</v>
      </c>
      <c r="AU6" s="87" t="s">
        <v>30</v>
      </c>
      <c r="AV6" s="88" t="s">
        <v>1247</v>
      </c>
      <c r="AW6" s="88" t="s">
        <v>1626</v>
      </c>
      <c r="AX6" s="88" t="s">
        <v>500</v>
      </c>
      <c r="AY6" s="88" t="s">
        <v>427</v>
      </c>
      <c r="AZ6" s="88" t="s">
        <v>9</v>
      </c>
      <c r="BA6" s="118" t="s">
        <v>1421</v>
      </c>
      <c r="BB6" s="89" t="s">
        <v>6</v>
      </c>
      <c r="BC6" s="118" t="s">
        <v>1525</v>
      </c>
      <c r="BD6" s="118" t="s">
        <v>1527</v>
      </c>
      <c r="BE6" s="87" t="s">
        <v>1528</v>
      </c>
      <c r="BF6" s="87" t="s">
        <v>1529</v>
      </c>
      <c r="BG6" s="87" t="s">
        <v>1530</v>
      </c>
      <c r="BH6" s="87" t="s">
        <v>1531</v>
      </c>
      <c r="BI6" s="118" t="s">
        <v>1507</v>
      </c>
      <c r="BJ6" s="118" t="s">
        <v>1517</v>
      </c>
      <c r="BK6" s="87" t="s">
        <v>1526</v>
      </c>
      <c r="BL6" s="87" t="s">
        <v>1508</v>
      </c>
      <c r="BM6" s="58" t="s">
        <v>362</v>
      </c>
      <c r="BN6" s="87" t="s">
        <v>363</v>
      </c>
      <c r="BO6" s="87" t="s">
        <v>1221</v>
      </c>
      <c r="BP6" s="87" t="s">
        <v>14</v>
      </c>
      <c r="BQ6" s="88" t="s">
        <v>1516</v>
      </c>
      <c r="BR6" s="88" t="s">
        <v>1526</v>
      </c>
      <c r="BS6" s="88" t="s">
        <v>1513</v>
      </c>
      <c r="BT6" s="88" t="s">
        <v>600</v>
      </c>
      <c r="BU6" s="88" t="s">
        <v>1514</v>
      </c>
      <c r="BV6" s="88" t="s">
        <v>1515</v>
      </c>
      <c r="BW6" s="88" t="s">
        <v>1542</v>
      </c>
      <c r="BX6" s="88" t="s">
        <v>1543</v>
      </c>
      <c r="BY6" s="88" t="s">
        <v>1547</v>
      </c>
      <c r="BZ6" s="88" t="s">
        <v>1510</v>
      </c>
      <c r="CA6" s="88" t="s">
        <v>1509</v>
      </c>
      <c r="CB6" s="88" t="s">
        <v>1548</v>
      </c>
      <c r="CC6" s="88" t="s">
        <v>1511</v>
      </c>
      <c r="CD6" s="88" t="s">
        <v>1512</v>
      </c>
      <c r="CE6" s="88" t="s">
        <v>1544</v>
      </c>
      <c r="CF6" s="88" t="s">
        <v>1546</v>
      </c>
      <c r="CG6" s="88" t="s">
        <v>11</v>
      </c>
      <c r="CH6" s="88" t="s">
        <v>12</v>
      </c>
      <c r="CI6" s="88" t="s">
        <v>926</v>
      </c>
      <c r="CJ6" s="58" t="s">
        <v>490</v>
      </c>
      <c r="CK6" s="88" t="s">
        <v>1515</v>
      </c>
      <c r="CL6" s="88" t="s">
        <v>1545</v>
      </c>
      <c r="CM6" s="88" t="s">
        <v>1647</v>
      </c>
      <c r="CN6" s="88" t="s">
        <v>1648</v>
      </c>
      <c r="CO6" s="63" t="s">
        <v>491</v>
      </c>
      <c r="CP6" s="63" t="s">
        <v>492</v>
      </c>
      <c r="CQ6" s="88" t="s">
        <v>1649</v>
      </c>
      <c r="CR6" s="88" t="s">
        <v>1222</v>
      </c>
      <c r="CS6" s="88" t="s">
        <v>29</v>
      </c>
      <c r="CT6" s="88" t="s">
        <v>927</v>
      </c>
      <c r="CU6" s="88" t="s">
        <v>928</v>
      </c>
      <c r="CV6" s="88" t="s">
        <v>1418</v>
      </c>
      <c r="CW6" s="88" t="s">
        <v>1419</v>
      </c>
      <c r="CX6" s="88" t="s">
        <v>1420</v>
      </c>
      <c r="CY6" s="90" t="s">
        <v>7</v>
      </c>
      <c r="CZ6" s="90" t="s">
        <v>1506</v>
      </c>
      <c r="DA6" s="118" t="s">
        <v>1541</v>
      </c>
      <c r="DB6" s="118" t="s">
        <v>1186</v>
      </c>
      <c r="DC6" s="118" t="s">
        <v>17</v>
      </c>
      <c r="DD6" s="118" t="s">
        <v>23</v>
      </c>
      <c r="DE6" s="91" t="s">
        <v>21</v>
      </c>
      <c r="DF6" s="91" t="s">
        <v>19</v>
      </c>
      <c r="DG6" s="91" t="s">
        <v>15</v>
      </c>
      <c r="DH6" s="91" t="s">
        <v>16</v>
      </c>
      <c r="DI6" s="91" t="s">
        <v>1422</v>
      </c>
      <c r="DJ6" s="119" t="s">
        <v>1428</v>
      </c>
      <c r="DK6" s="119" t="s">
        <v>1428</v>
      </c>
      <c r="DL6" s="87" t="s">
        <v>1532</v>
      </c>
      <c r="DM6" s="118" t="s">
        <v>499</v>
      </c>
      <c r="DN6" s="134" t="s">
        <v>501</v>
      </c>
      <c r="DO6" s="134" t="s">
        <v>502</v>
      </c>
      <c r="DP6" s="134" t="s">
        <v>1581</v>
      </c>
      <c r="DQ6" s="134" t="s">
        <v>596</v>
      </c>
      <c r="DR6" s="71" t="s">
        <v>915</v>
      </c>
      <c r="DS6" s="120" t="s">
        <v>916</v>
      </c>
      <c r="DT6" s="118" t="s">
        <v>1246</v>
      </c>
    </row>
    <row r="7" spans="1:143" s="149" customFormat="1" ht="267.75">
      <c r="A7" s="187" t="s">
        <v>1133</v>
      </c>
      <c r="B7" s="91" t="s">
        <v>120</v>
      </c>
      <c r="C7" s="154" t="s">
        <v>1135</v>
      </c>
      <c r="D7" s="154" t="s">
        <v>1136</v>
      </c>
      <c r="E7" s="154" t="s">
        <v>1137</v>
      </c>
      <c r="F7" s="154" t="s">
        <v>816</v>
      </c>
      <c r="G7" s="154" t="s">
        <v>817</v>
      </c>
      <c r="H7" s="154" t="s">
        <v>818</v>
      </c>
      <c r="I7" s="154" t="s">
        <v>819</v>
      </c>
      <c r="J7" s="154" t="s">
        <v>820</v>
      </c>
      <c r="K7" s="154" t="s">
        <v>625</v>
      </c>
      <c r="L7" s="154" t="s">
        <v>626</v>
      </c>
      <c r="M7" s="154" t="s">
        <v>627</v>
      </c>
      <c r="N7" s="154" t="s">
        <v>628</v>
      </c>
      <c r="O7" s="154" t="s">
        <v>629</v>
      </c>
      <c r="P7" s="154" t="s">
        <v>630</v>
      </c>
      <c r="Q7" s="154" t="s">
        <v>631</v>
      </c>
      <c r="R7" s="154" t="s">
        <v>978</v>
      </c>
      <c r="S7" s="154" t="s">
        <v>821</v>
      </c>
      <c r="T7" s="154" t="s">
        <v>822</v>
      </c>
      <c r="U7" s="154" t="s">
        <v>823</v>
      </c>
      <c r="V7" s="154" t="s">
        <v>824</v>
      </c>
      <c r="W7" s="154" t="s">
        <v>825</v>
      </c>
      <c r="X7" s="154" t="s">
        <v>744</v>
      </c>
      <c r="Y7" s="154" t="s">
        <v>745</v>
      </c>
      <c r="Z7" s="154" t="s">
        <v>746</v>
      </c>
      <c r="AA7" s="154" t="s">
        <v>826</v>
      </c>
      <c r="AB7" s="154" t="s">
        <v>747</v>
      </c>
      <c r="AC7" s="154" t="s">
        <v>827</v>
      </c>
      <c r="AD7" s="154" t="s">
        <v>748</v>
      </c>
      <c r="AE7" s="154" t="s">
        <v>828</v>
      </c>
      <c r="AF7" s="154" t="s">
        <v>749</v>
      </c>
      <c r="AG7" s="154" t="s">
        <v>829</v>
      </c>
      <c r="AH7" s="154" t="s">
        <v>750</v>
      </c>
      <c r="AI7" s="154" t="s">
        <v>751</v>
      </c>
      <c r="AJ7" s="154" t="s">
        <v>752</v>
      </c>
      <c r="AK7" s="154" t="s">
        <v>753</v>
      </c>
      <c r="AL7" s="154" t="s">
        <v>754</v>
      </c>
      <c r="AM7" s="154" t="s">
        <v>830</v>
      </c>
      <c r="AN7" s="154" t="s">
        <v>755</v>
      </c>
      <c r="AO7" s="154" t="s">
        <v>756</v>
      </c>
      <c r="AP7" s="154" t="s">
        <v>831</v>
      </c>
      <c r="AQ7" s="154" t="s">
        <v>757</v>
      </c>
      <c r="AR7" s="154" t="s">
        <v>832</v>
      </c>
      <c r="AS7" s="154" t="s">
        <v>759</v>
      </c>
      <c r="AT7" s="154" t="s">
        <v>760</v>
      </c>
      <c r="AU7" s="154" t="s">
        <v>761</v>
      </c>
      <c r="AV7" s="154" t="s">
        <v>833</v>
      </c>
      <c r="AW7" s="166" t="s">
        <v>1064</v>
      </c>
      <c r="AX7" s="154" t="s">
        <v>834</v>
      </c>
      <c r="AY7" s="154" t="s">
        <v>391</v>
      </c>
      <c r="AZ7" s="154" t="s">
        <v>392</v>
      </c>
      <c r="BA7" s="154" t="s">
        <v>121</v>
      </c>
      <c r="BB7" s="154" t="s">
        <v>630</v>
      </c>
      <c r="BC7" s="154" t="s">
        <v>393</v>
      </c>
      <c r="BD7" s="154" t="s">
        <v>762</v>
      </c>
      <c r="BE7" s="154" t="s">
        <v>763</v>
      </c>
      <c r="BF7" s="154" t="s">
        <v>764</v>
      </c>
      <c r="BG7" s="154" t="s">
        <v>765</v>
      </c>
      <c r="BH7" s="154" t="s">
        <v>394</v>
      </c>
      <c r="BI7" s="154" t="s">
        <v>766</v>
      </c>
      <c r="BJ7" s="154" t="s">
        <v>767</v>
      </c>
      <c r="BK7" s="154" t="s">
        <v>768</v>
      </c>
      <c r="BL7" s="154" t="s">
        <v>395</v>
      </c>
      <c r="BM7" s="154" t="s">
        <v>396</v>
      </c>
      <c r="BN7" s="154" t="s">
        <v>397</v>
      </c>
      <c r="BO7" s="154" t="s">
        <v>1096</v>
      </c>
      <c r="BP7" s="154" t="s">
        <v>975</v>
      </c>
      <c r="BQ7" s="154" t="s">
        <v>976</v>
      </c>
      <c r="BR7" s="154" t="s">
        <v>768</v>
      </c>
      <c r="BS7" s="154" t="s">
        <v>1097</v>
      </c>
      <c r="BT7" s="154" t="s">
        <v>1098</v>
      </c>
      <c r="BU7" s="154" t="s">
        <v>1401</v>
      </c>
      <c r="BV7" s="154" t="s">
        <v>977</v>
      </c>
      <c r="BW7" s="154" t="s">
        <v>978</v>
      </c>
      <c r="BX7" s="154" t="s">
        <v>979</v>
      </c>
      <c r="BY7" s="154" t="s">
        <v>1402</v>
      </c>
      <c r="BZ7" s="154" t="s">
        <v>1403</v>
      </c>
      <c r="CA7" s="154" t="s">
        <v>1404</v>
      </c>
      <c r="CB7" s="154" t="s">
        <v>1405</v>
      </c>
      <c r="CC7" s="154" t="s">
        <v>1406</v>
      </c>
      <c r="CD7" s="154" t="s">
        <v>929</v>
      </c>
      <c r="CE7" s="154" t="s">
        <v>980</v>
      </c>
      <c r="CF7" s="154" t="s">
        <v>981</v>
      </c>
      <c r="CG7" s="154" t="s">
        <v>982</v>
      </c>
      <c r="CH7" s="154" t="s">
        <v>930</v>
      </c>
      <c r="CI7" s="154" t="s">
        <v>931</v>
      </c>
      <c r="CJ7" s="179" t="s">
        <v>1065</v>
      </c>
      <c r="CK7" s="154" t="s">
        <v>932</v>
      </c>
      <c r="CL7" s="154" t="s">
        <v>113</v>
      </c>
      <c r="CM7" s="154" t="s">
        <v>933</v>
      </c>
      <c r="CN7" s="154" t="s">
        <v>114</v>
      </c>
      <c r="CO7" s="179" t="s">
        <v>1066</v>
      </c>
      <c r="CP7" s="179" t="s">
        <v>1067</v>
      </c>
      <c r="CQ7" s="154" t="s">
        <v>934</v>
      </c>
      <c r="CR7" s="154" t="s">
        <v>935</v>
      </c>
      <c r="CS7" s="154" t="s">
        <v>115</v>
      </c>
      <c r="CT7" s="154" t="s">
        <v>936</v>
      </c>
      <c r="CU7" s="154" t="s">
        <v>937</v>
      </c>
      <c r="CV7" s="154" t="s">
        <v>938</v>
      </c>
      <c r="CW7" s="154" t="s">
        <v>939</v>
      </c>
      <c r="CX7" s="154" t="s">
        <v>940</v>
      </c>
      <c r="CY7" s="154" t="s">
        <v>116</v>
      </c>
      <c r="CZ7" s="154" t="s">
        <v>941</v>
      </c>
      <c r="DA7" s="154" t="s">
        <v>117</v>
      </c>
      <c r="DB7" s="154" t="s">
        <v>118</v>
      </c>
      <c r="DC7" s="154" t="s">
        <v>942</v>
      </c>
      <c r="DD7" s="154" t="s">
        <v>943</v>
      </c>
      <c r="DE7" s="154" t="s">
        <v>944</v>
      </c>
      <c r="DF7" s="154" t="s">
        <v>945</v>
      </c>
      <c r="DG7" s="154" t="s">
        <v>946</v>
      </c>
      <c r="DH7" s="154" t="s">
        <v>947</v>
      </c>
      <c r="DI7" s="154" t="s">
        <v>119</v>
      </c>
      <c r="DJ7" s="108" t="s">
        <v>120</v>
      </c>
      <c r="DK7" s="154" t="s">
        <v>1133</v>
      </c>
      <c r="DL7" s="154" t="s">
        <v>758</v>
      </c>
      <c r="DM7" s="154" t="s">
        <v>948</v>
      </c>
      <c r="DN7" s="154" t="s">
        <v>949</v>
      </c>
      <c r="DO7" s="154" t="s">
        <v>950</v>
      </c>
      <c r="DP7" s="154" t="s">
        <v>951</v>
      </c>
      <c r="DQ7" s="154" t="s">
        <v>952</v>
      </c>
      <c r="DR7" s="149" t="s">
        <v>953</v>
      </c>
      <c r="DS7" s="149" t="s">
        <v>954</v>
      </c>
      <c r="DT7" s="154" t="s">
        <v>955</v>
      </c>
    </row>
    <row r="8" spans="1:143" s="110" customFormat="1" ht="292.5">
      <c r="A8" s="188" t="s">
        <v>1430</v>
      </c>
      <c r="B8" s="109" t="s">
        <v>1231</v>
      </c>
      <c r="C8" s="110" t="s">
        <v>1109</v>
      </c>
      <c r="D8" s="110" t="s">
        <v>1110</v>
      </c>
      <c r="E8" s="110" t="s">
        <v>1111</v>
      </c>
      <c r="F8" s="110" t="s">
        <v>835</v>
      </c>
      <c r="G8" s="110" t="s">
        <v>836</v>
      </c>
      <c r="H8" s="110" t="s">
        <v>102</v>
      </c>
      <c r="I8" s="110" t="s">
        <v>103</v>
      </c>
      <c r="J8" s="110" t="s">
        <v>155</v>
      </c>
      <c r="K8" s="110" t="s">
        <v>156</v>
      </c>
      <c r="L8" s="110" t="s">
        <v>1536</v>
      </c>
      <c r="M8" s="110" t="s">
        <v>157</v>
      </c>
      <c r="N8" s="110" t="s">
        <v>224</v>
      </c>
      <c r="O8" s="110" t="s">
        <v>1539</v>
      </c>
      <c r="P8" s="110" t="s">
        <v>225</v>
      </c>
      <c r="Q8" s="110" t="s">
        <v>1259</v>
      </c>
      <c r="R8" s="110" t="s">
        <v>1257</v>
      </c>
      <c r="S8" s="110" t="s">
        <v>1258</v>
      </c>
      <c r="T8" s="110" t="s">
        <v>1261</v>
      </c>
      <c r="U8" s="110" t="s">
        <v>1262</v>
      </c>
      <c r="V8" s="110" t="s">
        <v>964</v>
      </c>
      <c r="W8" s="110" t="s">
        <v>965</v>
      </c>
      <c r="X8" s="110" t="s">
        <v>966</v>
      </c>
      <c r="Y8" s="110" t="s">
        <v>967</v>
      </c>
      <c r="Z8" s="110" t="s">
        <v>968</v>
      </c>
      <c r="AA8" s="110" t="s">
        <v>969</v>
      </c>
      <c r="AB8" s="110" t="s">
        <v>970</v>
      </c>
      <c r="AC8" s="110" t="s">
        <v>1260</v>
      </c>
      <c r="AD8" s="110" t="s">
        <v>232</v>
      </c>
      <c r="AE8" s="110" t="s">
        <v>233</v>
      </c>
      <c r="AF8" s="110" t="s">
        <v>968</v>
      </c>
      <c r="AG8" s="110" t="s">
        <v>971</v>
      </c>
      <c r="AH8" s="110" t="s">
        <v>972</v>
      </c>
      <c r="AI8" s="110" t="s">
        <v>973</v>
      </c>
      <c r="AJ8" s="110" t="s">
        <v>974</v>
      </c>
      <c r="AK8" s="110" t="s">
        <v>110</v>
      </c>
      <c r="AL8" s="110" t="s">
        <v>469</v>
      </c>
      <c r="AM8" s="110" t="s">
        <v>111</v>
      </c>
      <c r="AN8" s="110" t="s">
        <v>112</v>
      </c>
      <c r="AO8" s="110" t="s">
        <v>468</v>
      </c>
      <c r="AP8" s="110" t="s">
        <v>104</v>
      </c>
      <c r="AQ8" s="110" t="s">
        <v>464</v>
      </c>
      <c r="AR8" s="110" t="s">
        <v>105</v>
      </c>
      <c r="AS8" s="110" t="s">
        <v>970</v>
      </c>
      <c r="AT8" s="110" t="s">
        <v>466</v>
      </c>
      <c r="AU8" s="110" t="s">
        <v>467</v>
      </c>
      <c r="AV8" s="110" t="s">
        <v>106</v>
      </c>
      <c r="AW8" s="142" t="s">
        <v>644</v>
      </c>
      <c r="AX8" s="110" t="s">
        <v>1099</v>
      </c>
      <c r="AY8" s="110" t="s">
        <v>1100</v>
      </c>
      <c r="AZ8" s="110" t="s">
        <v>470</v>
      </c>
      <c r="BA8" s="110" t="s">
        <v>646</v>
      </c>
      <c r="BB8" s="110" t="s">
        <v>225</v>
      </c>
      <c r="BC8" s="110" t="s">
        <v>228</v>
      </c>
      <c r="BD8" s="110" t="s">
        <v>229</v>
      </c>
      <c r="BE8" s="110" t="s">
        <v>230</v>
      </c>
      <c r="BF8" s="110" t="s">
        <v>231</v>
      </c>
      <c r="BG8" s="110" t="s">
        <v>232</v>
      </c>
      <c r="BH8" s="110" t="s">
        <v>233</v>
      </c>
      <c r="BI8" s="110" t="s">
        <v>226</v>
      </c>
      <c r="BJ8" s="122" t="s">
        <v>234</v>
      </c>
      <c r="BK8" s="122" t="s">
        <v>235</v>
      </c>
      <c r="BL8" s="122" t="s">
        <v>472</v>
      </c>
      <c r="BM8" s="122" t="s">
        <v>1101</v>
      </c>
      <c r="BN8" s="122" t="s">
        <v>1553</v>
      </c>
      <c r="BO8" s="122" t="s">
        <v>1554</v>
      </c>
      <c r="BP8" s="122" t="s">
        <v>236</v>
      </c>
      <c r="BQ8" s="122" t="s">
        <v>237</v>
      </c>
      <c r="BR8" s="122" t="s">
        <v>235</v>
      </c>
      <c r="BS8" s="122" t="s">
        <v>471</v>
      </c>
      <c r="BT8" s="122" t="s">
        <v>1555</v>
      </c>
      <c r="BU8" s="122" t="s">
        <v>49</v>
      </c>
      <c r="BV8" s="122" t="s">
        <v>238</v>
      </c>
      <c r="BW8" s="110" t="s">
        <v>227</v>
      </c>
      <c r="BX8" s="122" t="s">
        <v>1046</v>
      </c>
      <c r="BY8" s="122" t="s">
        <v>1047</v>
      </c>
      <c r="BZ8" s="122" t="s">
        <v>1048</v>
      </c>
      <c r="CA8" s="122" t="s">
        <v>1049</v>
      </c>
      <c r="CB8" s="122" t="s">
        <v>1050</v>
      </c>
      <c r="CC8" s="122" t="s">
        <v>448</v>
      </c>
      <c r="CD8" s="122" t="s">
        <v>449</v>
      </c>
      <c r="CE8" s="122" t="s">
        <v>450</v>
      </c>
      <c r="CF8" s="122" t="s">
        <v>451</v>
      </c>
      <c r="CG8" s="122" t="s">
        <v>452</v>
      </c>
      <c r="CH8" s="122" t="s">
        <v>495</v>
      </c>
      <c r="CI8" s="122" t="s">
        <v>496</v>
      </c>
      <c r="CJ8" s="180" t="s">
        <v>729</v>
      </c>
      <c r="CK8" s="122" t="s">
        <v>1248</v>
      </c>
      <c r="CL8" s="122" t="s">
        <v>50</v>
      </c>
      <c r="CM8" s="122" t="s">
        <v>51</v>
      </c>
      <c r="CN8" s="122" t="s">
        <v>52</v>
      </c>
      <c r="CO8" s="180" t="s">
        <v>730</v>
      </c>
      <c r="CP8" s="180" t="s">
        <v>731</v>
      </c>
      <c r="CQ8" s="122" t="s">
        <v>1175</v>
      </c>
      <c r="CR8" s="122" t="s">
        <v>1176</v>
      </c>
      <c r="CS8" s="122" t="s">
        <v>1177</v>
      </c>
      <c r="CT8" s="122" t="s">
        <v>1178</v>
      </c>
      <c r="CU8" s="122" t="s">
        <v>1179</v>
      </c>
      <c r="CV8" s="122" t="s">
        <v>1180</v>
      </c>
      <c r="CW8" s="122" t="s">
        <v>1181</v>
      </c>
      <c r="CX8" s="122" t="s">
        <v>1182</v>
      </c>
      <c r="CY8" s="110" t="s">
        <v>1183</v>
      </c>
      <c r="CZ8" s="110" t="s">
        <v>1185</v>
      </c>
      <c r="DA8" s="110" t="s">
        <v>1184</v>
      </c>
      <c r="DB8" s="110" t="s">
        <v>1223</v>
      </c>
      <c r="DC8" s="110" t="s">
        <v>1224</v>
      </c>
      <c r="DD8" s="110" t="s">
        <v>1228</v>
      </c>
      <c r="DE8" s="110" t="s">
        <v>1227</v>
      </c>
      <c r="DF8" s="110" t="s">
        <v>1226</v>
      </c>
      <c r="DG8" s="110" t="s">
        <v>1225</v>
      </c>
      <c r="DH8" s="110" t="s">
        <v>1229</v>
      </c>
      <c r="DI8" s="110" t="s">
        <v>1230</v>
      </c>
      <c r="DJ8" s="109" t="s">
        <v>1231</v>
      </c>
      <c r="DK8" s="109" t="s">
        <v>1430</v>
      </c>
      <c r="DL8" s="110" t="s">
        <v>465</v>
      </c>
      <c r="DM8" s="155" t="s">
        <v>436</v>
      </c>
      <c r="DN8" s="155" t="s">
        <v>437</v>
      </c>
      <c r="DO8" s="155" t="s">
        <v>438</v>
      </c>
      <c r="DP8" s="155" t="s">
        <v>439</v>
      </c>
      <c r="DQ8" s="155" t="s">
        <v>440</v>
      </c>
      <c r="DR8" s="155" t="s">
        <v>441</v>
      </c>
      <c r="DS8" s="155" t="s">
        <v>442</v>
      </c>
      <c r="DT8" s="155" t="s">
        <v>443</v>
      </c>
      <c r="DU8" s="149"/>
      <c r="DV8" s="149"/>
      <c r="DW8" s="149"/>
      <c r="DX8" s="149"/>
      <c r="DY8" s="149"/>
    </row>
    <row r="9" spans="1:143" s="149" customFormat="1" ht="357">
      <c r="A9" s="189" t="s">
        <v>1249</v>
      </c>
      <c r="B9" s="95" t="s">
        <v>1232</v>
      </c>
      <c r="C9" s="154" t="s">
        <v>983</v>
      </c>
      <c r="D9" s="154" t="s">
        <v>984</v>
      </c>
      <c r="E9" s="154" t="s">
        <v>985</v>
      </c>
      <c r="F9" s="200" t="s">
        <v>77</v>
      </c>
      <c r="G9" s="200" t="s">
        <v>78</v>
      </c>
      <c r="H9" s="200" t="s">
        <v>79</v>
      </c>
      <c r="I9" s="200" t="s">
        <v>80</v>
      </c>
      <c r="J9" s="154" t="s">
        <v>986</v>
      </c>
      <c r="K9" s="154" t="s">
        <v>987</v>
      </c>
      <c r="L9" s="154" t="s">
        <v>988</v>
      </c>
      <c r="M9" s="154" t="s">
        <v>989</v>
      </c>
      <c r="N9" s="154" t="s">
        <v>990</v>
      </c>
      <c r="O9" s="154" t="s">
        <v>991</v>
      </c>
      <c r="P9" s="154" t="s">
        <v>992</v>
      </c>
      <c r="Q9" s="154" t="s">
        <v>993</v>
      </c>
      <c r="R9" s="154" t="s">
        <v>994</v>
      </c>
      <c r="S9" s="154" t="s">
        <v>995</v>
      </c>
      <c r="T9" s="154" t="s">
        <v>996</v>
      </c>
      <c r="U9" s="154" t="s">
        <v>997</v>
      </c>
      <c r="V9" s="154" t="s">
        <v>569</v>
      </c>
      <c r="W9" s="154" t="s">
        <v>570</v>
      </c>
      <c r="X9" s="154" t="s">
        <v>571</v>
      </c>
      <c r="Y9" s="154" t="s">
        <v>572</v>
      </c>
      <c r="Z9" s="154" t="s">
        <v>573</v>
      </c>
      <c r="AA9" s="154" t="s">
        <v>574</v>
      </c>
      <c r="AB9" s="154" t="s">
        <v>575</v>
      </c>
      <c r="AC9" s="154" t="s">
        <v>576</v>
      </c>
      <c r="AD9" s="154" t="s">
        <v>577</v>
      </c>
      <c r="AE9" s="154" t="s">
        <v>578</v>
      </c>
      <c r="AF9" s="154" t="s">
        <v>573</v>
      </c>
      <c r="AG9" s="154" t="s">
        <v>579</v>
      </c>
      <c r="AH9" s="154" t="s">
        <v>580</v>
      </c>
      <c r="AI9" s="154" t="s">
        <v>581</v>
      </c>
      <c r="AJ9" s="154" t="s">
        <v>582</v>
      </c>
      <c r="AK9" s="154" t="s">
        <v>239</v>
      </c>
      <c r="AL9" s="154" t="s">
        <v>240</v>
      </c>
      <c r="AM9" s="154" t="s">
        <v>364</v>
      </c>
      <c r="AN9" s="154" t="s">
        <v>365</v>
      </c>
      <c r="AO9" s="154" t="s">
        <v>366</v>
      </c>
      <c r="AP9" s="200" t="s">
        <v>81</v>
      </c>
      <c r="AQ9" s="154" t="s">
        <v>367</v>
      </c>
      <c r="AR9" s="200" t="s">
        <v>82</v>
      </c>
      <c r="AS9" s="154" t="s">
        <v>369</v>
      </c>
      <c r="AT9" s="154" t="s">
        <v>370</v>
      </c>
      <c r="AU9" s="154" t="s">
        <v>371</v>
      </c>
      <c r="AV9" s="200" t="s">
        <v>83</v>
      </c>
      <c r="AW9" s="200" t="s">
        <v>84</v>
      </c>
      <c r="AX9" s="200" t="s">
        <v>85</v>
      </c>
      <c r="AY9" s="200" t="s">
        <v>86</v>
      </c>
      <c r="AZ9" s="154" t="s">
        <v>372</v>
      </c>
      <c r="BA9" s="154" t="s">
        <v>373</v>
      </c>
      <c r="BB9" s="154" t="s">
        <v>374</v>
      </c>
      <c r="BC9" s="154" t="s">
        <v>375</v>
      </c>
      <c r="BD9" s="154" t="s">
        <v>371</v>
      </c>
      <c r="BE9" s="154" t="s">
        <v>369</v>
      </c>
      <c r="BF9" s="154" t="s">
        <v>376</v>
      </c>
      <c r="BG9" s="154" t="s">
        <v>377</v>
      </c>
      <c r="BH9" s="154" t="s">
        <v>378</v>
      </c>
      <c r="BI9" s="154" t="s">
        <v>379</v>
      </c>
      <c r="BJ9" s="154" t="s">
        <v>380</v>
      </c>
      <c r="BK9" s="154" t="s">
        <v>381</v>
      </c>
      <c r="BL9" s="154" t="s">
        <v>382</v>
      </c>
      <c r="BM9" s="200" t="s">
        <v>87</v>
      </c>
      <c r="BN9" s="200" t="s">
        <v>88</v>
      </c>
      <c r="BO9" s="200" t="s">
        <v>89</v>
      </c>
      <c r="BP9" s="154" t="s">
        <v>383</v>
      </c>
      <c r="BQ9" s="154" t="s">
        <v>384</v>
      </c>
      <c r="BR9" s="154" t="s">
        <v>381</v>
      </c>
      <c r="BS9" s="154" t="s">
        <v>385</v>
      </c>
      <c r="BT9" s="200" t="s">
        <v>90</v>
      </c>
      <c r="BU9" s="154" t="s">
        <v>386</v>
      </c>
      <c r="BV9" s="154" t="s">
        <v>387</v>
      </c>
      <c r="BW9" s="154" t="s">
        <v>994</v>
      </c>
      <c r="BX9" s="154" t="s">
        <v>388</v>
      </c>
      <c r="BY9" s="154" t="s">
        <v>389</v>
      </c>
      <c r="BZ9" s="154" t="s">
        <v>390</v>
      </c>
      <c r="CA9" s="154" t="s">
        <v>1354</v>
      </c>
      <c r="CB9" s="154" t="s">
        <v>1355</v>
      </c>
      <c r="CC9" s="154" t="s">
        <v>1356</v>
      </c>
      <c r="CD9" s="154" t="s">
        <v>1357</v>
      </c>
      <c r="CE9" s="154" t="s">
        <v>1358</v>
      </c>
      <c r="CF9" s="154" t="s">
        <v>1359</v>
      </c>
      <c r="CG9" s="154" t="s">
        <v>1360</v>
      </c>
      <c r="CH9" s="154" t="s">
        <v>1361</v>
      </c>
      <c r="CI9" s="154" t="s">
        <v>1362</v>
      </c>
      <c r="CJ9" s="200" t="s">
        <v>91</v>
      </c>
      <c r="CK9" s="154" t="s">
        <v>387</v>
      </c>
      <c r="CL9" s="154" t="s">
        <v>1035</v>
      </c>
      <c r="CM9" s="154" t="s">
        <v>1036</v>
      </c>
      <c r="CN9" s="154" t="s">
        <v>1037</v>
      </c>
      <c r="CO9" s="179" t="s">
        <v>92</v>
      </c>
      <c r="CP9" s="200" t="s">
        <v>93</v>
      </c>
      <c r="CQ9" s="154" t="s">
        <v>645</v>
      </c>
      <c r="CR9" s="154" t="s">
        <v>252</v>
      </c>
      <c r="CS9" s="154" t="s">
        <v>253</v>
      </c>
      <c r="CT9" s="154" t="s">
        <v>254</v>
      </c>
      <c r="CU9" s="154" t="s">
        <v>1716</v>
      </c>
      <c r="CV9" s="154" t="s">
        <v>1717</v>
      </c>
      <c r="CW9" s="154" t="s">
        <v>1718</v>
      </c>
      <c r="CX9" s="154" t="s">
        <v>1719</v>
      </c>
      <c r="CY9" s="154" t="s">
        <v>255</v>
      </c>
      <c r="CZ9" s="154" t="s">
        <v>256</v>
      </c>
      <c r="DA9" s="154" t="s">
        <v>257</v>
      </c>
      <c r="DB9" s="154" t="s">
        <v>258</v>
      </c>
      <c r="DC9" s="154" t="s">
        <v>259</v>
      </c>
      <c r="DD9" s="154" t="s">
        <v>260</v>
      </c>
      <c r="DE9" s="154" t="s">
        <v>261</v>
      </c>
      <c r="DF9" s="154" t="s">
        <v>262</v>
      </c>
      <c r="DG9" s="154" t="s">
        <v>263</v>
      </c>
      <c r="DH9" s="154" t="s">
        <v>264</v>
      </c>
      <c r="DI9" s="154" t="s">
        <v>265</v>
      </c>
      <c r="DJ9" s="86" t="s">
        <v>1232</v>
      </c>
      <c r="DK9" s="86" t="s">
        <v>1249</v>
      </c>
      <c r="DL9" s="154" t="s">
        <v>368</v>
      </c>
      <c r="DM9" s="200" t="s">
        <v>94</v>
      </c>
      <c r="DN9" s="200" t="s">
        <v>95</v>
      </c>
      <c r="DO9" s="200" t="s">
        <v>96</v>
      </c>
      <c r="DP9" s="200" t="s">
        <v>97</v>
      </c>
      <c r="DQ9" s="200" t="s">
        <v>98</v>
      </c>
      <c r="DR9" s="201" t="s">
        <v>99</v>
      </c>
      <c r="DS9" s="201" t="s">
        <v>100</v>
      </c>
      <c r="DT9" s="200" t="s">
        <v>101</v>
      </c>
    </row>
    <row r="10" spans="1:143" s="120" customFormat="1" ht="99.75" customHeight="1">
      <c r="A10" s="119" t="s">
        <v>597</v>
      </c>
      <c r="B10" s="147"/>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c r="BF10" s="141"/>
      <c r="BG10" s="141"/>
      <c r="BH10" s="141"/>
      <c r="BI10" s="141"/>
      <c r="BJ10" s="141"/>
      <c r="BK10" s="141"/>
      <c r="BL10" s="141"/>
      <c r="BM10" s="141"/>
      <c r="BN10" s="141"/>
      <c r="BO10" s="141"/>
      <c r="BP10" s="141"/>
      <c r="BQ10" s="141"/>
      <c r="BR10" s="141"/>
      <c r="BS10" s="141"/>
      <c r="BT10" s="141"/>
      <c r="BU10" s="141"/>
      <c r="BV10" s="141"/>
      <c r="BW10" s="141"/>
      <c r="BX10" s="141"/>
      <c r="BY10" s="141"/>
      <c r="BZ10" s="141"/>
      <c r="CA10" s="141"/>
      <c r="CB10" s="141"/>
      <c r="CC10" s="141"/>
      <c r="CD10" s="141"/>
      <c r="CE10" s="141"/>
      <c r="CF10" s="141"/>
      <c r="CG10" s="141"/>
      <c r="CH10" s="141"/>
      <c r="CI10" s="141"/>
      <c r="CJ10" s="141"/>
      <c r="CK10" s="141"/>
      <c r="CL10" s="141"/>
      <c r="CM10" s="141"/>
      <c r="CN10" s="141"/>
      <c r="CO10" s="141"/>
      <c r="CP10" s="141"/>
      <c r="CQ10" s="141"/>
      <c r="CR10" s="141"/>
      <c r="CS10" s="141"/>
      <c r="CT10" s="141"/>
      <c r="CU10" s="141"/>
      <c r="CV10" s="141"/>
      <c r="CW10" s="141"/>
      <c r="CX10" s="141"/>
      <c r="CY10" s="141"/>
      <c r="CZ10" s="141"/>
      <c r="DA10" s="141" t="s">
        <v>599</v>
      </c>
      <c r="DB10" s="141"/>
      <c r="DC10" s="141"/>
      <c r="DD10" s="141"/>
      <c r="DE10" s="141"/>
      <c r="DF10" s="141"/>
      <c r="DG10" s="141"/>
      <c r="DH10" s="141"/>
      <c r="DI10" s="141"/>
      <c r="DJ10" s="148"/>
      <c r="DK10" s="148"/>
      <c r="DL10" s="141"/>
      <c r="DM10" s="143"/>
      <c r="DN10" s="143"/>
      <c r="DO10" s="143"/>
      <c r="DP10" s="143"/>
      <c r="DQ10" s="143"/>
      <c r="DR10" s="143"/>
      <c r="DS10" s="143"/>
      <c r="DT10" s="143"/>
    </row>
    <row r="11" spans="1:143" s="154" customFormat="1" ht="357">
      <c r="A11" s="189" t="s">
        <v>1233</v>
      </c>
      <c r="B11" s="86" t="s">
        <v>1233</v>
      </c>
      <c r="C11" s="154" t="s">
        <v>887</v>
      </c>
      <c r="D11" s="154" t="s">
        <v>642</v>
      </c>
      <c r="E11" s="154" t="s">
        <v>888</v>
      </c>
      <c r="F11" s="154" t="s">
        <v>643</v>
      </c>
      <c r="G11" s="154" t="s">
        <v>1621</v>
      </c>
      <c r="H11" s="154" t="s">
        <v>534</v>
      </c>
      <c r="I11" s="154" t="s">
        <v>535</v>
      </c>
      <c r="J11" s="154" t="s">
        <v>889</v>
      </c>
      <c r="K11" s="154" t="s">
        <v>890</v>
      </c>
      <c r="L11" s="154" t="s">
        <v>891</v>
      </c>
      <c r="M11" s="154" t="s">
        <v>892</v>
      </c>
      <c r="N11" s="154" t="s">
        <v>536</v>
      </c>
      <c r="O11" s="154" t="s">
        <v>1244</v>
      </c>
      <c r="P11" s="154" t="s">
        <v>893</v>
      </c>
      <c r="Q11" s="154" t="s">
        <v>894</v>
      </c>
      <c r="R11" s="154" t="s">
        <v>895</v>
      </c>
      <c r="S11" s="154" t="s">
        <v>537</v>
      </c>
      <c r="T11" s="154" t="s">
        <v>896</v>
      </c>
      <c r="U11" s="154" t="s">
        <v>538</v>
      </c>
      <c r="V11" s="154" t="s">
        <v>539</v>
      </c>
      <c r="W11" s="154" t="s">
        <v>540</v>
      </c>
      <c r="X11" s="154" t="s">
        <v>541</v>
      </c>
      <c r="Y11" s="154" t="s">
        <v>542</v>
      </c>
      <c r="Z11" s="154" t="s">
        <v>897</v>
      </c>
      <c r="AA11" s="154" t="s">
        <v>898</v>
      </c>
      <c r="AB11" s="154" t="s">
        <v>899</v>
      </c>
      <c r="AC11" s="154" t="s">
        <v>900</v>
      </c>
      <c r="AD11" s="154" t="s">
        <v>901</v>
      </c>
      <c r="AE11" s="154" t="s">
        <v>902</v>
      </c>
      <c r="AF11" s="154" t="s">
        <v>897</v>
      </c>
      <c r="AG11" s="154" t="s">
        <v>903</v>
      </c>
      <c r="AH11" s="154" t="s">
        <v>904</v>
      </c>
      <c r="AI11" s="154" t="s">
        <v>905</v>
      </c>
      <c r="AJ11" s="154" t="s">
        <v>906</v>
      </c>
      <c r="AK11" s="154" t="s">
        <v>907</v>
      </c>
      <c r="AL11" s="154" t="s">
        <v>908</v>
      </c>
      <c r="AM11" s="154" t="s">
        <v>543</v>
      </c>
      <c r="AN11" s="154" t="s">
        <v>909</v>
      </c>
      <c r="AO11" s="154" t="s">
        <v>544</v>
      </c>
      <c r="AP11" s="154" t="s">
        <v>545</v>
      </c>
      <c r="AQ11" s="154" t="s">
        <v>910</v>
      </c>
      <c r="AR11" s="154" t="s">
        <v>546</v>
      </c>
      <c r="AS11" s="154" t="s">
        <v>269</v>
      </c>
      <c r="AT11" s="154" t="s">
        <v>547</v>
      </c>
      <c r="AU11" s="154" t="s">
        <v>911</v>
      </c>
      <c r="AV11" s="154" t="s">
        <v>548</v>
      </c>
      <c r="AW11" s="166" t="s">
        <v>2</v>
      </c>
      <c r="AX11" s="154" t="s">
        <v>1407</v>
      </c>
      <c r="AY11" s="154" t="s">
        <v>1408</v>
      </c>
      <c r="AZ11" s="154" t="s">
        <v>1409</v>
      </c>
      <c r="BA11" s="154" t="s">
        <v>266</v>
      </c>
      <c r="BB11" s="154" t="s">
        <v>267</v>
      </c>
      <c r="BC11" s="154" t="s">
        <v>268</v>
      </c>
      <c r="BD11" s="154" t="s">
        <v>1410</v>
      </c>
      <c r="BE11" s="154" t="s">
        <v>269</v>
      </c>
      <c r="BF11" s="154" t="s">
        <v>270</v>
      </c>
      <c r="BG11" s="154" t="s">
        <v>271</v>
      </c>
      <c r="BH11" s="154" t="s">
        <v>272</v>
      </c>
      <c r="BI11" s="154" t="s">
        <v>273</v>
      </c>
      <c r="BJ11" s="154" t="s">
        <v>274</v>
      </c>
      <c r="BK11" s="154" t="s">
        <v>275</v>
      </c>
      <c r="BL11" s="154" t="s">
        <v>276</v>
      </c>
      <c r="BM11" s="154" t="s">
        <v>1411</v>
      </c>
      <c r="BN11" s="154" t="s">
        <v>1412</v>
      </c>
      <c r="BO11" s="154" t="s">
        <v>1413</v>
      </c>
      <c r="BP11" s="154" t="s">
        <v>1414</v>
      </c>
      <c r="BQ11" s="154" t="s">
        <v>1415</v>
      </c>
      <c r="BR11" s="154" t="s">
        <v>277</v>
      </c>
      <c r="BS11" s="154" t="s">
        <v>1416</v>
      </c>
      <c r="BT11" s="154" t="s">
        <v>811</v>
      </c>
      <c r="BU11" s="154" t="s">
        <v>1678</v>
      </c>
      <c r="BV11" s="154" t="s">
        <v>1679</v>
      </c>
      <c r="BW11" s="154" t="s">
        <v>895</v>
      </c>
      <c r="BX11" s="154" t="s">
        <v>1680</v>
      </c>
      <c r="BY11" s="154" t="s">
        <v>325</v>
      </c>
      <c r="BZ11" s="154" t="s">
        <v>326</v>
      </c>
      <c r="CA11" s="154" t="s">
        <v>327</v>
      </c>
      <c r="CB11" s="154" t="s">
        <v>328</v>
      </c>
      <c r="CC11" s="154" t="s">
        <v>329</v>
      </c>
      <c r="CD11" s="154" t="s">
        <v>1432</v>
      </c>
      <c r="CE11" s="154" t="s">
        <v>1433</v>
      </c>
      <c r="CF11" s="154" t="s">
        <v>812</v>
      </c>
      <c r="CG11" s="154" t="s">
        <v>1434</v>
      </c>
      <c r="CH11" s="154" t="s">
        <v>1435</v>
      </c>
      <c r="CI11" s="154" t="s">
        <v>1436</v>
      </c>
      <c r="CJ11" s="179" t="s">
        <v>3</v>
      </c>
      <c r="CK11" s="154" t="s">
        <v>1679</v>
      </c>
      <c r="CL11" s="154" t="s">
        <v>813</v>
      </c>
      <c r="CM11" s="154" t="s">
        <v>814</v>
      </c>
      <c r="CN11" s="154" t="s">
        <v>815</v>
      </c>
      <c r="CO11" s="179" t="s">
        <v>4</v>
      </c>
      <c r="CP11" s="179" t="s">
        <v>5</v>
      </c>
      <c r="CQ11" s="154" t="s">
        <v>1437</v>
      </c>
      <c r="CR11" s="154" t="s">
        <v>0</v>
      </c>
      <c r="CS11" s="154" t="s">
        <v>1438</v>
      </c>
      <c r="CT11" s="154" t="s">
        <v>1439</v>
      </c>
      <c r="CU11" s="154" t="s">
        <v>1440</v>
      </c>
      <c r="CV11" s="154" t="s">
        <v>1441</v>
      </c>
      <c r="CW11" s="154" t="s">
        <v>1442</v>
      </c>
      <c r="CX11" s="154" t="s">
        <v>1443</v>
      </c>
      <c r="CY11" s="154" t="s">
        <v>1444</v>
      </c>
      <c r="CZ11" s="154" t="s">
        <v>1445</v>
      </c>
      <c r="DA11" s="154" t="s">
        <v>1446</v>
      </c>
      <c r="DB11" s="154" t="s">
        <v>1447</v>
      </c>
      <c r="DC11" s="154" t="s">
        <v>1448</v>
      </c>
      <c r="DD11" s="154" t="s">
        <v>1449</v>
      </c>
      <c r="DE11" s="154" t="s">
        <v>1450</v>
      </c>
      <c r="DF11" s="154" t="s">
        <v>1451</v>
      </c>
      <c r="DG11" s="154" t="s">
        <v>1452</v>
      </c>
      <c r="DH11" s="154" t="s">
        <v>1453</v>
      </c>
      <c r="DI11" s="154" t="s">
        <v>1454</v>
      </c>
      <c r="DJ11" s="86" t="s">
        <v>1233</v>
      </c>
      <c r="DK11" s="86" t="s">
        <v>1233</v>
      </c>
      <c r="DL11" s="154" t="s">
        <v>48</v>
      </c>
      <c r="DM11" s="110" t="s">
        <v>1</v>
      </c>
      <c r="DN11" s="110" t="s">
        <v>1102</v>
      </c>
      <c r="DO11" s="110" t="s">
        <v>1103</v>
      </c>
      <c r="DP11" s="110" t="s">
        <v>1104</v>
      </c>
      <c r="DQ11" s="110" t="s">
        <v>1105</v>
      </c>
      <c r="DR11" s="110" t="s">
        <v>1106</v>
      </c>
      <c r="DS11" s="110" t="s">
        <v>1107</v>
      </c>
      <c r="DT11" s="110" t="s">
        <v>1108</v>
      </c>
      <c r="DU11" s="110"/>
      <c r="DV11" s="110"/>
      <c r="DW11" s="110"/>
      <c r="DX11" s="110"/>
      <c r="DY11" s="110"/>
    </row>
    <row r="12" spans="1:143" s="163" customFormat="1" ht="207" customHeight="1">
      <c r="A12" s="185" t="s">
        <v>598</v>
      </c>
      <c r="B12" s="173" t="s">
        <v>1193</v>
      </c>
      <c r="C12" s="174" t="s">
        <v>1194</v>
      </c>
      <c r="D12" s="174" t="s">
        <v>1195</v>
      </c>
      <c r="E12" s="174" t="s">
        <v>1196</v>
      </c>
      <c r="F12" s="174" t="s">
        <v>1197</v>
      </c>
      <c r="G12" s="174" t="s">
        <v>1198</v>
      </c>
      <c r="H12" s="174" t="s">
        <v>1199</v>
      </c>
      <c r="I12" s="174" t="s">
        <v>1200</v>
      </c>
      <c r="J12" s="174" t="s">
        <v>1201</v>
      </c>
      <c r="K12" s="174" t="s">
        <v>1202</v>
      </c>
      <c r="L12" s="174" t="s">
        <v>1203</v>
      </c>
      <c r="M12" s="174" t="s">
        <v>1204</v>
      </c>
      <c r="N12" s="174" t="s">
        <v>1205</v>
      </c>
      <c r="O12" s="174" t="s">
        <v>1206</v>
      </c>
      <c r="P12" s="174" t="s">
        <v>1207</v>
      </c>
      <c r="Q12" s="174" t="s">
        <v>1208</v>
      </c>
      <c r="R12" s="174" t="s">
        <v>1209</v>
      </c>
      <c r="S12" s="174" t="s">
        <v>1731</v>
      </c>
      <c r="T12" s="174" t="s">
        <v>1210</v>
      </c>
      <c r="U12" s="174" t="s">
        <v>1211</v>
      </c>
      <c r="V12" s="174" t="s">
        <v>1212</v>
      </c>
      <c r="W12" s="174" t="s">
        <v>1213</v>
      </c>
      <c r="X12" s="174" t="s">
        <v>1214</v>
      </c>
      <c r="Y12" s="174" t="s">
        <v>1215</v>
      </c>
      <c r="Z12" s="174" t="s">
        <v>1216</v>
      </c>
      <c r="AA12" s="174" t="s">
        <v>1217</v>
      </c>
      <c r="AB12" s="174" t="s">
        <v>1218</v>
      </c>
      <c r="AC12" s="174" t="s">
        <v>1219</v>
      </c>
      <c r="AD12" s="174" t="s">
        <v>1220</v>
      </c>
      <c r="AE12" s="174" t="s">
        <v>1288</v>
      </c>
      <c r="AF12" s="174" t="s">
        <v>1289</v>
      </c>
      <c r="AG12" s="174" t="s">
        <v>1290</v>
      </c>
      <c r="AH12" s="174" t="s">
        <v>1291</v>
      </c>
      <c r="AI12" s="174" t="s">
        <v>1292</v>
      </c>
      <c r="AJ12" s="174" t="s">
        <v>1293</v>
      </c>
      <c r="AK12" s="174" t="s">
        <v>1294</v>
      </c>
      <c r="AL12" s="174" t="s">
        <v>1295</v>
      </c>
      <c r="AM12" s="174" t="s">
        <v>1296</v>
      </c>
      <c r="AN12" s="174" t="s">
        <v>1297</v>
      </c>
      <c r="AO12" s="174" t="s">
        <v>1298</v>
      </c>
      <c r="AP12" s="174" t="s">
        <v>1299</v>
      </c>
      <c r="AQ12" s="174" t="s">
        <v>1300</v>
      </c>
      <c r="AR12" s="174" t="s">
        <v>1732</v>
      </c>
      <c r="AS12" s="174" t="s">
        <v>1301</v>
      </c>
      <c r="AT12" s="174" t="s">
        <v>1302</v>
      </c>
      <c r="AU12" s="174" t="s">
        <v>1303</v>
      </c>
      <c r="AV12" s="174" t="s">
        <v>1304</v>
      </c>
      <c r="AW12" s="174" t="s">
        <v>1187</v>
      </c>
      <c r="AX12" s="174" t="s">
        <v>1305</v>
      </c>
      <c r="AY12" s="174" t="s">
        <v>1306</v>
      </c>
      <c r="AZ12" s="174" t="s">
        <v>1307</v>
      </c>
      <c r="BA12" s="174" t="s">
        <v>1188</v>
      </c>
      <c r="BB12" s="174" t="s">
        <v>1308</v>
      </c>
      <c r="BC12" s="174" t="s">
        <v>1309</v>
      </c>
      <c r="BD12" s="174" t="s">
        <v>1310</v>
      </c>
      <c r="BE12" s="174" t="s">
        <v>1311</v>
      </c>
      <c r="BF12" s="174" t="s">
        <v>1312</v>
      </c>
      <c r="BG12" s="174" t="s">
        <v>1313</v>
      </c>
      <c r="BH12" s="174" t="s">
        <v>1314</v>
      </c>
      <c r="BI12" s="174" t="s">
        <v>1315</v>
      </c>
      <c r="BJ12" s="174" t="s">
        <v>1316</v>
      </c>
      <c r="BK12" s="174" t="s">
        <v>1317</v>
      </c>
      <c r="BL12" s="174" t="s">
        <v>1189</v>
      </c>
      <c r="BM12" s="174" t="s">
        <v>1190</v>
      </c>
      <c r="BN12" s="174" t="s">
        <v>1191</v>
      </c>
      <c r="BO12" s="174" t="s">
        <v>1318</v>
      </c>
      <c r="BP12" s="174" t="s">
        <v>1319</v>
      </c>
      <c r="BQ12" s="174" t="s">
        <v>1320</v>
      </c>
      <c r="BR12" s="174" t="s">
        <v>1321</v>
      </c>
      <c r="BS12" s="174" t="s">
        <v>1322</v>
      </c>
      <c r="BT12" s="174" t="s">
        <v>1323</v>
      </c>
      <c r="BU12" s="174" t="s">
        <v>1324</v>
      </c>
      <c r="BV12" s="174" t="s">
        <v>1325</v>
      </c>
      <c r="BW12" s="174" t="s">
        <v>1326</v>
      </c>
      <c r="BX12" s="174" t="s">
        <v>1327</v>
      </c>
      <c r="BY12" s="174" t="s">
        <v>1328</v>
      </c>
      <c r="BZ12" s="174" t="s">
        <v>1329</v>
      </c>
      <c r="CA12" s="174" t="s">
        <v>1330</v>
      </c>
      <c r="CB12" s="174" t="s">
        <v>1331</v>
      </c>
      <c r="CC12" s="174" t="s">
        <v>1332</v>
      </c>
      <c r="CD12" s="174" t="s">
        <v>1333</v>
      </c>
      <c r="CE12" s="174" t="s">
        <v>1334</v>
      </c>
      <c r="CF12" s="174"/>
      <c r="CG12" s="174" t="s">
        <v>1335</v>
      </c>
      <c r="CH12" s="174" t="s">
        <v>1336</v>
      </c>
      <c r="CI12" s="174" t="s">
        <v>1337</v>
      </c>
      <c r="CJ12" s="174" t="s">
        <v>1338</v>
      </c>
      <c r="CK12" s="174" t="s">
        <v>1339</v>
      </c>
      <c r="CL12" s="174" t="s">
        <v>1340</v>
      </c>
      <c r="CM12" s="174"/>
      <c r="CN12" s="174"/>
      <c r="CO12" s="174" t="s">
        <v>1341</v>
      </c>
      <c r="CP12" s="174" t="s">
        <v>1342</v>
      </c>
      <c r="CQ12" s="174"/>
      <c r="CR12" s="174" t="s">
        <v>1192</v>
      </c>
      <c r="CS12" s="174" t="s">
        <v>1343</v>
      </c>
      <c r="CT12" s="174" t="s">
        <v>1391</v>
      </c>
      <c r="CU12" s="175" t="s">
        <v>1392</v>
      </c>
      <c r="CV12" s="175" t="s">
        <v>1393</v>
      </c>
      <c r="CW12" s="175" t="s">
        <v>1394</v>
      </c>
      <c r="CX12" s="174" t="s">
        <v>1395</v>
      </c>
      <c r="CY12" s="174" t="s">
        <v>1344</v>
      </c>
      <c r="CZ12" s="175" t="s">
        <v>1506</v>
      </c>
      <c r="DA12" s="174" t="s">
        <v>1345</v>
      </c>
      <c r="DB12" s="174" t="s">
        <v>1346</v>
      </c>
      <c r="DC12" s="174" t="s">
        <v>1347</v>
      </c>
      <c r="DD12" s="175" t="s">
        <v>23</v>
      </c>
      <c r="DE12" s="175" t="s">
        <v>21</v>
      </c>
      <c r="DF12" s="175" t="s">
        <v>19</v>
      </c>
      <c r="DG12" s="175" t="s">
        <v>15</v>
      </c>
      <c r="DH12" s="175" t="s">
        <v>16</v>
      </c>
      <c r="DI12" s="175" t="s">
        <v>1422</v>
      </c>
      <c r="DJ12" s="173" t="s">
        <v>1348</v>
      </c>
      <c r="DK12" s="173" t="s">
        <v>1349</v>
      </c>
      <c r="DL12" s="174" t="s">
        <v>1350</v>
      </c>
      <c r="DM12" s="176" t="s">
        <v>1396</v>
      </c>
      <c r="DN12" s="176" t="s">
        <v>1397</v>
      </c>
      <c r="DO12" s="176" t="s">
        <v>1398</v>
      </c>
      <c r="DP12" s="176" t="s">
        <v>1399</v>
      </c>
      <c r="DQ12" s="176" t="s">
        <v>1400</v>
      </c>
      <c r="DR12" s="176" t="s">
        <v>1351</v>
      </c>
      <c r="DS12" s="176" t="s">
        <v>1352</v>
      </c>
      <c r="DT12" s="176" t="s">
        <v>1353</v>
      </c>
      <c r="DU12" s="177"/>
      <c r="DV12" s="177"/>
      <c r="DW12" s="177"/>
      <c r="DX12" s="177"/>
      <c r="DY12" s="177"/>
    </row>
    <row r="13" spans="1:143" s="195" customFormat="1" ht="216">
      <c r="A13" s="185" t="s">
        <v>1250</v>
      </c>
      <c r="B13" s="124" t="s">
        <v>223</v>
      </c>
      <c r="C13" s="163" t="s">
        <v>158</v>
      </c>
      <c r="D13" s="163" t="s">
        <v>159</v>
      </c>
      <c r="E13" s="163" t="s">
        <v>160</v>
      </c>
      <c r="F13" s="192" t="s">
        <v>1263</v>
      </c>
      <c r="G13" s="192" t="s">
        <v>1264</v>
      </c>
      <c r="H13" s="192" t="s">
        <v>1265</v>
      </c>
      <c r="I13" s="192" t="s">
        <v>1266</v>
      </c>
      <c r="J13" s="163" t="s">
        <v>161</v>
      </c>
      <c r="K13" s="163" t="s">
        <v>162</v>
      </c>
      <c r="L13" s="163" t="s">
        <v>163</v>
      </c>
      <c r="M13" s="163" t="s">
        <v>164</v>
      </c>
      <c r="N13" s="163" t="s">
        <v>165</v>
      </c>
      <c r="O13" s="163" t="s">
        <v>166</v>
      </c>
      <c r="P13" s="163" t="s">
        <v>167</v>
      </c>
      <c r="Q13" s="163" t="s">
        <v>168</v>
      </c>
      <c r="R13" s="163" t="s">
        <v>169</v>
      </c>
      <c r="S13" s="163" t="s">
        <v>170</v>
      </c>
      <c r="T13" s="163" t="s">
        <v>171</v>
      </c>
      <c r="U13" s="163" t="s">
        <v>172</v>
      </c>
      <c r="V13" s="163" t="s">
        <v>173</v>
      </c>
      <c r="W13" s="163" t="s">
        <v>174</v>
      </c>
      <c r="X13" s="163" t="s">
        <v>175</v>
      </c>
      <c r="Y13" s="163" t="s">
        <v>176</v>
      </c>
      <c r="Z13" s="163" t="s">
        <v>177</v>
      </c>
      <c r="AA13" s="163" t="s">
        <v>178</v>
      </c>
      <c r="AB13" s="163" t="s">
        <v>179</v>
      </c>
      <c r="AC13" s="163" t="s">
        <v>180</v>
      </c>
      <c r="AD13" s="163" t="s">
        <v>181</v>
      </c>
      <c r="AE13" s="163" t="s">
        <v>182</v>
      </c>
      <c r="AF13" s="163" t="s">
        <v>183</v>
      </c>
      <c r="AG13" s="163" t="s">
        <v>178</v>
      </c>
      <c r="AH13" s="163" t="s">
        <v>179</v>
      </c>
      <c r="AI13" s="163" t="s">
        <v>180</v>
      </c>
      <c r="AJ13" s="163" t="s">
        <v>181</v>
      </c>
      <c r="AK13" s="163" t="s">
        <v>182</v>
      </c>
      <c r="AL13" s="163" t="s">
        <v>184</v>
      </c>
      <c r="AM13" s="163" t="s">
        <v>185</v>
      </c>
      <c r="AN13" s="163" t="s">
        <v>186</v>
      </c>
      <c r="AO13" s="163" t="s">
        <v>187</v>
      </c>
      <c r="AP13" s="192" t="s">
        <v>1267</v>
      </c>
      <c r="AQ13" s="163" t="s">
        <v>188</v>
      </c>
      <c r="AR13" s="192" t="s">
        <v>1268</v>
      </c>
      <c r="AS13" s="163" t="s">
        <v>190</v>
      </c>
      <c r="AT13" s="163" t="s">
        <v>191</v>
      </c>
      <c r="AU13" s="163" t="s">
        <v>192</v>
      </c>
      <c r="AV13" s="192" t="s">
        <v>1269</v>
      </c>
      <c r="AW13" s="192" t="s">
        <v>1270</v>
      </c>
      <c r="AX13" s="192" t="s">
        <v>1271</v>
      </c>
      <c r="AY13" s="192" t="s">
        <v>1272</v>
      </c>
      <c r="AZ13" s="163" t="s">
        <v>1138</v>
      </c>
      <c r="BA13" s="163" t="s">
        <v>1421</v>
      </c>
      <c r="BB13" s="163" t="s">
        <v>6</v>
      </c>
      <c r="BC13" s="163" t="s">
        <v>177</v>
      </c>
      <c r="BD13" s="163" t="s">
        <v>178</v>
      </c>
      <c r="BE13" s="163" t="s">
        <v>179</v>
      </c>
      <c r="BF13" s="163" t="s">
        <v>180</v>
      </c>
      <c r="BG13" s="163" t="s">
        <v>181</v>
      </c>
      <c r="BH13" s="163" t="s">
        <v>182</v>
      </c>
      <c r="BI13" s="163" t="s">
        <v>1139</v>
      </c>
      <c r="BJ13" s="163" t="s">
        <v>1140</v>
      </c>
      <c r="BK13" s="163" t="s">
        <v>1141</v>
      </c>
      <c r="BL13" s="163" t="s">
        <v>1142</v>
      </c>
      <c r="BM13" s="193" t="s">
        <v>1273</v>
      </c>
      <c r="BN13" s="192" t="s">
        <v>1051</v>
      </c>
      <c r="BO13" s="192" t="s">
        <v>1052</v>
      </c>
      <c r="BP13" s="163" t="s">
        <v>1143</v>
      </c>
      <c r="BQ13" s="163" t="s">
        <v>1144</v>
      </c>
      <c r="BR13" s="163" t="s">
        <v>1145</v>
      </c>
      <c r="BS13" s="163" t="s">
        <v>1146</v>
      </c>
      <c r="BT13" s="192" t="s">
        <v>1053</v>
      </c>
      <c r="BU13" s="163" t="s">
        <v>1147</v>
      </c>
      <c r="BV13" s="163" t="s">
        <v>1148</v>
      </c>
      <c r="BW13" s="163" t="s">
        <v>1149</v>
      </c>
      <c r="BX13" s="163" t="s">
        <v>169</v>
      </c>
      <c r="BY13" s="163" t="s">
        <v>1150</v>
      </c>
      <c r="BZ13" s="163" t="s">
        <v>1151</v>
      </c>
      <c r="CA13" s="163" t="s">
        <v>1152</v>
      </c>
      <c r="CB13" s="163" t="s">
        <v>1153</v>
      </c>
      <c r="CC13" s="163" t="s">
        <v>1154</v>
      </c>
      <c r="CD13" s="163" t="s">
        <v>1155</v>
      </c>
      <c r="CE13" s="163" t="s">
        <v>1156</v>
      </c>
      <c r="CF13" s="163" t="s">
        <v>1157</v>
      </c>
      <c r="CG13" s="163" t="s">
        <v>1158</v>
      </c>
      <c r="CH13" s="163" t="s">
        <v>1159</v>
      </c>
      <c r="CI13" s="163" t="s">
        <v>1160</v>
      </c>
      <c r="CJ13" s="192" t="s">
        <v>1054</v>
      </c>
      <c r="CK13" s="163" t="s">
        <v>1161</v>
      </c>
      <c r="CL13" s="163" t="s">
        <v>1162</v>
      </c>
      <c r="CM13" s="163" t="s">
        <v>1163</v>
      </c>
      <c r="CN13" s="163" t="s">
        <v>1164</v>
      </c>
      <c r="CO13" s="192" t="s">
        <v>1055</v>
      </c>
      <c r="CP13" s="192" t="s">
        <v>1056</v>
      </c>
      <c r="CQ13" s="163" t="s">
        <v>1165</v>
      </c>
      <c r="CR13" s="163" t="s">
        <v>205</v>
      </c>
      <c r="CS13" s="163" t="s">
        <v>206</v>
      </c>
      <c r="CT13" s="163" t="s">
        <v>207</v>
      </c>
      <c r="CU13" s="163" t="s">
        <v>208</v>
      </c>
      <c r="CV13" s="163" t="s">
        <v>209</v>
      </c>
      <c r="CW13" s="163" t="s">
        <v>210</v>
      </c>
      <c r="CX13" s="163" t="s">
        <v>211</v>
      </c>
      <c r="CY13" s="163" t="s">
        <v>212</v>
      </c>
      <c r="CZ13" s="163" t="s">
        <v>213</v>
      </c>
      <c r="DA13" s="163" t="s">
        <v>214</v>
      </c>
      <c r="DB13" s="163" t="s">
        <v>215</v>
      </c>
      <c r="DC13" s="163" t="s">
        <v>216</v>
      </c>
      <c r="DD13" s="163" t="s">
        <v>217</v>
      </c>
      <c r="DE13" s="163" t="s">
        <v>218</v>
      </c>
      <c r="DF13" s="163" t="s">
        <v>219</v>
      </c>
      <c r="DG13" s="163" t="s">
        <v>220</v>
      </c>
      <c r="DH13" s="163" t="s">
        <v>221</v>
      </c>
      <c r="DI13" s="163" t="s">
        <v>222</v>
      </c>
      <c r="DJ13" s="124" t="s">
        <v>223</v>
      </c>
      <c r="DK13" s="161" t="s">
        <v>1250</v>
      </c>
      <c r="DL13" s="163" t="s">
        <v>189</v>
      </c>
      <c r="DM13" s="192" t="s">
        <v>1057</v>
      </c>
      <c r="DN13" s="192" t="s">
        <v>334</v>
      </c>
      <c r="DO13" s="192" t="s">
        <v>335</v>
      </c>
      <c r="DP13" s="192" t="s">
        <v>336</v>
      </c>
      <c r="DQ13" s="192" t="s">
        <v>337</v>
      </c>
      <c r="DR13" s="194" t="s">
        <v>338</v>
      </c>
      <c r="DS13" s="194" t="s">
        <v>339</v>
      </c>
      <c r="DT13" s="192" t="s">
        <v>340</v>
      </c>
    </row>
    <row r="14" spans="1:143" s="154" customFormat="1" ht="306">
      <c r="A14" s="189" t="s">
        <v>1251</v>
      </c>
      <c r="B14" s="86" t="s">
        <v>1134</v>
      </c>
      <c r="C14" s="154" t="s">
        <v>771</v>
      </c>
      <c r="D14" s="154" t="s">
        <v>772</v>
      </c>
      <c r="E14" s="154" t="s">
        <v>773</v>
      </c>
      <c r="F14" s="154" t="s">
        <v>956</v>
      </c>
      <c r="G14" s="154" t="s">
        <v>957</v>
      </c>
      <c r="H14" s="154" t="s">
        <v>958</v>
      </c>
      <c r="I14" s="154" t="s">
        <v>959</v>
      </c>
      <c r="J14" s="154" t="s">
        <v>774</v>
      </c>
      <c r="K14" s="154" t="s">
        <v>775</v>
      </c>
      <c r="L14" s="154" t="s">
        <v>776</v>
      </c>
      <c r="M14" s="154" t="s">
        <v>777</v>
      </c>
      <c r="N14" s="154" t="s">
        <v>778</v>
      </c>
      <c r="O14" s="154" t="s">
        <v>779</v>
      </c>
      <c r="P14" s="154" t="s">
        <v>780</v>
      </c>
      <c r="Q14" s="154" t="s">
        <v>781</v>
      </c>
      <c r="R14" s="154" t="s">
        <v>782</v>
      </c>
      <c r="S14" s="154" t="s">
        <v>624</v>
      </c>
      <c r="T14" s="154" t="s">
        <v>783</v>
      </c>
      <c r="U14" s="154" t="s">
        <v>784</v>
      </c>
      <c r="V14" s="154" t="s">
        <v>785</v>
      </c>
      <c r="W14" s="154" t="s">
        <v>786</v>
      </c>
      <c r="X14" s="154" t="s">
        <v>787</v>
      </c>
      <c r="Y14" s="154" t="s">
        <v>788</v>
      </c>
      <c r="Z14" s="154" t="s">
        <v>789</v>
      </c>
      <c r="AA14" s="154" t="s">
        <v>790</v>
      </c>
      <c r="AB14" s="154" t="s">
        <v>791</v>
      </c>
      <c r="AC14" s="154" t="s">
        <v>792</v>
      </c>
      <c r="AD14" s="154" t="s">
        <v>793</v>
      </c>
      <c r="AE14" s="154" t="s">
        <v>794</v>
      </c>
      <c r="AF14" s="154" t="s">
        <v>789</v>
      </c>
      <c r="AG14" s="154" t="s">
        <v>795</v>
      </c>
      <c r="AH14" s="154" t="s">
        <v>796</v>
      </c>
      <c r="AI14" s="154" t="s">
        <v>797</v>
      </c>
      <c r="AJ14" s="154" t="s">
        <v>798</v>
      </c>
      <c r="AK14" s="154" t="s">
        <v>799</v>
      </c>
      <c r="AL14" s="154" t="s">
        <v>800</v>
      </c>
      <c r="AM14" s="154" t="s">
        <v>801</v>
      </c>
      <c r="AN14" s="154" t="s">
        <v>802</v>
      </c>
      <c r="AO14" s="154" t="s">
        <v>803</v>
      </c>
      <c r="AP14" s="154" t="s">
        <v>960</v>
      </c>
      <c r="AQ14" s="154" t="s">
        <v>804</v>
      </c>
      <c r="AR14" s="154" t="s">
        <v>961</v>
      </c>
      <c r="AS14" s="154" t="s">
        <v>806</v>
      </c>
      <c r="AT14" s="154" t="s">
        <v>807</v>
      </c>
      <c r="AU14" s="154" t="s">
        <v>808</v>
      </c>
      <c r="AV14" s="154" t="s">
        <v>962</v>
      </c>
      <c r="AW14" s="166" t="s">
        <v>151</v>
      </c>
      <c r="AX14" s="154" t="s">
        <v>963</v>
      </c>
      <c r="AY14" s="154" t="s">
        <v>476</v>
      </c>
      <c r="AZ14" s="154" t="s">
        <v>809</v>
      </c>
      <c r="BA14" s="154" t="s">
        <v>241</v>
      </c>
      <c r="BB14" s="154" t="s">
        <v>810</v>
      </c>
      <c r="BC14" s="154" t="s">
        <v>553</v>
      </c>
      <c r="BD14" s="154" t="s">
        <v>554</v>
      </c>
      <c r="BE14" s="154" t="s">
        <v>806</v>
      </c>
      <c r="BF14" s="154" t="s">
        <v>555</v>
      </c>
      <c r="BG14" s="154" t="s">
        <v>556</v>
      </c>
      <c r="BH14" s="154" t="s">
        <v>557</v>
      </c>
      <c r="BI14" s="154" t="s">
        <v>558</v>
      </c>
      <c r="BJ14" s="154" t="s">
        <v>559</v>
      </c>
      <c r="BK14" s="154" t="s">
        <v>560</v>
      </c>
      <c r="BL14" s="154" t="s">
        <v>561</v>
      </c>
      <c r="BM14" s="154" t="s">
        <v>477</v>
      </c>
      <c r="BN14" s="154" t="s">
        <v>478</v>
      </c>
      <c r="BO14" s="154" t="s">
        <v>479</v>
      </c>
      <c r="BP14" s="154" t="s">
        <v>562</v>
      </c>
      <c r="BQ14" s="154" t="s">
        <v>563</v>
      </c>
      <c r="BR14" s="154" t="s">
        <v>560</v>
      </c>
      <c r="BS14" s="154" t="s">
        <v>564</v>
      </c>
      <c r="BT14" s="154" t="s">
        <v>480</v>
      </c>
      <c r="BU14" s="154" t="s">
        <v>242</v>
      </c>
      <c r="BV14" s="154" t="s">
        <v>565</v>
      </c>
      <c r="BW14" s="154" t="s">
        <v>566</v>
      </c>
      <c r="BX14" s="154" t="s">
        <v>567</v>
      </c>
      <c r="BY14" s="154" t="s">
        <v>568</v>
      </c>
      <c r="BZ14" s="154" t="s">
        <v>243</v>
      </c>
      <c r="CA14" s="154" t="s">
        <v>601</v>
      </c>
      <c r="CB14" s="154" t="s">
        <v>602</v>
      </c>
      <c r="CC14" s="154" t="s">
        <v>244</v>
      </c>
      <c r="CD14" s="154" t="s">
        <v>603</v>
      </c>
      <c r="CE14" s="154" t="s">
        <v>604</v>
      </c>
      <c r="CF14" s="154" t="s">
        <v>605</v>
      </c>
      <c r="CG14" s="154" t="s">
        <v>245</v>
      </c>
      <c r="CH14" s="154" t="s">
        <v>246</v>
      </c>
      <c r="CI14" s="154" t="s">
        <v>247</v>
      </c>
      <c r="CJ14" s="196" t="s">
        <v>152</v>
      </c>
      <c r="CK14" s="154" t="s">
        <v>248</v>
      </c>
      <c r="CL14" s="154" t="s">
        <v>606</v>
      </c>
      <c r="CM14" s="154" t="s">
        <v>249</v>
      </c>
      <c r="CN14" s="154" t="s">
        <v>250</v>
      </c>
      <c r="CO14" s="197" t="s">
        <v>153</v>
      </c>
      <c r="CP14" s="197" t="s">
        <v>154</v>
      </c>
      <c r="CQ14" s="154" t="s">
        <v>251</v>
      </c>
      <c r="CR14" s="154" t="s">
        <v>1726</v>
      </c>
      <c r="CS14" s="154" t="s">
        <v>607</v>
      </c>
      <c r="CT14" s="154" t="s">
        <v>608</v>
      </c>
      <c r="CU14" s="154" t="s">
        <v>609</v>
      </c>
      <c r="CV14" s="154" t="s">
        <v>610</v>
      </c>
      <c r="CW14" s="154" t="s">
        <v>611</v>
      </c>
      <c r="CX14" s="154" t="s">
        <v>1420</v>
      </c>
      <c r="CY14" s="154" t="s">
        <v>612</v>
      </c>
      <c r="CZ14" s="154" t="s">
        <v>613</v>
      </c>
      <c r="DA14" s="154" t="s">
        <v>614</v>
      </c>
      <c r="DB14" s="154" t="s">
        <v>615</v>
      </c>
      <c r="DC14" s="154" t="s">
        <v>616</v>
      </c>
      <c r="DD14" s="154" t="s">
        <v>617</v>
      </c>
      <c r="DE14" s="154" t="s">
        <v>618</v>
      </c>
      <c r="DF14" s="154" t="s">
        <v>619</v>
      </c>
      <c r="DG14" s="154" t="s">
        <v>620</v>
      </c>
      <c r="DH14" s="154" t="s">
        <v>621</v>
      </c>
      <c r="DI14" s="154" t="s">
        <v>622</v>
      </c>
      <c r="DJ14" s="86" t="s">
        <v>623</v>
      </c>
      <c r="DK14" s="86" t="s">
        <v>1251</v>
      </c>
      <c r="DL14" s="154" t="s">
        <v>805</v>
      </c>
      <c r="DM14" s="167" t="s">
        <v>481</v>
      </c>
      <c r="DN14" s="168" t="s">
        <v>482</v>
      </c>
      <c r="DO14" s="168" t="s">
        <v>483</v>
      </c>
      <c r="DP14" s="168" t="s">
        <v>484</v>
      </c>
      <c r="DQ14" s="168" t="s">
        <v>485</v>
      </c>
      <c r="DR14" s="168" t="s">
        <v>486</v>
      </c>
      <c r="DS14" s="168" t="s">
        <v>487</v>
      </c>
      <c r="DT14" s="168" t="s">
        <v>488</v>
      </c>
    </row>
    <row r="15" spans="1:143" s="149" customFormat="1" ht="318.75">
      <c r="A15" s="190" t="s">
        <v>1252</v>
      </c>
      <c r="B15" s="95" t="s">
        <v>1235</v>
      </c>
      <c r="C15" s="149" t="s">
        <v>1239</v>
      </c>
      <c r="D15" s="154" t="s">
        <v>446</v>
      </c>
      <c r="E15" s="154" t="s">
        <v>447</v>
      </c>
      <c r="F15" s="154" t="s">
        <v>508</v>
      </c>
      <c r="G15" s="154" t="s">
        <v>509</v>
      </c>
      <c r="H15" s="154" t="s">
        <v>510</v>
      </c>
      <c r="I15" s="154" t="s">
        <v>511</v>
      </c>
      <c r="J15" s="149" t="s">
        <v>1240</v>
      </c>
      <c r="K15" s="149" t="s">
        <v>1241</v>
      </c>
      <c r="L15" s="149" t="s">
        <v>1242</v>
      </c>
      <c r="M15" s="149" t="s">
        <v>1243</v>
      </c>
      <c r="N15" s="149" t="s">
        <v>1538</v>
      </c>
      <c r="O15" s="149" t="s">
        <v>1244</v>
      </c>
      <c r="P15" s="149" t="s">
        <v>512</v>
      </c>
      <c r="Q15" s="149" t="s">
        <v>513</v>
      </c>
      <c r="R15" s="149" t="s">
        <v>514</v>
      </c>
      <c r="S15" s="149" t="s">
        <v>515</v>
      </c>
      <c r="T15" s="149" t="s">
        <v>1245</v>
      </c>
      <c r="U15" s="149" t="s">
        <v>516</v>
      </c>
      <c r="V15" s="149" t="s">
        <v>517</v>
      </c>
      <c r="W15" s="149" t="s">
        <v>518</v>
      </c>
      <c r="X15" s="149" t="s">
        <v>31</v>
      </c>
      <c r="Y15" s="149" t="s">
        <v>32</v>
      </c>
      <c r="Z15" s="149" t="s">
        <v>33</v>
      </c>
      <c r="AA15" s="149" t="s">
        <v>34</v>
      </c>
      <c r="AB15" s="154" t="s">
        <v>35</v>
      </c>
      <c r="AC15" s="154" t="s">
        <v>36</v>
      </c>
      <c r="AD15" s="154" t="s">
        <v>37</v>
      </c>
      <c r="AE15" s="149" t="s">
        <v>38</v>
      </c>
      <c r="AF15" s="149" t="s">
        <v>33</v>
      </c>
      <c r="AG15" s="149" t="s">
        <v>39</v>
      </c>
      <c r="AH15" s="149" t="s">
        <v>40</v>
      </c>
      <c r="AI15" s="154" t="s">
        <v>41</v>
      </c>
      <c r="AJ15" s="154" t="s">
        <v>42</v>
      </c>
      <c r="AK15" s="149" t="s">
        <v>43</v>
      </c>
      <c r="AL15" s="149" t="s">
        <v>44</v>
      </c>
      <c r="AM15" s="155" t="s">
        <v>519</v>
      </c>
      <c r="AN15" s="149" t="s">
        <v>45</v>
      </c>
      <c r="AO15" s="149" t="s">
        <v>46</v>
      </c>
      <c r="AP15" s="149" t="s">
        <v>520</v>
      </c>
      <c r="AQ15" s="149" t="s">
        <v>47</v>
      </c>
      <c r="AR15" s="149" t="s">
        <v>546</v>
      </c>
      <c r="AS15" s="149" t="s">
        <v>1079</v>
      </c>
      <c r="AT15" s="149" t="s">
        <v>1080</v>
      </c>
      <c r="AU15" s="149" t="s">
        <v>1081</v>
      </c>
      <c r="AV15" s="155" t="s">
        <v>583</v>
      </c>
      <c r="AW15" s="166" t="s">
        <v>732</v>
      </c>
      <c r="AX15" s="154" t="s">
        <v>584</v>
      </c>
      <c r="AY15" s="154" t="s">
        <v>585</v>
      </c>
      <c r="AZ15" s="149" t="s">
        <v>1082</v>
      </c>
      <c r="BA15" s="154" t="s">
        <v>1622</v>
      </c>
      <c r="BB15" s="155" t="s">
        <v>1083</v>
      </c>
      <c r="BC15" s="149" t="s">
        <v>1084</v>
      </c>
      <c r="BD15" s="149" t="s">
        <v>1085</v>
      </c>
      <c r="BE15" s="149" t="s">
        <v>1086</v>
      </c>
      <c r="BF15" s="149" t="s">
        <v>1087</v>
      </c>
      <c r="BG15" s="149" t="s">
        <v>1088</v>
      </c>
      <c r="BH15" s="149" t="s">
        <v>1089</v>
      </c>
      <c r="BI15" s="149" t="s">
        <v>1090</v>
      </c>
      <c r="BJ15" s="154" t="s">
        <v>1091</v>
      </c>
      <c r="BK15" s="149" t="s">
        <v>1092</v>
      </c>
      <c r="BL15" s="155" t="s">
        <v>1093</v>
      </c>
      <c r="BM15" s="155" t="s">
        <v>1112</v>
      </c>
      <c r="BN15" s="155" t="s">
        <v>1113</v>
      </c>
      <c r="BO15" s="155" t="s">
        <v>398</v>
      </c>
      <c r="BP15" s="155" t="s">
        <v>1094</v>
      </c>
      <c r="BQ15" s="154" t="s">
        <v>399</v>
      </c>
      <c r="BR15" s="149" t="s">
        <v>400</v>
      </c>
      <c r="BS15" s="155" t="s">
        <v>1095</v>
      </c>
      <c r="BT15" s="155" t="s">
        <v>401</v>
      </c>
      <c r="BU15" s="155" t="s">
        <v>1114</v>
      </c>
      <c r="BV15" s="155" t="s">
        <v>1115</v>
      </c>
      <c r="BW15" s="149" t="s">
        <v>1116</v>
      </c>
      <c r="BX15" s="149" t="s">
        <v>1117</v>
      </c>
      <c r="BY15" s="155" t="s">
        <v>402</v>
      </c>
      <c r="BZ15" s="155" t="s">
        <v>403</v>
      </c>
      <c r="CA15" s="155" t="s">
        <v>1118</v>
      </c>
      <c r="CB15" s="155" t="s">
        <v>404</v>
      </c>
      <c r="CC15" s="155" t="s">
        <v>1119</v>
      </c>
      <c r="CD15" s="155" t="s">
        <v>1120</v>
      </c>
      <c r="CE15" s="155" t="s">
        <v>1121</v>
      </c>
      <c r="CF15" s="155" t="s">
        <v>405</v>
      </c>
      <c r="CG15" s="155" t="s">
        <v>406</v>
      </c>
      <c r="CH15" s="155" t="s">
        <v>407</v>
      </c>
      <c r="CI15" s="155" t="s">
        <v>408</v>
      </c>
      <c r="CJ15" s="181" t="s">
        <v>733</v>
      </c>
      <c r="CK15" s="155" t="s">
        <v>409</v>
      </c>
      <c r="CL15" s="155" t="s">
        <v>1122</v>
      </c>
      <c r="CM15" s="155" t="s">
        <v>410</v>
      </c>
      <c r="CN15" s="155" t="s">
        <v>411</v>
      </c>
      <c r="CO15" s="181" t="s">
        <v>734</v>
      </c>
      <c r="CP15" s="181" t="s">
        <v>735</v>
      </c>
      <c r="CQ15" s="155" t="s">
        <v>412</v>
      </c>
      <c r="CR15" s="155" t="s">
        <v>413</v>
      </c>
      <c r="CS15" s="155" t="s">
        <v>1123</v>
      </c>
      <c r="CT15" s="155" t="s">
        <v>1124</v>
      </c>
      <c r="CU15" s="155" t="s">
        <v>1125</v>
      </c>
      <c r="CV15" s="155" t="s">
        <v>414</v>
      </c>
      <c r="CW15" s="155" t="s">
        <v>1126</v>
      </c>
      <c r="CX15" s="155" t="s">
        <v>1127</v>
      </c>
      <c r="CY15" s="155" t="s">
        <v>1128</v>
      </c>
      <c r="CZ15" s="155" t="s">
        <v>415</v>
      </c>
      <c r="DA15" s="155" t="s">
        <v>1129</v>
      </c>
      <c r="DB15" s="155" t="s">
        <v>416</v>
      </c>
      <c r="DC15" s="155" t="s">
        <v>417</v>
      </c>
      <c r="DD15" s="155" t="s">
        <v>418</v>
      </c>
      <c r="DE15" s="155" t="s">
        <v>419</v>
      </c>
      <c r="DF15" s="155" t="s">
        <v>420</v>
      </c>
      <c r="DG15" s="155" t="s">
        <v>1130</v>
      </c>
      <c r="DH15" s="155" t="s">
        <v>1131</v>
      </c>
      <c r="DI15" s="155" t="s">
        <v>1132</v>
      </c>
      <c r="DJ15" s="95" t="s">
        <v>1235</v>
      </c>
      <c r="DK15" s="95" t="s">
        <v>1252</v>
      </c>
      <c r="DL15" s="149" t="s">
        <v>48</v>
      </c>
      <c r="DM15" s="169" t="s">
        <v>421</v>
      </c>
      <c r="DN15" s="169" t="s">
        <v>422</v>
      </c>
      <c r="DO15" s="169" t="s">
        <v>423</v>
      </c>
      <c r="DP15" s="169" t="s">
        <v>424</v>
      </c>
      <c r="DQ15" s="169" t="s">
        <v>425</v>
      </c>
      <c r="DR15" s="169" t="s">
        <v>426</v>
      </c>
      <c r="DS15" s="169" t="s">
        <v>1363</v>
      </c>
      <c r="DT15" s="169" t="s">
        <v>1364</v>
      </c>
    </row>
    <row r="16" spans="1:143" s="149" customFormat="1" ht="409.5">
      <c r="A16" s="198" t="s">
        <v>1253</v>
      </c>
      <c r="B16" s="111" t="s">
        <v>1236</v>
      </c>
      <c r="C16" s="154" t="s">
        <v>1365</v>
      </c>
      <c r="D16" s="154" t="s">
        <v>1366</v>
      </c>
      <c r="E16" s="154" t="s">
        <v>1367</v>
      </c>
      <c r="F16" s="154" t="s">
        <v>1368</v>
      </c>
      <c r="G16" s="154" t="s">
        <v>1369</v>
      </c>
      <c r="H16" s="154" t="s">
        <v>1370</v>
      </c>
      <c r="I16" s="154" t="s">
        <v>1371</v>
      </c>
      <c r="J16" s="149" t="s">
        <v>648</v>
      </c>
      <c r="K16" s="149" t="s">
        <v>649</v>
      </c>
      <c r="L16" s="149" t="s">
        <v>650</v>
      </c>
      <c r="M16" s="149" t="s">
        <v>651</v>
      </c>
      <c r="N16" s="149" t="s">
        <v>652</v>
      </c>
      <c r="O16" s="149" t="s">
        <v>653</v>
      </c>
      <c r="P16" s="149" t="s">
        <v>654</v>
      </c>
      <c r="Q16" s="149" t="s">
        <v>655</v>
      </c>
      <c r="R16" s="149" t="s">
        <v>656</v>
      </c>
      <c r="S16" s="154" t="s">
        <v>657</v>
      </c>
      <c r="T16" s="149" t="s">
        <v>658</v>
      </c>
      <c r="U16" s="154" t="s">
        <v>1372</v>
      </c>
      <c r="V16" s="154" t="s">
        <v>659</v>
      </c>
      <c r="W16" s="154" t="s">
        <v>660</v>
      </c>
      <c r="X16" s="149" t="s">
        <v>661</v>
      </c>
      <c r="Y16" s="154" t="s">
        <v>662</v>
      </c>
      <c r="Z16" s="149" t="s">
        <v>663</v>
      </c>
      <c r="AA16" s="149" t="s">
        <v>664</v>
      </c>
      <c r="AB16" s="149" t="s">
        <v>1373</v>
      </c>
      <c r="AC16" s="149" t="s">
        <v>1374</v>
      </c>
      <c r="AD16" s="149" t="s">
        <v>665</v>
      </c>
      <c r="AE16" s="149" t="s">
        <v>666</v>
      </c>
      <c r="AF16" s="149" t="s">
        <v>667</v>
      </c>
      <c r="AG16" s="149" t="s">
        <v>1666</v>
      </c>
      <c r="AH16" s="149" t="s">
        <v>1375</v>
      </c>
      <c r="AI16" s="149" t="s">
        <v>1667</v>
      </c>
      <c r="AJ16" s="149" t="s">
        <v>1668</v>
      </c>
      <c r="AK16" s="149" t="s">
        <v>1669</v>
      </c>
      <c r="AL16" s="149" t="s">
        <v>1670</v>
      </c>
      <c r="AM16" s="154" t="s">
        <v>1376</v>
      </c>
      <c r="AN16" s="149" t="s">
        <v>1671</v>
      </c>
      <c r="AO16" s="154" t="s">
        <v>1672</v>
      </c>
      <c r="AP16" s="154" t="s">
        <v>1377</v>
      </c>
      <c r="AQ16" s="149" t="s">
        <v>1673</v>
      </c>
      <c r="AR16" s="149" t="s">
        <v>1378</v>
      </c>
      <c r="AS16" s="149" t="s">
        <v>1675</v>
      </c>
      <c r="AT16" s="149" t="s">
        <v>1676</v>
      </c>
      <c r="AU16" s="149" t="s">
        <v>1677</v>
      </c>
      <c r="AV16" s="154" t="s">
        <v>1379</v>
      </c>
      <c r="AW16" s="166" t="s">
        <v>727</v>
      </c>
      <c r="AX16" s="154" t="s">
        <v>1380</v>
      </c>
      <c r="AY16" s="154" t="s">
        <v>1381</v>
      </c>
      <c r="AZ16" s="154" t="s">
        <v>193</v>
      </c>
      <c r="BA16" s="154" t="s">
        <v>1382</v>
      </c>
      <c r="BB16" s="149" t="s">
        <v>194</v>
      </c>
      <c r="BC16" s="149" t="s">
        <v>195</v>
      </c>
      <c r="BD16" s="149" t="s">
        <v>196</v>
      </c>
      <c r="BE16" s="149" t="s">
        <v>197</v>
      </c>
      <c r="BF16" s="149" t="s">
        <v>198</v>
      </c>
      <c r="BG16" s="149" t="s">
        <v>199</v>
      </c>
      <c r="BH16" s="149" t="s">
        <v>200</v>
      </c>
      <c r="BI16" s="149" t="s">
        <v>201</v>
      </c>
      <c r="BJ16" s="154" t="s">
        <v>202</v>
      </c>
      <c r="BK16" s="154" t="s">
        <v>203</v>
      </c>
      <c r="BL16" s="154" t="s">
        <v>1383</v>
      </c>
      <c r="BM16" s="154" t="s">
        <v>1384</v>
      </c>
      <c r="BN16" s="154" t="s">
        <v>1385</v>
      </c>
      <c r="BO16" s="154" t="s">
        <v>1582</v>
      </c>
      <c r="BP16" s="154" t="s">
        <v>1583</v>
      </c>
      <c r="BQ16" s="154" t="s">
        <v>204</v>
      </c>
      <c r="BR16" s="154" t="s">
        <v>203</v>
      </c>
      <c r="BS16" s="154" t="s">
        <v>1584</v>
      </c>
      <c r="BT16" s="154" t="s">
        <v>1585</v>
      </c>
      <c r="BU16" s="154" t="s">
        <v>1586</v>
      </c>
      <c r="BV16" s="154" t="s">
        <v>1587</v>
      </c>
      <c r="BW16" s="149" t="s">
        <v>656</v>
      </c>
      <c r="BX16" s="149" t="s">
        <v>1431</v>
      </c>
      <c r="BY16" s="154" t="s">
        <v>1588</v>
      </c>
      <c r="BZ16" s="154" t="s">
        <v>1589</v>
      </c>
      <c r="CA16" s="154" t="s">
        <v>1590</v>
      </c>
      <c r="CB16" s="154" t="s">
        <v>1591</v>
      </c>
      <c r="CC16" s="154" t="s">
        <v>1592</v>
      </c>
      <c r="CD16" s="154" t="s">
        <v>1593</v>
      </c>
      <c r="CE16" s="149" t="s">
        <v>1594</v>
      </c>
      <c r="CF16" s="154" t="s">
        <v>1595</v>
      </c>
      <c r="CG16" s="154" t="s">
        <v>1596</v>
      </c>
      <c r="CH16" s="154" t="s">
        <v>1597</v>
      </c>
      <c r="CI16" s="154" t="s">
        <v>1598</v>
      </c>
      <c r="CJ16" s="179" t="s">
        <v>728</v>
      </c>
      <c r="CK16" s="154" t="s">
        <v>1733</v>
      </c>
      <c r="CL16" s="149" t="s">
        <v>453</v>
      </c>
      <c r="CM16" s="154" t="s">
        <v>454</v>
      </c>
      <c r="CN16" s="154" t="s">
        <v>455</v>
      </c>
      <c r="CO16" s="179" t="s">
        <v>1663</v>
      </c>
      <c r="CP16" s="179" t="s">
        <v>1664</v>
      </c>
      <c r="CQ16" s="154" t="s">
        <v>1734</v>
      </c>
      <c r="CR16" s="154" t="s">
        <v>1735</v>
      </c>
      <c r="CS16" s="149" t="s">
        <v>1736</v>
      </c>
      <c r="CT16" s="149" t="s">
        <v>1737</v>
      </c>
      <c r="CU16" s="149" t="s">
        <v>1738</v>
      </c>
      <c r="CV16" s="149" t="s">
        <v>1739</v>
      </c>
      <c r="CW16" s="149" t="s">
        <v>1740</v>
      </c>
      <c r="CX16" s="149" t="s">
        <v>1741</v>
      </c>
      <c r="CY16" s="149" t="s">
        <v>456</v>
      </c>
      <c r="CZ16" s="154" t="s">
        <v>1742</v>
      </c>
      <c r="DA16" s="149" t="s">
        <v>1743</v>
      </c>
      <c r="DB16" s="149" t="s">
        <v>457</v>
      </c>
      <c r="DC16" s="149" t="s">
        <v>1744</v>
      </c>
      <c r="DD16" s="149" t="s">
        <v>458</v>
      </c>
      <c r="DE16" s="149" t="s">
        <v>459</v>
      </c>
      <c r="DF16" s="149" t="s">
        <v>460</v>
      </c>
      <c r="DG16" s="149" t="s">
        <v>461</v>
      </c>
      <c r="DH16" s="149" t="s">
        <v>462</v>
      </c>
      <c r="DI16" s="149" t="s">
        <v>463</v>
      </c>
      <c r="DJ16" s="112" t="s">
        <v>1236</v>
      </c>
      <c r="DK16" s="149" t="s">
        <v>1253</v>
      </c>
      <c r="DL16" s="149" t="s">
        <v>1674</v>
      </c>
      <c r="DM16" s="170" t="s">
        <v>1745</v>
      </c>
      <c r="DN16" s="154" t="s">
        <v>1746</v>
      </c>
      <c r="DO16" s="154" t="s">
        <v>1747</v>
      </c>
      <c r="DP16" s="154" t="s">
        <v>1748</v>
      </c>
      <c r="DQ16" s="154" t="s">
        <v>1749</v>
      </c>
      <c r="DR16" s="154" t="s">
        <v>1750</v>
      </c>
      <c r="DS16" s="154" t="s">
        <v>1751</v>
      </c>
      <c r="DT16" s="154" t="s">
        <v>1752</v>
      </c>
    </row>
    <row r="17" spans="1:140" s="154" customFormat="1" ht="236.25">
      <c r="A17" s="191" t="s">
        <v>1254</v>
      </c>
      <c r="B17" s="95" t="s">
        <v>1237</v>
      </c>
      <c r="C17" s="110" t="s">
        <v>122</v>
      </c>
      <c r="D17" s="110" t="s">
        <v>123</v>
      </c>
      <c r="E17" s="110" t="s">
        <v>124</v>
      </c>
      <c r="F17" s="142" t="s">
        <v>521</v>
      </c>
      <c r="G17" s="142" t="s">
        <v>522</v>
      </c>
      <c r="H17" s="142" t="s">
        <v>523</v>
      </c>
      <c r="I17" s="142" t="s">
        <v>524</v>
      </c>
      <c r="J17" s="110" t="s">
        <v>125</v>
      </c>
      <c r="K17" s="110" t="s">
        <v>156</v>
      </c>
      <c r="L17" s="110" t="s">
        <v>126</v>
      </c>
      <c r="M17" s="110" t="s">
        <v>1243</v>
      </c>
      <c r="N17" s="110" t="s">
        <v>1538</v>
      </c>
      <c r="O17" s="110" t="s">
        <v>127</v>
      </c>
      <c r="P17" s="110" t="s">
        <v>128</v>
      </c>
      <c r="Q17" s="110" t="s">
        <v>129</v>
      </c>
      <c r="R17" s="110" t="s">
        <v>130</v>
      </c>
      <c r="S17" s="110" t="s">
        <v>131</v>
      </c>
      <c r="T17" s="110" t="s">
        <v>132</v>
      </c>
      <c r="U17" s="110" t="s">
        <v>133</v>
      </c>
      <c r="V17" s="110" t="s">
        <v>134</v>
      </c>
      <c r="W17" s="110" t="s">
        <v>998</v>
      </c>
      <c r="X17" s="110" t="s">
        <v>999</v>
      </c>
      <c r="Y17" s="110" t="s">
        <v>1000</v>
      </c>
      <c r="Z17" s="110" t="s">
        <v>1001</v>
      </c>
      <c r="AA17" s="110" t="s">
        <v>1002</v>
      </c>
      <c r="AB17" s="110" t="s">
        <v>1003</v>
      </c>
      <c r="AC17" s="110" t="s">
        <v>1004</v>
      </c>
      <c r="AD17" s="110" t="s">
        <v>1005</v>
      </c>
      <c r="AE17" s="110" t="s">
        <v>1006</v>
      </c>
      <c r="AF17" s="110" t="s">
        <v>1001</v>
      </c>
      <c r="AG17" s="110" t="s">
        <v>1007</v>
      </c>
      <c r="AH17" s="110" t="s">
        <v>1008</v>
      </c>
      <c r="AI17" s="110" t="s">
        <v>1009</v>
      </c>
      <c r="AJ17" s="110" t="s">
        <v>1010</v>
      </c>
      <c r="AK17" s="110" t="s">
        <v>1011</v>
      </c>
      <c r="AL17" s="110" t="s">
        <v>44</v>
      </c>
      <c r="AM17" s="110" t="s">
        <v>1012</v>
      </c>
      <c r="AN17" s="110" t="s">
        <v>1013</v>
      </c>
      <c r="AO17" s="110" t="s">
        <v>1014</v>
      </c>
      <c r="AP17" s="142" t="s">
        <v>525</v>
      </c>
      <c r="AQ17" s="110" t="s">
        <v>1015</v>
      </c>
      <c r="AR17" s="142" t="s">
        <v>546</v>
      </c>
      <c r="AS17" s="110" t="s">
        <v>1079</v>
      </c>
      <c r="AT17" s="110" t="s">
        <v>1016</v>
      </c>
      <c r="AU17" s="110" t="s">
        <v>1017</v>
      </c>
      <c r="AV17" s="142" t="s">
        <v>526</v>
      </c>
      <c r="AW17" s="171" t="s">
        <v>527</v>
      </c>
      <c r="AX17" s="142" t="s">
        <v>528</v>
      </c>
      <c r="AY17" s="142" t="s">
        <v>529</v>
      </c>
      <c r="AZ17" s="110" t="s">
        <v>1018</v>
      </c>
      <c r="BA17" s="110" t="s">
        <v>647</v>
      </c>
      <c r="BB17" s="110" t="s">
        <v>128</v>
      </c>
      <c r="BC17" s="110" t="s">
        <v>1001</v>
      </c>
      <c r="BD17" s="110" t="s">
        <v>1002</v>
      </c>
      <c r="BE17" s="110" t="s">
        <v>1003</v>
      </c>
      <c r="BF17" s="110" t="s">
        <v>1004</v>
      </c>
      <c r="BG17" s="110" t="s">
        <v>1005</v>
      </c>
      <c r="BH17" s="110" t="s">
        <v>1006</v>
      </c>
      <c r="BI17" s="110" t="s">
        <v>1019</v>
      </c>
      <c r="BJ17" s="110" t="s">
        <v>1020</v>
      </c>
      <c r="BK17" s="110" t="s">
        <v>1021</v>
      </c>
      <c r="BL17" s="110" t="s">
        <v>1022</v>
      </c>
      <c r="BM17" s="142" t="s">
        <v>530</v>
      </c>
      <c r="BN17" s="142" t="s">
        <v>531</v>
      </c>
      <c r="BO17" s="142" t="s">
        <v>532</v>
      </c>
      <c r="BP17" s="110" t="s">
        <v>1023</v>
      </c>
      <c r="BQ17" s="110" t="s">
        <v>1024</v>
      </c>
      <c r="BR17" s="110" t="s">
        <v>1025</v>
      </c>
      <c r="BS17" s="110" t="s">
        <v>1026</v>
      </c>
      <c r="BT17" s="142" t="s">
        <v>533</v>
      </c>
      <c r="BU17" s="110" t="s">
        <v>1027</v>
      </c>
      <c r="BV17" s="110" t="s">
        <v>1028</v>
      </c>
      <c r="BW17" s="110" t="s">
        <v>130</v>
      </c>
      <c r="BX17" s="110" t="s">
        <v>1029</v>
      </c>
      <c r="BY17" s="110" t="s">
        <v>1030</v>
      </c>
      <c r="BZ17" s="110" t="s">
        <v>1031</v>
      </c>
      <c r="CA17" s="110" t="s">
        <v>1058</v>
      </c>
      <c r="CB17" s="110" t="s">
        <v>1059</v>
      </c>
      <c r="CC17" s="110" t="s">
        <v>1060</v>
      </c>
      <c r="CD17" s="110" t="s">
        <v>1061</v>
      </c>
      <c r="CE17" s="110" t="s">
        <v>1062</v>
      </c>
      <c r="CF17" s="110" t="s">
        <v>1063</v>
      </c>
      <c r="CG17" s="110" t="s">
        <v>1665</v>
      </c>
      <c r="CH17" s="110" t="s">
        <v>769</v>
      </c>
      <c r="CI17" s="110" t="s">
        <v>770</v>
      </c>
      <c r="CJ17" s="110" t="s">
        <v>1068</v>
      </c>
      <c r="CK17" s="110" t="s">
        <v>1727</v>
      </c>
      <c r="CL17" s="110" t="s">
        <v>1728</v>
      </c>
      <c r="CM17" s="110" t="s">
        <v>1729</v>
      </c>
      <c r="CN17" s="110" t="s">
        <v>1730</v>
      </c>
      <c r="CO17" s="142" t="s">
        <v>1069</v>
      </c>
      <c r="CP17" s="142" t="s">
        <v>1070</v>
      </c>
      <c r="CQ17" s="110" t="s">
        <v>107</v>
      </c>
      <c r="CR17" s="110" t="s">
        <v>108</v>
      </c>
      <c r="CS17" s="110" t="s">
        <v>109</v>
      </c>
      <c r="CT17" s="110" t="s">
        <v>53</v>
      </c>
      <c r="CU17" s="110" t="s">
        <v>54</v>
      </c>
      <c r="CV17" s="110" t="s">
        <v>55</v>
      </c>
      <c r="CW17" s="110" t="s">
        <v>56</v>
      </c>
      <c r="CX17" s="110" t="s">
        <v>57</v>
      </c>
      <c r="CY17" s="110" t="s">
        <v>58</v>
      </c>
      <c r="CZ17" s="110" t="s">
        <v>59</v>
      </c>
      <c r="DA17" s="110" t="s">
        <v>60</v>
      </c>
      <c r="DB17" s="110" t="s">
        <v>61</v>
      </c>
      <c r="DC17" s="110" t="s">
        <v>62</v>
      </c>
      <c r="DD17" s="110" t="s">
        <v>63</v>
      </c>
      <c r="DE17" s="110" t="s">
        <v>64</v>
      </c>
      <c r="DF17" s="110" t="s">
        <v>65</v>
      </c>
      <c r="DG17" s="110" t="s">
        <v>66</v>
      </c>
      <c r="DH17" s="110" t="s">
        <v>67</v>
      </c>
      <c r="DI17" s="110" t="s">
        <v>68</v>
      </c>
      <c r="DJ17" s="110" t="s">
        <v>1237</v>
      </c>
      <c r="DK17" s="110" t="s">
        <v>1254</v>
      </c>
      <c r="DL17" s="110" t="s">
        <v>48</v>
      </c>
      <c r="DM17" s="172" t="s">
        <v>1038</v>
      </c>
      <c r="DN17" s="172" t="s">
        <v>1039</v>
      </c>
      <c r="DO17" s="142" t="s">
        <v>1040</v>
      </c>
      <c r="DP17" s="142" t="s">
        <v>1041</v>
      </c>
      <c r="DQ17" s="142" t="s">
        <v>1042</v>
      </c>
      <c r="DR17" s="142" t="s">
        <v>1043</v>
      </c>
      <c r="DS17" s="142" t="s">
        <v>1044</v>
      </c>
      <c r="DT17" s="142" t="s">
        <v>1045</v>
      </c>
      <c r="DU17" s="110"/>
      <c r="DV17" s="110"/>
      <c r="DW17" s="110"/>
      <c r="DX17" s="110"/>
      <c r="DY17" s="110"/>
      <c r="DZ17" s="110"/>
      <c r="EA17" s="110"/>
      <c r="EB17" s="110"/>
      <c r="EC17" s="110"/>
      <c r="ED17" s="110"/>
      <c r="EE17" s="110"/>
      <c r="EF17" s="110"/>
      <c r="EG17" s="110"/>
      <c r="EH17" s="110"/>
      <c r="EI17" s="110"/>
      <c r="EJ17" s="110"/>
    </row>
    <row r="18" spans="1:140" s="149" customFormat="1" ht="240">
      <c r="A18" s="203" t="s">
        <v>1255</v>
      </c>
      <c r="B18" s="95" t="s">
        <v>1238</v>
      </c>
      <c r="C18" s="114" t="s">
        <v>278</v>
      </c>
      <c r="D18" s="114" t="s">
        <v>279</v>
      </c>
      <c r="E18" s="115" t="s">
        <v>280</v>
      </c>
      <c r="F18" s="144" t="s">
        <v>1556</v>
      </c>
      <c r="G18" s="145" t="s">
        <v>1557</v>
      </c>
      <c r="H18" s="145" t="s">
        <v>1558</v>
      </c>
      <c r="I18" s="145" t="s">
        <v>1559</v>
      </c>
      <c r="J18" s="114" t="s">
        <v>281</v>
      </c>
      <c r="K18" s="114" t="s">
        <v>282</v>
      </c>
      <c r="L18" s="114" t="s">
        <v>283</v>
      </c>
      <c r="M18" s="114" t="s">
        <v>284</v>
      </c>
      <c r="N18" s="114" t="s">
        <v>285</v>
      </c>
      <c r="O18" s="114" t="s">
        <v>286</v>
      </c>
      <c r="P18" s="114" t="s">
        <v>287</v>
      </c>
      <c r="Q18" s="114" t="s">
        <v>288</v>
      </c>
      <c r="R18" s="114" t="s">
        <v>289</v>
      </c>
      <c r="S18" s="114" t="s">
        <v>290</v>
      </c>
      <c r="T18" s="114" t="s">
        <v>291</v>
      </c>
      <c r="U18" s="115" t="s">
        <v>292</v>
      </c>
      <c r="V18" s="115" t="s">
        <v>293</v>
      </c>
      <c r="W18" s="114" t="s">
        <v>294</v>
      </c>
      <c r="X18" s="114" t="s">
        <v>295</v>
      </c>
      <c r="Y18" s="114" t="s">
        <v>296</v>
      </c>
      <c r="Z18" s="114" t="s">
        <v>297</v>
      </c>
      <c r="AA18" s="114" t="s">
        <v>298</v>
      </c>
      <c r="AB18" s="114" t="s">
        <v>299</v>
      </c>
      <c r="AC18" s="114" t="s">
        <v>300</v>
      </c>
      <c r="AD18" s="114" t="s">
        <v>301</v>
      </c>
      <c r="AE18" s="114" t="s">
        <v>302</v>
      </c>
      <c r="AF18" s="114" t="s">
        <v>297</v>
      </c>
      <c r="AG18" s="114" t="s">
        <v>303</v>
      </c>
      <c r="AH18" s="114" t="s">
        <v>304</v>
      </c>
      <c r="AI18" s="114" t="s">
        <v>305</v>
      </c>
      <c r="AJ18" s="114" t="s">
        <v>306</v>
      </c>
      <c r="AK18" s="114" t="s">
        <v>307</v>
      </c>
      <c r="AL18" s="114" t="s">
        <v>308</v>
      </c>
      <c r="AM18" s="115" t="s">
        <v>309</v>
      </c>
      <c r="AN18" s="114" t="s">
        <v>310</v>
      </c>
      <c r="AO18" s="114" t="s">
        <v>311</v>
      </c>
      <c r="AP18" s="146" t="s">
        <v>1560</v>
      </c>
      <c r="AQ18" s="114" t="s">
        <v>312</v>
      </c>
      <c r="AR18" s="146" t="s">
        <v>1561</v>
      </c>
      <c r="AS18" s="114" t="s">
        <v>314</v>
      </c>
      <c r="AT18" s="114" t="s">
        <v>315</v>
      </c>
      <c r="AU18" s="114" t="s">
        <v>316</v>
      </c>
      <c r="AV18" s="145" t="s">
        <v>1562</v>
      </c>
      <c r="AW18" s="145" t="s">
        <v>1563</v>
      </c>
      <c r="AX18" s="145" t="s">
        <v>1564</v>
      </c>
      <c r="AY18" s="145" t="s">
        <v>1565</v>
      </c>
      <c r="AZ18" s="114" t="s">
        <v>1646</v>
      </c>
      <c r="BA18" s="115" t="s">
        <v>135</v>
      </c>
      <c r="BB18" s="114" t="s">
        <v>287</v>
      </c>
      <c r="BC18" s="114" t="s">
        <v>136</v>
      </c>
      <c r="BD18" s="114" t="s">
        <v>316</v>
      </c>
      <c r="BE18" s="114" t="s">
        <v>314</v>
      </c>
      <c r="BF18" s="114" t="s">
        <v>137</v>
      </c>
      <c r="BG18" s="114" t="s">
        <v>138</v>
      </c>
      <c r="BH18" s="114" t="s">
        <v>139</v>
      </c>
      <c r="BI18" s="114" t="s">
        <v>288</v>
      </c>
      <c r="BJ18" s="114" t="s">
        <v>140</v>
      </c>
      <c r="BK18" s="114" t="s">
        <v>141</v>
      </c>
      <c r="BL18" s="115" t="s">
        <v>142</v>
      </c>
      <c r="BM18" s="145" t="s">
        <v>1566</v>
      </c>
      <c r="BN18" s="145" t="s">
        <v>1567</v>
      </c>
      <c r="BO18" s="145" t="s">
        <v>1568</v>
      </c>
      <c r="BP18" s="115" t="s">
        <v>143</v>
      </c>
      <c r="BQ18" s="115" t="s">
        <v>144</v>
      </c>
      <c r="BR18" s="114" t="s">
        <v>141</v>
      </c>
      <c r="BS18" s="115" t="s">
        <v>145</v>
      </c>
      <c r="BT18" s="145" t="s">
        <v>1569</v>
      </c>
      <c r="BU18" s="115" t="s">
        <v>736</v>
      </c>
      <c r="BV18" s="115" t="s">
        <v>737</v>
      </c>
      <c r="BW18" s="114" t="s">
        <v>289</v>
      </c>
      <c r="BX18" s="114" t="s">
        <v>738</v>
      </c>
      <c r="BY18" s="115" t="s">
        <v>739</v>
      </c>
      <c r="BZ18" s="115" t="s">
        <v>740</v>
      </c>
      <c r="CA18" s="115" t="s">
        <v>741</v>
      </c>
      <c r="CB18" s="115" t="s">
        <v>742</v>
      </c>
      <c r="CC18" s="115" t="s">
        <v>743</v>
      </c>
      <c r="CD18" s="115" t="s">
        <v>330</v>
      </c>
      <c r="CE18" s="114" t="s">
        <v>331</v>
      </c>
      <c r="CF18" s="115" t="s">
        <v>332</v>
      </c>
      <c r="CG18" s="115" t="s">
        <v>1032</v>
      </c>
      <c r="CH18" s="115" t="s">
        <v>1033</v>
      </c>
      <c r="CI18" s="115" t="s">
        <v>1034</v>
      </c>
      <c r="CJ18" s="145" t="s">
        <v>1570</v>
      </c>
      <c r="CK18" s="115" t="s">
        <v>473</v>
      </c>
      <c r="CL18" s="114" t="s">
        <v>474</v>
      </c>
      <c r="CM18" s="115" t="s">
        <v>475</v>
      </c>
      <c r="CN18" s="115" t="s">
        <v>341</v>
      </c>
      <c r="CO18" s="145" t="s">
        <v>1571</v>
      </c>
      <c r="CP18" s="145" t="s">
        <v>1572</v>
      </c>
      <c r="CQ18" s="115" t="s">
        <v>342</v>
      </c>
      <c r="CR18" s="115" t="s">
        <v>343</v>
      </c>
      <c r="CS18" s="114" t="s">
        <v>344</v>
      </c>
      <c r="CT18" s="114" t="s">
        <v>345</v>
      </c>
      <c r="CU18" s="114" t="s">
        <v>346</v>
      </c>
      <c r="CV18" s="116" t="s">
        <v>347</v>
      </c>
      <c r="CW18" s="116" t="s">
        <v>348</v>
      </c>
      <c r="CX18" s="116" t="s">
        <v>349</v>
      </c>
      <c r="CY18" s="114" t="s">
        <v>350</v>
      </c>
      <c r="CZ18" s="114" t="s">
        <v>351</v>
      </c>
      <c r="DA18" s="114" t="s">
        <v>352</v>
      </c>
      <c r="DB18" s="114" t="s">
        <v>353</v>
      </c>
      <c r="DC18" s="114" t="s">
        <v>354</v>
      </c>
      <c r="DD18" s="115" t="s">
        <v>355</v>
      </c>
      <c r="DE18" s="115" t="s">
        <v>356</v>
      </c>
      <c r="DF18" s="115" t="s">
        <v>357</v>
      </c>
      <c r="DG18" s="115" t="s">
        <v>358</v>
      </c>
      <c r="DH18" s="115" t="s">
        <v>359</v>
      </c>
      <c r="DI18" s="117" t="s">
        <v>360</v>
      </c>
      <c r="DJ18" s="113" t="s">
        <v>1238</v>
      </c>
      <c r="DK18" s="113" t="s">
        <v>1255</v>
      </c>
      <c r="DL18" s="114" t="s">
        <v>313</v>
      </c>
      <c r="DM18" s="179" t="s">
        <v>1573</v>
      </c>
      <c r="DN18" s="179" t="s">
        <v>1574</v>
      </c>
      <c r="DO18" s="179" t="s">
        <v>1575</v>
      </c>
      <c r="DP18" s="179" t="s">
        <v>1576</v>
      </c>
      <c r="DQ18" s="179" t="s">
        <v>1577</v>
      </c>
      <c r="DR18" s="202" t="s">
        <v>1578</v>
      </c>
      <c r="DS18" s="202" t="s">
        <v>1579</v>
      </c>
      <c r="DT18" s="179" t="s">
        <v>1580</v>
      </c>
    </row>
    <row r="22" spans="1:140" ht="12.75" customHeight="1"/>
  </sheetData>
  <phoneticPr fontId="17"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6</vt:i4>
      </vt:variant>
    </vt:vector>
  </HeadingPairs>
  <TitlesOfParts>
    <vt:vector size="14" baseType="lpstr">
      <vt:lpstr>Momentive Risk Matrix</vt:lpstr>
      <vt:lpstr>Matrix</vt:lpstr>
      <vt:lpstr>Einstufung</vt:lpstr>
      <vt:lpstr>All Categories</vt:lpstr>
      <vt:lpstr>People Effects</vt:lpstr>
      <vt:lpstr>Environmental Effects</vt:lpstr>
      <vt:lpstr>Asset - Production Effects</vt:lpstr>
      <vt:lpstr>Translations</vt:lpstr>
      <vt:lpstr>'All Categories'!Druckbereich</vt:lpstr>
      <vt:lpstr>'Asset - Production Effects'!Druckbereich</vt:lpstr>
      <vt:lpstr>'Environmental Effects'!Druckbereich</vt:lpstr>
      <vt:lpstr>'Momentive Risk Matrix'!Druckbereich</vt:lpstr>
      <vt:lpstr>'People Effects'!Druckbereich</vt:lpstr>
      <vt:lpstr>Language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Momentive Risk Matrix Harmonized International Version</dc:title>
  <dc:creator>Poindexter Jackie</dc:creator>
  <cp:keywords/>
  <cp:lastModifiedBy>Studium</cp:lastModifiedBy>
  <cp:lastPrinted>2022-02-17T13:51:59Z</cp:lastPrinted>
  <dcterms:created xsi:type="dcterms:W3CDTF">2003-01-15T18:51:09Z</dcterms:created>
  <dcterms:modified xsi:type="dcterms:W3CDTF">2022-02-17T14:02:37Z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ktContentLanguage">
    <vt:i4>1033</vt:i4>
  </property>
  <property fmtid="{D5CDD505-2E9C-101B-9397-08002B2CF9AE}" pid="3" name="EktQuickLink">
    <vt:lpwstr>DownloadAsset.aspx?id=15403</vt:lpwstr>
  </property>
  <property fmtid="{D5CDD505-2E9C-101B-9397-08002B2CF9AE}" pid="4" name="EktContentType">
    <vt:i4>101</vt:i4>
  </property>
  <property fmtid="{D5CDD505-2E9C-101B-9397-08002B2CF9AE}" pid="5" name="EktFolderName">
    <vt:lpwstr/>
  </property>
  <property fmtid="{D5CDD505-2E9C-101B-9397-08002B2CF9AE}" pid="6" name="EktCmsPath">
    <vt:lpwstr/>
  </property>
  <property fmtid="{D5CDD505-2E9C-101B-9397-08002B2CF9AE}" pid="7" name="EktGoLiveDate">
    <vt:filetime>2012-07-10T19:40:00Z</vt:filetime>
  </property>
  <property fmtid="{D5CDD505-2E9C-101B-9397-08002B2CF9AE}" pid="8" name="EktExpiryType">
    <vt:i4>1</vt:i4>
  </property>
  <property fmtid="{D5CDD505-2E9C-101B-9397-08002B2CF9AE}" pid="9" name="EktDateCreated">
    <vt:filetime>2012-07-10T19:40:36Z</vt:filetime>
  </property>
  <property fmtid="{D5CDD505-2E9C-101B-9397-08002B2CF9AE}" pid="10" name="EktDateModified">
    <vt:filetime>2012-07-10T19:51:09Z</vt:filetime>
  </property>
  <property fmtid="{D5CDD505-2E9C-101B-9397-08002B2CF9AE}" pid="11" name="EktTaxCategory">
    <vt:lpwstr/>
  </property>
  <property fmtid="{D5CDD505-2E9C-101B-9397-08002B2CF9AE}" pid="12" name="EktCmsSize">
    <vt:i4>324608</vt:i4>
  </property>
  <property fmtid="{D5CDD505-2E9C-101B-9397-08002B2CF9AE}" pid="13" name="EktSearchable">
    <vt:i4>1</vt:i4>
  </property>
  <property fmtid="{D5CDD505-2E9C-101B-9397-08002B2CF9AE}" pid="14" name="EktEDescription">
    <vt:lpwstr>Risk Matrix&amp;#160;Harmonized International Version</vt:lpwstr>
  </property>
  <property fmtid="{D5CDD505-2E9C-101B-9397-08002B2CF9AE}" pid="15" name="ekttaxonomyenabled">
    <vt:i4>1</vt:i4>
  </property>
  <property fmtid="{D5CDD505-2E9C-101B-9397-08002B2CF9AE}" pid="16" name="EktDocumentType">
    <vt:lpwstr>Form</vt:lpwstr>
  </property>
  <property fmtid="{D5CDD505-2E9C-101B-9397-08002B2CF9AE}" pid="17" name="EktContent_Owner">
    <vt:lpwstr>Dave Scott</vt:lpwstr>
  </property>
  <property fmtid="{D5CDD505-2E9C-101B-9397-08002B2CF9AE}" pid="18" name="EktFeaturedItem">
    <vt:lpwstr>No</vt:lpwstr>
  </property>
</Properties>
</file>