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Studium\4. Semester\PC2_Protokolle\02_Versuch SURF\data\"/>
    </mc:Choice>
  </mc:AlternateContent>
  <xr:revisionPtr revIDLastSave="0" documentId="13_ncr:1_{50EFC516-9E81-47E3-9041-AACAA06E22FC}" xr6:coauthVersionLast="45" xr6:coauthVersionMax="45" xr10:uidLastSave="{00000000-0000-0000-0000-000000000000}"/>
  <bookViews>
    <workbookView xWindow="-120" yWindow="-120" windowWidth="29040" windowHeight="15840" activeTab="1" xr2:uid="{09E9FFC4-CFD6-4C29-84B8-7DE51913CD17}"/>
  </bookViews>
  <sheets>
    <sheet name="Temperaturabhängigkeit" sheetId="2" r:id="rId1"/>
    <sheet name="Daten SURF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" i="1" l="1"/>
  <c r="T7" i="1"/>
  <c r="T6" i="1"/>
  <c r="T4" i="1"/>
  <c r="T5" i="1"/>
  <c r="S5" i="1"/>
  <c r="S6" i="1"/>
  <c r="S7" i="1"/>
  <c r="S8" i="1"/>
  <c r="S4" i="1"/>
  <c r="R5" i="1"/>
  <c r="R6" i="1"/>
  <c r="R7" i="1"/>
  <c r="R8" i="1"/>
  <c r="R4" i="1"/>
  <c r="I23" i="1"/>
  <c r="J23" i="1"/>
  <c r="H23" i="1"/>
  <c r="C22" i="1"/>
  <c r="Q8" i="1"/>
  <c r="Q7" i="1"/>
  <c r="Q6" i="1"/>
  <c r="Q5" i="1"/>
  <c r="Q4" i="1"/>
  <c r="I22" i="1"/>
  <c r="J22" i="1"/>
  <c r="I21" i="1"/>
  <c r="J21" i="1"/>
  <c r="H22" i="1"/>
  <c r="H21" i="1"/>
  <c r="J20" i="1"/>
  <c r="J19" i="1"/>
  <c r="I20" i="1"/>
  <c r="I19" i="1"/>
  <c r="H19" i="1"/>
  <c r="H20" i="1"/>
  <c r="G10" i="1"/>
  <c r="G11" i="1" s="1"/>
  <c r="G12" i="1" s="1"/>
  <c r="G13" i="1" s="1"/>
  <c r="G14" i="1" s="1"/>
  <c r="G15" i="1" s="1"/>
  <c r="G16" i="1" s="1"/>
  <c r="G17" i="1" s="1"/>
  <c r="G18" i="1" s="1"/>
  <c r="E10" i="1"/>
  <c r="C23" i="1" s="1"/>
  <c r="C21" i="1"/>
  <c r="C20" i="1"/>
  <c r="F4" i="1"/>
  <c r="F5" i="1"/>
  <c r="F3" i="1"/>
  <c r="P4" i="1"/>
  <c r="O8" i="1"/>
  <c r="O7" i="1"/>
  <c r="O6" i="1"/>
  <c r="O5" i="1"/>
  <c r="P8" i="1"/>
  <c r="P6" i="1"/>
  <c r="P7" i="1"/>
  <c r="P5" i="1"/>
</calcChain>
</file>

<file path=xl/sharedStrings.xml><?xml version="1.0" encoding="utf-8"?>
<sst xmlns="http://schemas.openxmlformats.org/spreadsheetml/2006/main" count="35" uniqueCount="26">
  <si>
    <t>T in °C</t>
  </si>
  <si>
    <t>Sigma</t>
  </si>
  <si>
    <t>1. Einwagen</t>
  </si>
  <si>
    <t>Ethanol</t>
  </si>
  <si>
    <t>NaCl</t>
  </si>
  <si>
    <t>NaDDS</t>
  </si>
  <si>
    <t>c in mol/L</t>
  </si>
  <si>
    <t>rho g/cm^3</t>
  </si>
  <si>
    <t>molare Masse g/mol</t>
  </si>
  <si>
    <t>Masse g</t>
  </si>
  <si>
    <t>2. Kkal Bestimmung</t>
  </si>
  <si>
    <t>Mittelwert</t>
  </si>
  <si>
    <t>Standardabweichung</t>
  </si>
  <si>
    <t>Kkal</t>
  </si>
  <si>
    <t>Theoretischer Wert</t>
  </si>
  <si>
    <t>3. Oberflächenspannung verschiedener Lösungsmittel</t>
  </si>
  <si>
    <t>Nr</t>
  </si>
  <si>
    <t>Mitelwert</t>
  </si>
  <si>
    <t>4. Temperaturabhängigkeit</t>
  </si>
  <si>
    <t>Ausreißer+</t>
  </si>
  <si>
    <t>Ausreißer-</t>
  </si>
  <si>
    <t>relativ STAW</t>
  </si>
  <si>
    <t>relat. STABW</t>
  </si>
  <si>
    <t>rel STABW</t>
  </si>
  <si>
    <t>Ausreißer +</t>
  </si>
  <si>
    <t>Ausreißer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</si>
</sst>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2" fillId="0" borderId="1" xfId="0" applyFont="1" applyBorder="1"/>
    <xf numFmtId="165" fontId="0" fillId="0" borderId="0" xfId="0" applyNumberFormat="1" applyBorder="1"/>
    <xf numFmtId="165" fontId="0" fillId="0" borderId="5" xfId="0" applyNumberFormat="1" applyFill="1" applyBorder="1"/>
    <xf numFmtId="165" fontId="0" fillId="0" borderId="5" xfId="0" applyNumberFormat="1" applyBorder="1"/>
    <xf numFmtId="2" fontId="0" fillId="0" borderId="5" xfId="0" applyNumberForma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6" xfId="0" applyFont="1" applyFill="1" applyBorder="1"/>
    <xf numFmtId="2" fontId="0" fillId="0" borderId="0" xfId="0" applyNumberFormat="1" applyBorder="1"/>
    <xf numFmtId="0" fontId="1" fillId="0" borderId="5" xfId="0" applyFont="1" applyFill="1" applyBorder="1"/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'Daten SURF'!$M$3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'Daten SURF'!$L$4:$L$25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</c:numCache>
            </c:numRef>
          </c:xVal>
          <c:yVal>
            <c:numRef>
              <c:f>'Daten SURF'!$M$4:$M$25</c:f>
              <c:numCache>
                <c:formatCode>General</c:formatCode>
                <c:ptCount val="22"/>
                <c:pt idx="0">
                  <c:v>69.8</c:v>
                </c:pt>
                <c:pt idx="1">
                  <c:v>69.8</c:v>
                </c:pt>
                <c:pt idx="2">
                  <c:v>69.900000000000006</c:v>
                </c:pt>
                <c:pt idx="3">
                  <c:v>69.900000000000006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68.2</c:v>
                </c:pt>
                <c:pt idx="14">
                  <c:v>68.400000000000006</c:v>
                </c:pt>
                <c:pt idx="15">
                  <c:v>68.5</c:v>
                </c:pt>
                <c:pt idx="16">
                  <c:v>67.8</c:v>
                </c:pt>
                <c:pt idx="17">
                  <c:v>67.8</c:v>
                </c:pt>
                <c:pt idx="18">
                  <c:v>68</c:v>
                </c:pt>
                <c:pt idx="19">
                  <c:v>66</c:v>
                </c:pt>
                <c:pt idx="20">
                  <c:v>66.5</c:v>
                </c:pt>
                <c:pt idx="21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E-4F19-9A31-B89911B3E8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11502371495517E-2"/>
                  <c:y val="2.70643495301651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'Daten SURF'!$O$4:$O$8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49</c:v>
                </c:pt>
              </c:numCache>
            </c:numRef>
          </c:xVal>
          <c:yVal>
            <c:numRef>
              <c:f>'Daten SURF'!$P$4:$P$8</c:f>
              <c:numCache>
                <c:formatCode>0.00</c:formatCode>
                <c:ptCount val="5"/>
                <c:pt idx="0" formatCode="General">
                  <c:v>69.94</c:v>
                </c:pt>
                <c:pt idx="1">
                  <c:v>69</c:v>
                </c:pt>
                <c:pt idx="2">
                  <c:v>68.366666666666674</c:v>
                </c:pt>
                <c:pt idx="3">
                  <c:v>67.86666666666666</c:v>
                </c:pt>
                <c:pt idx="4">
                  <c:v>66.5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E-4F19-9A31-B89911B3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56031"/>
        <c:axId val="724987903"/>
      </c:scatterChart>
      <c:valAx>
        <c:axId val="834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987903"/>
        <c:crosses val="autoZero"/>
        <c:crossBetween val="midCat"/>
      </c:valAx>
      <c:valAx>
        <c:axId val="7249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45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E6AD21-8903-4C98-A116-50844A271990}">
  <sheetPr/>
  <sheetViews>
    <sheetView zoomScale="119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111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C8F992-91BE-4069-A6B7-83897A771C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DF54-4F62-4412-A23F-893180B0009B}">
  <dimension ref="B1:T26"/>
  <sheetViews>
    <sheetView tabSelected="1" workbookViewId="0">
      <selection activeCell="O15" sqref="O15"/>
    </sheetView>
  </sheetViews>
  <sheetFormatPr baseColWidth="10" defaultRowHeight="15" x14ac:dyDescent="0.25"/>
  <cols>
    <col min="2" max="2" width="19.7109375" bestFit="1" customWidth="1"/>
    <col min="5" max="5" width="19.140625" bestFit="1" customWidth="1"/>
    <col min="7" max="7" width="20.7109375" customWidth="1"/>
    <col min="17" max="17" width="19.7109375" bestFit="1" customWidth="1"/>
  </cols>
  <sheetData>
    <row r="1" spans="2:20" ht="15.75" thickBot="1" x14ac:dyDescent="0.3"/>
    <row r="2" spans="2:20" ht="15.75" x14ac:dyDescent="0.25">
      <c r="B2" s="10" t="s">
        <v>2</v>
      </c>
      <c r="C2" s="1" t="s">
        <v>6</v>
      </c>
      <c r="D2" s="1" t="s">
        <v>7</v>
      </c>
      <c r="E2" s="1" t="s">
        <v>8</v>
      </c>
      <c r="F2" s="2" t="s">
        <v>9</v>
      </c>
      <c r="L2" s="10" t="s">
        <v>18</v>
      </c>
      <c r="M2" s="1"/>
      <c r="N2" s="1"/>
      <c r="O2" s="1"/>
      <c r="P2" s="1"/>
      <c r="Q2" s="1"/>
      <c r="R2" s="1"/>
      <c r="S2" s="1"/>
      <c r="T2" s="2"/>
    </row>
    <row r="3" spans="2:20" x14ac:dyDescent="0.25">
      <c r="B3" s="3" t="s">
        <v>3</v>
      </c>
      <c r="C3" s="4">
        <v>0.1</v>
      </c>
      <c r="D3" s="4">
        <v>0.79949999999999999</v>
      </c>
      <c r="E3" s="4">
        <v>46.07</v>
      </c>
      <c r="F3" s="5">
        <f>C3*0.1*E3</f>
        <v>0.46070000000000011</v>
      </c>
      <c r="L3" s="3" t="s">
        <v>0</v>
      </c>
      <c r="M3" s="4" t="s">
        <v>1</v>
      </c>
      <c r="N3" s="4"/>
      <c r="O3" s="17" t="s">
        <v>0</v>
      </c>
      <c r="P3" s="17" t="s">
        <v>1</v>
      </c>
      <c r="Q3" s="18" t="s">
        <v>12</v>
      </c>
      <c r="R3" s="18" t="s">
        <v>23</v>
      </c>
      <c r="S3" s="18" t="s">
        <v>24</v>
      </c>
      <c r="T3" s="21" t="s">
        <v>25</v>
      </c>
    </row>
    <row r="4" spans="2:20" x14ac:dyDescent="0.25">
      <c r="B4" s="3" t="s">
        <v>4</v>
      </c>
      <c r="C4" s="4">
        <v>0.1</v>
      </c>
      <c r="D4" s="4">
        <v>1.0024999999999999</v>
      </c>
      <c r="E4" s="4">
        <v>58.44</v>
      </c>
      <c r="F4" s="5">
        <f t="shared" ref="F4:F5" si="0">C4*0.1*E4</f>
        <v>0.58440000000000014</v>
      </c>
      <c r="L4" s="3">
        <v>20</v>
      </c>
      <c r="M4" s="4">
        <v>69.8</v>
      </c>
      <c r="N4" s="4"/>
      <c r="O4" s="4">
        <v>20</v>
      </c>
      <c r="P4" s="4">
        <f>AVERAGE(M4:M13)</f>
        <v>69.94</v>
      </c>
      <c r="Q4" s="4">
        <f>_xlfn.STDEV.S(M4:M13)</f>
        <v>8.4327404271157216E-2</v>
      </c>
      <c r="R4" s="4">
        <f>Q4/P4*100</f>
        <v>0.12057106701623853</v>
      </c>
      <c r="S4" s="20">
        <f>P4+Q4*3</f>
        <v>70.192982212813476</v>
      </c>
      <c r="T4" s="14">
        <f>P4-Q4*3</f>
        <v>69.68701778718652</v>
      </c>
    </row>
    <row r="5" spans="2:20" ht="15.75" thickBot="1" x14ac:dyDescent="0.3">
      <c r="B5" s="6" t="s">
        <v>5</v>
      </c>
      <c r="C5" s="7">
        <v>1E-3</v>
      </c>
      <c r="D5" s="7">
        <v>1.0002</v>
      </c>
      <c r="E5" s="7">
        <v>288.38</v>
      </c>
      <c r="F5" s="8">
        <f t="shared" si="0"/>
        <v>2.8838000000000003E-2</v>
      </c>
      <c r="L5" s="3">
        <v>20</v>
      </c>
      <c r="M5" s="4">
        <v>69.8</v>
      </c>
      <c r="N5" s="4"/>
      <c r="O5" s="4">
        <f>L14</f>
        <v>30</v>
      </c>
      <c r="P5" s="20">
        <f>AVERAGE(M14:M16)</f>
        <v>69</v>
      </c>
      <c r="Q5" s="4">
        <f>_xlfn.STDEV.S(M14:M16)</f>
        <v>0</v>
      </c>
      <c r="R5" s="4">
        <f t="shared" ref="R5:R8" si="1">Q5/P5*100</f>
        <v>0</v>
      </c>
      <c r="S5" s="20">
        <f t="shared" ref="S5:S8" si="2">P5+Q5*3</f>
        <v>69</v>
      </c>
      <c r="T5" s="14">
        <f t="shared" ref="T5:T8" si="3">P5-Q5*3</f>
        <v>69</v>
      </c>
    </row>
    <row r="6" spans="2:20" ht="15.75" thickBot="1" x14ac:dyDescent="0.3">
      <c r="L6" s="3">
        <v>20</v>
      </c>
      <c r="M6" s="4">
        <v>69.900000000000006</v>
      </c>
      <c r="N6" s="4"/>
      <c r="O6" s="4">
        <f>L17</f>
        <v>35</v>
      </c>
      <c r="P6" s="20">
        <f>AVERAGE(M17:M19)</f>
        <v>68.366666666666674</v>
      </c>
      <c r="Q6" s="4">
        <f>_xlfn.STDEV.S(M17:M19)</f>
        <v>0.15275252316519375</v>
      </c>
      <c r="R6" s="4">
        <f t="shared" si="1"/>
        <v>0.22343128693104886</v>
      </c>
      <c r="S6" s="20">
        <f t="shared" si="2"/>
        <v>68.824924236162261</v>
      </c>
      <c r="T6" s="14">
        <f>P6-Q6*3</f>
        <v>67.908409097171088</v>
      </c>
    </row>
    <row r="7" spans="2:20" ht="15.75" x14ac:dyDescent="0.25">
      <c r="B7" s="10" t="s">
        <v>10</v>
      </c>
      <c r="C7" s="1"/>
      <c r="D7" s="1"/>
      <c r="E7" s="2"/>
      <c r="G7" s="10" t="s">
        <v>15</v>
      </c>
      <c r="H7" s="1"/>
      <c r="I7" s="1"/>
      <c r="J7" s="2"/>
      <c r="L7" s="3">
        <v>20</v>
      </c>
      <c r="M7" s="4">
        <v>69.900000000000006</v>
      </c>
      <c r="N7" s="4"/>
      <c r="O7" s="4">
        <f>L20</f>
        <v>40</v>
      </c>
      <c r="P7" s="20">
        <f>AVERAGE(M20:M22)</f>
        <v>67.86666666666666</v>
      </c>
      <c r="Q7" s="4">
        <f>_xlfn.STDEV.S(M20:M22)</f>
        <v>0.1154700538379268</v>
      </c>
      <c r="R7" s="4">
        <f t="shared" si="1"/>
        <v>0.17014251547828116</v>
      </c>
      <c r="S7" s="20">
        <f t="shared" si="2"/>
        <v>68.213076828180434</v>
      </c>
      <c r="T7" s="14">
        <f>P7-Q7*3</f>
        <v>67.520256505152886</v>
      </c>
    </row>
    <row r="8" spans="2:20" x14ac:dyDescent="0.25">
      <c r="B8" s="3"/>
      <c r="C8" s="4"/>
      <c r="D8" s="4"/>
      <c r="E8" s="5"/>
      <c r="G8" s="3" t="s">
        <v>16</v>
      </c>
      <c r="H8" s="4" t="s">
        <v>4</v>
      </c>
      <c r="I8" s="4" t="s">
        <v>3</v>
      </c>
      <c r="J8" s="5" t="s">
        <v>5</v>
      </c>
      <c r="L8" s="3">
        <v>20</v>
      </c>
      <c r="M8" s="4">
        <v>70</v>
      </c>
      <c r="N8" s="4"/>
      <c r="O8" s="4">
        <f>L23</f>
        <v>49</v>
      </c>
      <c r="P8" s="20">
        <f>AVERAGE(M23:M25)</f>
        <v>66.5</v>
      </c>
      <c r="Q8" s="4">
        <f>_xlfn.STDEV.S(M23:M25)</f>
        <v>0.5</v>
      </c>
      <c r="R8" s="4">
        <f t="shared" si="1"/>
        <v>0.75187969924812026</v>
      </c>
      <c r="S8" s="20">
        <f t="shared" si="2"/>
        <v>68</v>
      </c>
      <c r="T8" s="14">
        <f>P8-Q8*3</f>
        <v>65</v>
      </c>
    </row>
    <row r="9" spans="2:20" x14ac:dyDescent="0.25">
      <c r="B9" s="3" t="s">
        <v>0</v>
      </c>
      <c r="C9" s="4" t="s">
        <v>1</v>
      </c>
      <c r="D9" s="4"/>
      <c r="E9" s="9" t="s">
        <v>14</v>
      </c>
      <c r="G9" s="3">
        <v>1</v>
      </c>
      <c r="H9" s="11">
        <v>66.099999999999994</v>
      </c>
      <c r="I9" s="11">
        <v>65</v>
      </c>
      <c r="J9" s="12">
        <v>39</v>
      </c>
      <c r="L9" s="3">
        <v>20</v>
      </c>
      <c r="M9" s="4">
        <v>70</v>
      </c>
      <c r="N9" s="4"/>
      <c r="O9" s="4"/>
      <c r="P9" s="4"/>
      <c r="Q9" s="4"/>
      <c r="R9" s="4"/>
      <c r="S9" s="4"/>
      <c r="T9" s="5"/>
    </row>
    <row r="10" spans="2:20" x14ac:dyDescent="0.25">
      <c r="B10" s="3">
        <v>20</v>
      </c>
      <c r="C10" s="4">
        <v>69.8</v>
      </c>
      <c r="D10" s="4"/>
      <c r="E10" s="5">
        <f>72.8</f>
        <v>72.8</v>
      </c>
      <c r="G10" s="3">
        <f>G9+1</f>
        <v>2</v>
      </c>
      <c r="H10" s="11">
        <v>68</v>
      </c>
      <c r="I10" s="11">
        <v>64.5</v>
      </c>
      <c r="J10" s="13">
        <v>40</v>
      </c>
      <c r="L10" s="3">
        <v>20</v>
      </c>
      <c r="M10" s="4">
        <v>70</v>
      </c>
      <c r="N10" s="4"/>
      <c r="O10" s="4"/>
      <c r="P10" s="4"/>
      <c r="Q10" s="4"/>
      <c r="R10" s="4"/>
      <c r="S10" s="4"/>
      <c r="T10" s="5"/>
    </row>
    <row r="11" spans="2:20" x14ac:dyDescent="0.25">
      <c r="B11" s="3">
        <v>20</v>
      </c>
      <c r="C11" s="4">
        <v>69.8</v>
      </c>
      <c r="D11" s="4"/>
      <c r="E11" s="5"/>
      <c r="G11" s="3">
        <f t="shared" ref="G11:G18" si="4">G10+1</f>
        <v>3</v>
      </c>
      <c r="H11" s="11">
        <v>68.5</v>
      </c>
      <c r="I11" s="11">
        <v>64.400000000000006</v>
      </c>
      <c r="J11" s="13">
        <v>40.799999999999997</v>
      </c>
      <c r="L11" s="3">
        <v>20</v>
      </c>
      <c r="M11" s="4">
        <v>70</v>
      </c>
      <c r="N11" s="4"/>
      <c r="O11" s="4"/>
      <c r="P11" s="4"/>
      <c r="Q11" s="4"/>
      <c r="R11" s="4"/>
      <c r="S11" s="4"/>
      <c r="T11" s="5"/>
    </row>
    <row r="12" spans="2:20" x14ac:dyDescent="0.25">
      <c r="B12" s="3">
        <v>20</v>
      </c>
      <c r="C12" s="4">
        <v>69.900000000000006</v>
      </c>
      <c r="D12" s="4"/>
      <c r="E12" s="5"/>
      <c r="G12" s="3">
        <f t="shared" si="4"/>
        <v>4</v>
      </c>
      <c r="H12" s="11">
        <v>68.099999999999994</v>
      </c>
      <c r="I12" s="11">
        <v>63.5</v>
      </c>
      <c r="J12" s="13">
        <v>41</v>
      </c>
      <c r="L12" s="3">
        <v>20</v>
      </c>
      <c r="M12" s="4">
        <v>70</v>
      </c>
      <c r="N12" s="4"/>
      <c r="O12" s="4"/>
      <c r="P12" s="4"/>
      <c r="Q12" s="4"/>
      <c r="R12" s="4"/>
      <c r="S12" s="4"/>
      <c r="T12" s="5"/>
    </row>
    <row r="13" spans="2:20" x14ac:dyDescent="0.25">
      <c r="B13" s="3">
        <v>20</v>
      </c>
      <c r="C13" s="4">
        <v>69.900000000000006</v>
      </c>
      <c r="D13" s="4"/>
      <c r="E13" s="5"/>
      <c r="G13" s="3">
        <f t="shared" si="4"/>
        <v>5</v>
      </c>
      <c r="H13" s="11">
        <v>68.5</v>
      </c>
      <c r="I13" s="11">
        <v>64.5</v>
      </c>
      <c r="J13" s="13">
        <v>40.799999999999997</v>
      </c>
      <c r="L13" s="3">
        <v>20</v>
      </c>
      <c r="M13" s="4">
        <v>70</v>
      </c>
      <c r="N13" s="4"/>
      <c r="O13" s="4"/>
      <c r="P13" s="4"/>
      <c r="Q13" s="4"/>
      <c r="R13" s="4"/>
      <c r="S13" s="4"/>
      <c r="T13" s="5"/>
    </row>
    <row r="14" spans="2:20" x14ac:dyDescent="0.25">
      <c r="B14" s="3">
        <v>20</v>
      </c>
      <c r="C14" s="4">
        <v>70</v>
      </c>
      <c r="D14" s="4"/>
      <c r="E14" s="5"/>
      <c r="G14" s="3">
        <f t="shared" si="4"/>
        <v>6</v>
      </c>
      <c r="H14" s="11">
        <v>68</v>
      </c>
      <c r="I14" s="11">
        <v>64.599999999999994</v>
      </c>
      <c r="J14" s="13">
        <v>41</v>
      </c>
      <c r="L14" s="3">
        <v>30</v>
      </c>
      <c r="M14" s="4">
        <v>69</v>
      </c>
      <c r="N14" s="4"/>
      <c r="O14" s="4"/>
      <c r="P14" s="4"/>
      <c r="Q14" s="4"/>
      <c r="R14" s="4"/>
      <c r="S14" s="4"/>
      <c r="T14" s="5"/>
    </row>
    <row r="15" spans="2:20" x14ac:dyDescent="0.25">
      <c r="B15" s="3">
        <v>20</v>
      </c>
      <c r="C15" s="4">
        <v>70</v>
      </c>
      <c r="D15" s="4"/>
      <c r="E15" s="5"/>
      <c r="G15" s="3">
        <f t="shared" si="4"/>
        <v>7</v>
      </c>
      <c r="H15" s="11">
        <v>68</v>
      </c>
      <c r="I15" s="11">
        <v>63.5</v>
      </c>
      <c r="J15" s="13">
        <v>40.799999999999997</v>
      </c>
      <c r="L15" s="3">
        <v>30</v>
      </c>
      <c r="M15" s="4">
        <v>69</v>
      </c>
      <c r="N15" s="4"/>
      <c r="O15" s="4"/>
      <c r="P15" s="4"/>
      <c r="Q15" s="4"/>
      <c r="R15" s="4"/>
      <c r="S15" s="4"/>
      <c r="T15" s="5"/>
    </row>
    <row r="16" spans="2:20" x14ac:dyDescent="0.25">
      <c r="B16" s="3">
        <v>20</v>
      </c>
      <c r="C16" s="4">
        <v>70</v>
      </c>
      <c r="D16" s="4"/>
      <c r="E16" s="5"/>
      <c r="G16" s="3">
        <f t="shared" si="4"/>
        <v>8</v>
      </c>
      <c r="H16" s="11">
        <v>68.5</v>
      </c>
      <c r="I16" s="11">
        <v>64.599999999999994</v>
      </c>
      <c r="J16" s="13">
        <v>39</v>
      </c>
      <c r="L16" s="3">
        <v>30</v>
      </c>
      <c r="M16" s="4">
        <v>69</v>
      </c>
      <c r="N16" s="4"/>
      <c r="O16" s="4"/>
      <c r="P16" s="4"/>
      <c r="Q16" s="4"/>
      <c r="R16" s="4"/>
      <c r="S16" s="4"/>
      <c r="T16" s="5"/>
    </row>
    <row r="17" spans="2:20" x14ac:dyDescent="0.25">
      <c r="B17" s="3">
        <v>20</v>
      </c>
      <c r="C17" s="4">
        <v>70</v>
      </c>
      <c r="D17" s="4"/>
      <c r="E17" s="5"/>
      <c r="G17" s="3">
        <f t="shared" si="4"/>
        <v>9</v>
      </c>
      <c r="H17" s="11">
        <v>67.900000000000006</v>
      </c>
      <c r="I17" s="11">
        <v>64.8</v>
      </c>
      <c r="J17" s="13">
        <v>39</v>
      </c>
      <c r="L17" s="3">
        <v>35</v>
      </c>
      <c r="M17" s="4">
        <v>68.2</v>
      </c>
      <c r="N17" s="4"/>
      <c r="O17" s="4"/>
      <c r="P17" s="4"/>
      <c r="Q17" s="4"/>
      <c r="R17" s="4"/>
      <c r="S17" s="4"/>
      <c r="T17" s="5"/>
    </row>
    <row r="18" spans="2:20" x14ac:dyDescent="0.25">
      <c r="B18" s="3">
        <v>20</v>
      </c>
      <c r="C18" s="4">
        <v>70</v>
      </c>
      <c r="D18" s="4"/>
      <c r="E18" s="5"/>
      <c r="G18" s="3">
        <f t="shared" si="4"/>
        <v>10</v>
      </c>
      <c r="H18" s="11">
        <v>68.2</v>
      </c>
      <c r="I18" s="11">
        <v>64.8</v>
      </c>
      <c r="J18" s="13">
        <v>40</v>
      </c>
      <c r="L18" s="3">
        <v>35</v>
      </c>
      <c r="M18" s="4">
        <v>68.400000000000006</v>
      </c>
      <c r="N18" s="4"/>
      <c r="O18" s="4"/>
      <c r="P18" s="4"/>
      <c r="Q18" s="4"/>
      <c r="R18" s="4"/>
      <c r="S18" s="4"/>
      <c r="T18" s="5"/>
    </row>
    <row r="19" spans="2:20" x14ac:dyDescent="0.25">
      <c r="B19" s="3">
        <v>20</v>
      </c>
      <c r="C19" s="4">
        <v>70</v>
      </c>
      <c r="D19" s="4"/>
      <c r="E19" s="5"/>
      <c r="G19" s="15" t="s">
        <v>17</v>
      </c>
      <c r="H19" s="11">
        <f>AVERAGE(H9:H18)</f>
        <v>67.98</v>
      </c>
      <c r="I19" s="11">
        <f>AVERAGE(I9:I18)</f>
        <v>64.419999999999987</v>
      </c>
      <c r="J19" s="13">
        <f>AVERAGE(J9:J18)</f>
        <v>40.14</v>
      </c>
      <c r="L19" s="3">
        <v>35</v>
      </c>
      <c r="M19" s="4">
        <v>68.5</v>
      </c>
      <c r="N19" s="4"/>
      <c r="O19" s="4"/>
      <c r="P19" s="4"/>
      <c r="Q19" s="4"/>
      <c r="R19" s="4"/>
      <c r="S19" s="4"/>
      <c r="T19" s="5"/>
    </row>
    <row r="20" spans="2:20" x14ac:dyDescent="0.25">
      <c r="B20" s="15" t="s">
        <v>11</v>
      </c>
      <c r="C20" s="4">
        <f>AVERAGE(C10:C19)</f>
        <v>69.94</v>
      </c>
      <c r="D20" s="4"/>
      <c r="E20" s="5"/>
      <c r="G20" s="15" t="s">
        <v>12</v>
      </c>
      <c r="H20" s="4">
        <f>_xlfn.STDEV.S(H9:H18)</f>
        <v>0.70047602861673208</v>
      </c>
      <c r="I20" s="4">
        <f>_xlfn.STDEV.S(I9:I18)</f>
        <v>0.51596726855704833</v>
      </c>
      <c r="J20" s="5">
        <f>_xlfn.STDEV.S(J9:J18)</f>
        <v>0.8643558937793564</v>
      </c>
      <c r="L20" s="3">
        <v>40</v>
      </c>
      <c r="M20" s="4">
        <v>67.8</v>
      </c>
      <c r="N20" s="4"/>
      <c r="O20" s="4"/>
      <c r="P20" s="4"/>
      <c r="Q20" s="4"/>
      <c r="R20" s="4"/>
      <c r="S20" s="4"/>
      <c r="T20" s="5"/>
    </row>
    <row r="21" spans="2:20" x14ac:dyDescent="0.25">
      <c r="B21" s="15" t="s">
        <v>12</v>
      </c>
      <c r="C21" s="4">
        <f>_xlfn.STDEV.S(C10:C19)</f>
        <v>8.4327404271157216E-2</v>
      </c>
      <c r="D21" s="4"/>
      <c r="E21" s="5"/>
      <c r="G21" s="15" t="s">
        <v>19</v>
      </c>
      <c r="H21" s="11">
        <f>H19+3*H20</f>
        <v>70.081428085850206</v>
      </c>
      <c r="I21" s="11">
        <f t="shared" ref="I21:J21" si="5">I19+3*I20</f>
        <v>65.967901805671133</v>
      </c>
      <c r="J21" s="13">
        <f t="shared" si="5"/>
        <v>42.733067681338071</v>
      </c>
      <c r="L21" s="3">
        <v>40</v>
      </c>
      <c r="M21" s="4">
        <v>67.8</v>
      </c>
      <c r="N21" s="4"/>
      <c r="O21" s="4"/>
      <c r="P21" s="4"/>
      <c r="Q21" s="4"/>
      <c r="R21" s="4"/>
      <c r="S21" s="4"/>
      <c r="T21" s="5"/>
    </row>
    <row r="22" spans="2:20" x14ac:dyDescent="0.25">
      <c r="B22" s="15" t="s">
        <v>21</v>
      </c>
      <c r="C22" s="4">
        <f>C21/C20*100</f>
        <v>0.12057106701623853</v>
      </c>
      <c r="D22" s="4"/>
      <c r="E22" s="5"/>
      <c r="G22" s="15" t="s">
        <v>20</v>
      </c>
      <c r="H22" s="11">
        <f>H19-3*H20</f>
        <v>65.878571914149802</v>
      </c>
      <c r="I22" s="11">
        <f t="shared" ref="I22:J22" si="6">I19-3*I20</f>
        <v>62.872098194328842</v>
      </c>
      <c r="J22" s="13">
        <f t="shared" si="6"/>
        <v>37.546932318661931</v>
      </c>
      <c r="L22" s="3">
        <v>40</v>
      </c>
      <c r="M22" s="4">
        <v>68</v>
      </c>
      <c r="N22" s="4"/>
      <c r="O22" s="4"/>
      <c r="P22" s="4"/>
      <c r="Q22" s="4"/>
      <c r="R22" s="4"/>
      <c r="S22" s="4"/>
      <c r="T22" s="5"/>
    </row>
    <row r="23" spans="2:20" ht="15.75" thickBot="1" x14ac:dyDescent="0.3">
      <c r="B23" s="16" t="s">
        <v>13</v>
      </c>
      <c r="C23" s="7">
        <f>E10/C20</f>
        <v>1.0408921933085502</v>
      </c>
      <c r="D23" s="7"/>
      <c r="E23" s="8"/>
      <c r="G23" s="19" t="s">
        <v>22</v>
      </c>
      <c r="H23" s="7">
        <f>H20/H19*100</f>
        <v>1.0304148699863667</v>
      </c>
      <c r="I23" s="7">
        <f t="shared" ref="I23:J23" si="7">I20/I19*100</f>
        <v>0.8009426708429811</v>
      </c>
      <c r="J23" s="8">
        <f t="shared" si="7"/>
        <v>2.1533529989520588</v>
      </c>
      <c r="L23" s="3">
        <v>49</v>
      </c>
      <c r="M23" s="4">
        <v>66</v>
      </c>
      <c r="N23" s="4"/>
      <c r="O23" s="4"/>
      <c r="P23" s="4"/>
      <c r="Q23" s="4"/>
      <c r="R23" s="4"/>
      <c r="S23" s="4"/>
      <c r="T23" s="5"/>
    </row>
    <row r="24" spans="2:20" x14ac:dyDescent="0.25">
      <c r="L24" s="3">
        <v>49</v>
      </c>
      <c r="M24" s="4">
        <v>66.5</v>
      </c>
      <c r="N24" s="4"/>
      <c r="O24" s="4"/>
      <c r="P24" s="4"/>
      <c r="Q24" s="4"/>
      <c r="R24" s="4"/>
      <c r="S24" s="4"/>
      <c r="T24" s="5"/>
    </row>
    <row r="25" spans="2:20" ht="15.75" thickBot="1" x14ac:dyDescent="0.3">
      <c r="L25" s="6">
        <v>49</v>
      </c>
      <c r="M25" s="7">
        <v>67</v>
      </c>
      <c r="N25" s="7"/>
      <c r="O25" s="7"/>
      <c r="P25" s="7"/>
      <c r="Q25" s="7"/>
      <c r="R25" s="7"/>
      <c r="S25" s="7"/>
      <c r="T25" s="8"/>
    </row>
    <row r="26" spans="2:20" x14ac:dyDescent="0.25">
      <c r="L26" s="4"/>
      <c r="M26" s="4"/>
      <c r="N26" s="4"/>
      <c r="O26" s="4"/>
      <c r="P26" s="4"/>
      <c r="Q26" s="4"/>
      <c r="R26" s="4"/>
    </row>
  </sheetData>
  <sortState xmlns:xlrd2="http://schemas.microsoft.com/office/spreadsheetml/2017/richdata2" ref="M4:M13">
    <sortCondition ref="M4"/>
  </sortState>
  <conditionalFormatting sqref="H9:H18">
    <cfRule type="cellIs" dxfId="1" priority="1" operator="lessThan">
      <formula>$H$19-$H$20*3</formula>
    </cfRule>
    <cfRule type="cellIs" dxfId="0" priority="2" operator="greaterThan">
      <formula>$H$19+$H$20*3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Daten SURF</vt:lpstr>
      <vt:lpstr>Temperaturabhängigkeit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2020-06-12T20:08:53Z</dcterms:created>
  <dcterms:modified xsi:type="dcterms:W3CDTF">2020-06-12T21:04:04Z</dcterms:modified>
</cp:coreProperties>
</file>