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hsmerseburgde-my.sharepoint.com/personal/roman-luca_zank_stud_hs-merseburg_de/Documents/Bachelor Chemie und Umwelt/2. Semester/Werkstofftechnik/Versuch 6/"/>
    </mc:Choice>
  </mc:AlternateContent>
  <xr:revisionPtr revIDLastSave="511" documentId="8_{DBCFC98C-14F7-48C8-A055-3853775A13FC}" xr6:coauthVersionLast="43" xr6:coauthVersionMax="43" xr10:uidLastSave="{1199F28E-9238-486B-A869-28E129BFFE04}"/>
  <bookViews>
    <workbookView minimized="1" xWindow="30" yWindow="330" windowWidth="28770" windowHeight="15270" activeTab="1" xr2:uid="{5FF7CAC2-A8CF-4B0C-BC81-A43EBC0F65C9}"/>
  </bookViews>
  <sheets>
    <sheet name="Messwerte" sheetId="2" r:id="rId1"/>
    <sheet name="E-Modul" sheetId="3" r:id="rId2"/>
    <sheet name="Bruchdehnung A" sheetId="1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3" l="1"/>
  <c r="Z32" i="3" l="1"/>
  <c r="Y32" i="3"/>
  <c r="X33" i="3"/>
  <c r="X32" i="3"/>
  <c r="U30" i="3"/>
  <c r="T30" i="3"/>
  <c r="AA5" i="3"/>
  <c r="AA4" i="3"/>
  <c r="Z5" i="3"/>
  <c r="Z4" i="3"/>
  <c r="V9" i="3"/>
  <c r="W9" i="3" s="1"/>
  <c r="X9" i="3"/>
  <c r="V6" i="3"/>
  <c r="W6" i="3"/>
  <c r="X6" i="3"/>
  <c r="V5" i="3"/>
  <c r="W5" i="3"/>
  <c r="X5" i="3"/>
  <c r="V8" i="3"/>
  <c r="W8" i="3" s="1"/>
  <c r="X8" i="3"/>
  <c r="V10" i="3"/>
  <c r="X10" i="3"/>
  <c r="X7" i="3"/>
  <c r="V7" i="3"/>
  <c r="AA11" i="3"/>
  <c r="D5" i="3"/>
  <c r="F5" i="3" s="1"/>
  <c r="E5" i="3"/>
  <c r="G5" i="3" s="1"/>
  <c r="M8" i="3"/>
  <c r="O8" i="3" s="1"/>
  <c r="N8" i="3"/>
  <c r="P8" i="3" s="1"/>
  <c r="N5" i="3"/>
  <c r="P5" i="3" s="1"/>
  <c r="N6" i="3"/>
  <c r="P6" i="3" s="1"/>
  <c r="N7" i="3"/>
  <c r="P7" i="3" s="1"/>
  <c r="M5" i="3"/>
  <c r="O5" i="3" s="1"/>
  <c r="K30" i="3" s="1"/>
  <c r="L30" i="3" s="1"/>
  <c r="M6" i="3"/>
  <c r="O6" i="3" s="1"/>
  <c r="M7" i="3"/>
  <c r="O7" i="3" s="1"/>
  <c r="D9" i="3"/>
  <c r="F9" i="3" s="1"/>
  <c r="E9" i="3"/>
  <c r="G9" i="3" s="1"/>
  <c r="D7" i="3"/>
  <c r="F7" i="3" s="1"/>
  <c r="E7" i="3"/>
  <c r="G7" i="3" s="1"/>
  <c r="E6" i="3"/>
  <c r="G6" i="3" s="1"/>
  <c r="E8" i="3"/>
  <c r="G8" i="3" s="1"/>
  <c r="D6" i="3"/>
  <c r="F6" i="3" s="1"/>
  <c r="D8" i="3"/>
  <c r="F8" i="3" s="1"/>
  <c r="W10" i="3" l="1"/>
  <c r="W7" i="3"/>
  <c r="C30" i="3"/>
  <c r="F3" i="2"/>
  <c r="F4" i="2"/>
  <c r="F5" i="2"/>
  <c r="F6" i="2"/>
  <c r="C4" i="1"/>
  <c r="B4" i="1"/>
</calcChain>
</file>

<file path=xl/sharedStrings.xml><?xml version="1.0" encoding="utf-8"?>
<sst xmlns="http://schemas.openxmlformats.org/spreadsheetml/2006/main" count="42" uniqueCount="20">
  <si>
    <t>Kupfer (gewalzt)</t>
  </si>
  <si>
    <t>Probe</t>
  </si>
  <si>
    <t>Breite [mm]</t>
  </si>
  <si>
    <t>Dicke [mm]</t>
  </si>
  <si>
    <t>Länge  [mm]</t>
  </si>
  <si>
    <t>Kupfer (weich)</t>
  </si>
  <si>
    <t>PA6</t>
  </si>
  <si>
    <t>ERP30K</t>
  </si>
  <si>
    <t>danach</t>
  </si>
  <si>
    <t>S0</t>
  </si>
  <si>
    <t>Kraft gemessen</t>
  </si>
  <si>
    <t>dl gemessen</t>
  </si>
  <si>
    <t>Kraft F</t>
  </si>
  <si>
    <t>Längenänd. dl</t>
  </si>
  <si>
    <t>Spannung</t>
  </si>
  <si>
    <t>Dehnung</t>
  </si>
  <si>
    <t>Stahl</t>
  </si>
  <si>
    <t>Kupfer</t>
  </si>
  <si>
    <t xml:space="preserve"> </t>
  </si>
  <si>
    <t>PP 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</si>
</sst>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%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166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2">
    <cellStyle name="Prozent" xfId="1" builtinId="5"/>
    <cellStyle name="Standard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'E-Modul'!$G$5:$G$9</c:f>
              <c:numCache>
                <c:formatCode>0.0000%</c:formatCode>
                <c:ptCount val="5"/>
                <c:pt idx="0">
                  <c:v>2.9999999999999997E-4</c:v>
                </c:pt>
                <c:pt idx="1">
                  <c:v>3.7500000000000001E-4</c:v>
                </c:pt>
                <c:pt idx="2">
                  <c:v>5.2499999999999997E-4</c:v>
                </c:pt>
                <c:pt idx="3">
                  <c:v>5.9999999999999995E-4</c:v>
                </c:pt>
                <c:pt idx="4">
                  <c:v>6.7500000000000004E-4</c:v>
                </c:pt>
              </c:numCache>
            </c:numRef>
          </c:xVal>
          <c:yVal>
            <c:numRef>
              <c:f>'E-Modul'!$F$5:$F$9</c:f>
              <c:numCache>
                <c:formatCode>General</c:formatCode>
                <c:ptCount val="5"/>
                <c:pt idx="0">
                  <c:v>41.666666666666664</c:v>
                </c:pt>
                <c:pt idx="1">
                  <c:v>62.5</c:v>
                </c:pt>
                <c:pt idx="2">
                  <c:v>83.333333333333329</c:v>
                </c:pt>
                <c:pt idx="3">
                  <c:v>104.16666666666667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F39-B229-D6EE9771E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319"/>
        <c:axId val="135316159"/>
      </c:scatterChart>
      <c:valAx>
        <c:axId val="14451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316159"/>
        <c:crosses val="autoZero"/>
        <c:crossBetween val="midCat"/>
      </c:valAx>
      <c:valAx>
        <c:axId val="1353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1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'E-Modul'!$P$5:$P$8</c:f>
              <c:numCache>
                <c:formatCode>0.0000%</c:formatCode>
                <c:ptCount val="4"/>
                <c:pt idx="0">
                  <c:v>6.2500000000000001E-4</c:v>
                </c:pt>
                <c:pt idx="1">
                  <c:v>7.7500000000000008E-4</c:v>
                </c:pt>
                <c:pt idx="2">
                  <c:v>9.2500000000000015E-4</c:v>
                </c:pt>
                <c:pt idx="3">
                  <c:v>1.0500000000000002E-3</c:v>
                </c:pt>
              </c:numCache>
            </c:numRef>
          </c:xVal>
          <c:yVal>
            <c:numRef>
              <c:f>'E-Modul'!$O$5:$O$8</c:f>
              <c:numCache>
                <c:formatCode>General</c:formatCode>
                <c:ptCount val="4"/>
                <c:pt idx="0">
                  <c:v>92.591666666666669</c:v>
                </c:pt>
                <c:pt idx="1">
                  <c:v>111.10999999999999</c:v>
                </c:pt>
                <c:pt idx="2">
                  <c:v>129.6283333333333</c:v>
                </c:pt>
                <c:pt idx="3">
                  <c:v>148.14666666666665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2-4E1A-BAD7-B0051236B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319"/>
        <c:axId val="135316159"/>
      </c:scatterChart>
      <c:valAx>
        <c:axId val="14451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316159"/>
        <c:crosses val="autoZero"/>
        <c:crossBetween val="midCat"/>
      </c:valAx>
      <c:valAx>
        <c:axId val="1353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1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('E-Modul'!$X$6,'E-Modul'!$X$9)</c:f>
              <c:numCache>
                <c:formatCode>0.0000%</c:formatCode>
                <c:ptCount val="2"/>
                <c:pt idx="0">
                  <c:v>5.0000000000000001E-4</c:v>
                </c:pt>
                <c:pt idx="1">
                  <c:v>2.5000000000000001E-3</c:v>
                </c:pt>
              </c:numCache>
            </c:numRef>
          </c:xVal>
          <c:yVal>
            <c:numRef>
              <c:f>('E-Modul'!$W$6,'E-Modul'!$W$9)</c:f>
              <c:numCache>
                <c:formatCode>General</c:formatCode>
                <c:ptCount val="2"/>
                <c:pt idx="0">
                  <c:v>0.77964912280701737</c:v>
                </c:pt>
                <c:pt idx="1">
                  <c:v>1.4479197994987467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4-4102-A7FE-0274E24B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319"/>
        <c:axId val="135316159"/>
      </c:scatterChart>
      <c:valAx>
        <c:axId val="14451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316159"/>
        <c:crosses val="autoZero"/>
        <c:crossBetween val="midCat"/>
      </c:valAx>
      <c:valAx>
        <c:axId val="1353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51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12</xdr:row>
      <xdr:rowOff>14286</xdr:rowOff>
    </xdr:from>
    <xdr:to>
      <xdr:col>7</xdr:col>
      <xdr:colOff>19050</xdr:colOff>
      <xdr:row>27</xdr:row>
      <xdr:rowOff>19049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71F0B6-41B7-4400-B4DA-359F79A8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12</xdr:row>
      <xdr:rowOff>19050</xdr:rowOff>
    </xdr:from>
    <xdr:to>
      <xdr:col>16</xdr:col>
      <xdr:colOff>638176</xdr:colOff>
      <xdr:row>27</xdr:row>
      <xdr:rowOff>23813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6B394EE-F16A-4265-815A-82EC01A5C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11</xdr:row>
      <xdr:rowOff>180975</xdr:rowOff>
    </xdr:from>
    <xdr:to>
      <xdr:col>26</xdr:col>
      <xdr:colOff>276226</xdr:colOff>
      <xdr:row>26</xdr:row>
      <xdr:rowOff>185738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DABB15-0465-4BD6-B484-336CB0DAE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9BF85-7AB7-46C0-8A21-DAA3A148940B}" name="Tabelle1" displayName="Tabelle1" ref="B2:F6" totalsRowShown="0">
  <autoFilter ref="B2:F6" xr:uid="{A97822DC-1D72-4412-83B7-5EACCEDC36B9}"/>
  <tableColumns count="5">
    <tableColumn id="1" xr3:uid="{725AAFBA-81D3-4B87-AC16-A00B7157257B}" name="Probe"/>
    <tableColumn id="2" xr3:uid="{4F954A9A-E870-4A1A-B778-88F37DCFB782}" name="Breite [mm]" dataDxfId="18"/>
    <tableColumn id="3" xr3:uid="{6E021409-4FBD-422A-B839-F0C9D9FFB631}" name="Dicke [mm]" dataDxfId="17"/>
    <tableColumn id="4" xr3:uid="{3D8B35E8-6035-4B4A-8816-F951718B0890}" name="Länge  [mm]" dataDxfId="16"/>
    <tableColumn id="5" xr3:uid="{AEC512FF-1588-4599-986F-4A152DB6E0FC}" name="S0" dataDxfId="15">
      <calculatedColumnFormula>Tabelle1[[#This Row],[Breite '[mm']]]*Tabelle1[[#This Row],[Dicke '[mm']]]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42257-9EED-428A-85E8-F9F6DBBBBC02}" name="Tabelle2" displayName="Tabelle2" ref="B9:E13" totalsRowShown="0">
  <autoFilter ref="B9:E13" xr:uid="{AB93CAE0-2634-4F12-B181-4D5B44BC6C48}"/>
  <tableColumns count="4">
    <tableColumn id="1" xr3:uid="{265AEE02-08ED-464F-AE37-041940A7CC58}" name="Probe"/>
    <tableColumn id="2" xr3:uid="{9B1911E3-CA7C-4626-A1B3-142D7F5DA75F}" name="Breite [mm]" dataDxfId="14"/>
    <tableColumn id="3" xr3:uid="{2F99F21E-F335-4FBE-AE06-2CC17948A1D1}" name="Dicke [mm]" dataDxfId="13"/>
    <tableColumn id="4" xr3:uid="{DCB5CC64-289D-4CE3-9E6D-9128B8DB22AD}" name="Länge  [mm]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E827971-C9CC-49B8-AB29-E86A6C55E0DB}" name="Tabelle13" displayName="Tabelle13" ref="B4:G9" totalsRowShown="0">
  <autoFilter ref="B4:G9" xr:uid="{DFE3321F-33BC-4104-9CB1-46A147D94AC6}"/>
  <tableColumns count="6">
    <tableColumn id="1" xr3:uid="{13927E7C-B3BD-445C-82AB-E9C1AD46355E}" name="Kraft gemessen"/>
    <tableColumn id="2" xr3:uid="{CD0F78E3-3A32-4C77-9A0E-FA9C127A62E2}" name="dl gemessen"/>
    <tableColumn id="3" xr3:uid="{AEB1970D-5DE0-4171-A676-E8F4F6CC1499}" name="Kraft F">
      <calculatedColumnFormula>B5*500</calculatedColumnFormula>
    </tableColumn>
    <tableColumn id="4" xr3:uid="{4604AA60-3142-4C36-B5BF-3D900628FD63}" name="Längenänd. dl">
      <calculatedColumnFormula>C5*10*0.00125</calculatedColumnFormula>
    </tableColumn>
    <tableColumn id="5" xr3:uid="{7AF3EB19-E480-4457-8F91-1BF85A46CC43}" name="Spannung">
      <calculatedColumnFormula>D5/$I$11</calculatedColumnFormula>
    </tableColumn>
    <tableColumn id="6" xr3:uid="{2757BC28-9EA6-49DE-8319-369B2508F22B}" name="Dehnung" dataDxfId="11" dataCellStyle="Prozent">
      <calculatedColumnFormula>E5/$H$11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C93911-EF00-4037-B963-29E8D5F3FDF9}" name="Tabelle1315" displayName="Tabelle1315" ref="K4:P8" totalsRowShown="0">
  <autoFilter ref="K4:P8" xr:uid="{38FB3830-8243-46FD-8EC0-DCF4D4DFD286}"/>
  <tableColumns count="6">
    <tableColumn id="1" xr3:uid="{F06EB219-73E1-46D6-B4A8-7A02F7C46902}" name="Kraft gemessen"/>
    <tableColumn id="2" xr3:uid="{EFB1E6DE-B6AA-4C1A-BAFF-13AAA8810AD4}" name="dl gemessen"/>
    <tableColumn id="3" xr3:uid="{F0341BFF-D390-483D-87BC-22E83D6C2834}" name="Kraft F" dataDxfId="10">
      <calculatedColumnFormula>K5*555.55</calculatedColumnFormula>
    </tableColumn>
    <tableColumn id="4" xr3:uid="{4BED9BC5-87AD-4F82-931E-047BB9959BB2}" name="Längenänd. dl" dataDxfId="9">
      <calculatedColumnFormula>L5*0.0125</calculatedColumnFormula>
    </tableColumn>
    <tableColumn id="5" xr3:uid="{67782AF3-4879-49AE-B2A5-0F46A89ED610}" name="Spannung" dataDxfId="8">
      <calculatedColumnFormula>M5/$R$11</calculatedColumnFormula>
    </tableColumn>
    <tableColumn id="6" xr3:uid="{972B5B08-8C18-4F10-B5A3-4E35FA116C68}" name="Dehnung" dataDxfId="7" dataCellStyle="Prozent">
      <calculatedColumnFormula>N5/$Q$11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DBE9186-B2B6-4983-8724-A9029004AD8B}" name="Tabelle131516" displayName="Tabelle131516" ref="T4:X10" totalsRowShown="0">
  <autoFilter ref="T4:X10" xr:uid="{2D0DD53A-521E-46D6-8220-F391ABF75BDC}"/>
  <tableColumns count="5">
    <tableColumn id="1" xr3:uid="{A0F5310F-5EBD-46E6-9ACD-4E8E5C9FDC09}" name="Kraft gemessen"/>
    <tableColumn id="4" xr3:uid="{AFA9D8F4-CAD2-44BB-B3C0-0BB44B344128}" name="Längenänd. dl" dataDxfId="6">
      <calculatedColumnFormula>#REF!*0.03448</calculatedColumnFormula>
    </tableColumn>
    <tableColumn id="3" xr3:uid="{40E4DD9B-3ABE-42C3-BB39-2CD9140148F5}" name="Kraft F" dataDxfId="5">
      <calculatedColumnFormula>T5*22.22</calculatedColumnFormula>
    </tableColumn>
    <tableColumn id="5" xr3:uid="{54F93A61-BF84-4836-878E-6343A589ABA1}" name="Spannung" dataDxfId="4">
      <calculatedColumnFormula>V5/$AA$11</calculatedColumnFormula>
    </tableColumn>
    <tableColumn id="6" xr3:uid="{A17A269D-3F39-48B1-B147-558222A8872E}" name="Dehnung" dataDxfId="3" dataCellStyle="Prozent">
      <calculatedColumnFormula>U5/$Z$11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FCDEC1-512B-4268-A430-22A7F6CCE1CA}" name="Tabelle3" displayName="Tabelle3" ref="B3:C4" totalsRowShown="0" dataDxfId="2" dataCellStyle="Prozent">
  <autoFilter ref="B3:C4" xr:uid="{7911290E-2B98-4780-B66D-7C2BA3E85A06}"/>
  <tableColumns count="2">
    <tableColumn id="1" xr3:uid="{381E5C31-FF46-4F53-9A2B-CC285D29557B}" name="Kupfer (gewalzt)" dataDxfId="1" dataCellStyle="Prozent">
      <calculatedColumnFormula>(Messwerte!E10-Messwerte!E3)/Messwerte!E3</calculatedColumnFormula>
    </tableColumn>
    <tableColumn id="2" xr3:uid="{838F96DD-137D-4E74-800B-B9C6E87B5151}" name="Kupfer (weich)" dataDxfId="0" dataCellStyle="Prozent">
      <calculatedColumnFormula>(Messwerte!E11-Tabelle1[[#This Row],[Länge  '[mm']]])/Tabelle1[[#This Row],[Länge  '[mm']]]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DB2F-4BBF-40C2-957C-E11BF2833A61}">
  <dimension ref="B2:F13"/>
  <sheetViews>
    <sheetView workbookViewId="0">
      <selection activeCell="F4" sqref="F4"/>
    </sheetView>
  </sheetViews>
  <sheetFormatPr baseColWidth="10" defaultRowHeight="15" x14ac:dyDescent="0.25"/>
  <cols>
    <col min="2" max="2" width="16.42578125" customWidth="1"/>
    <col min="3" max="3" width="13.85546875" customWidth="1"/>
    <col min="4" max="4" width="13.28515625" customWidth="1"/>
    <col min="5" max="5" width="14" customWidth="1"/>
  </cols>
  <sheetData>
    <row r="2" spans="2:6" x14ac:dyDescent="0.25">
      <c r="B2" t="s">
        <v>1</v>
      </c>
      <c r="C2" t="s">
        <v>2</v>
      </c>
      <c r="D2" t="s">
        <v>3</v>
      </c>
      <c r="E2" t="s">
        <v>4</v>
      </c>
      <c r="F2" t="s">
        <v>9</v>
      </c>
    </row>
    <row r="3" spans="2:6" x14ac:dyDescent="0.25">
      <c r="B3" t="s">
        <v>0</v>
      </c>
      <c r="C3" s="1">
        <v>12.5</v>
      </c>
      <c r="D3" s="1">
        <v>3</v>
      </c>
      <c r="E3" s="1">
        <v>50</v>
      </c>
      <c r="F3" s="1">
        <f>Tabelle1[[#This Row],[Breite '[mm']]]*Tabelle1[[#This Row],[Dicke '[mm']]]</f>
        <v>37.5</v>
      </c>
    </row>
    <row r="4" spans="2:6" x14ac:dyDescent="0.25">
      <c r="B4" t="s">
        <v>5</v>
      </c>
      <c r="C4" s="1">
        <v>12.5</v>
      </c>
      <c r="D4" s="1">
        <v>3</v>
      </c>
      <c r="E4" s="1">
        <v>50</v>
      </c>
      <c r="F4" s="1">
        <f>Tabelle1[[#This Row],[Breite '[mm']]]*Tabelle1[[#This Row],[Dicke '[mm']]]</f>
        <v>37.5</v>
      </c>
    </row>
    <row r="5" spans="2:6" x14ac:dyDescent="0.25">
      <c r="B5" t="s">
        <v>6</v>
      </c>
      <c r="C5" s="1">
        <v>10</v>
      </c>
      <c r="D5" s="1">
        <v>4</v>
      </c>
      <c r="E5" s="1">
        <v>50</v>
      </c>
      <c r="F5" s="1">
        <f>Tabelle1[[#This Row],[Breite '[mm']]]*Tabelle1[[#This Row],[Dicke '[mm']]]</f>
        <v>40</v>
      </c>
    </row>
    <row r="6" spans="2:6" x14ac:dyDescent="0.25">
      <c r="B6" t="s">
        <v>7</v>
      </c>
      <c r="C6" s="1">
        <v>9.9</v>
      </c>
      <c r="D6" s="1">
        <v>3.95</v>
      </c>
      <c r="E6" s="1">
        <v>50</v>
      </c>
      <c r="F6" s="1">
        <f>Tabelle1[[#This Row],[Breite '[mm']]]*Tabelle1[[#This Row],[Dicke '[mm']]]</f>
        <v>39.105000000000004</v>
      </c>
    </row>
    <row r="8" spans="2:6" x14ac:dyDescent="0.25">
      <c r="B8" t="s">
        <v>8</v>
      </c>
    </row>
    <row r="9" spans="2:6" x14ac:dyDescent="0.25">
      <c r="B9" t="s">
        <v>1</v>
      </c>
      <c r="C9" t="s">
        <v>2</v>
      </c>
      <c r="D9" t="s">
        <v>3</v>
      </c>
      <c r="E9" t="s">
        <v>4</v>
      </c>
    </row>
    <row r="10" spans="2:6" x14ac:dyDescent="0.25">
      <c r="B10" t="s">
        <v>0</v>
      </c>
      <c r="C10" s="1">
        <v>10</v>
      </c>
      <c r="D10" s="1">
        <v>2.2000000000000002</v>
      </c>
      <c r="E10" s="1">
        <v>69</v>
      </c>
    </row>
    <row r="11" spans="2:6" x14ac:dyDescent="0.25">
      <c r="B11" t="s">
        <v>5</v>
      </c>
      <c r="C11" s="1">
        <v>18</v>
      </c>
      <c r="D11" s="1">
        <v>2.2000000000000002</v>
      </c>
      <c r="E11" s="1">
        <v>75</v>
      </c>
    </row>
    <row r="12" spans="2:6" x14ac:dyDescent="0.25">
      <c r="B12" t="s">
        <v>6</v>
      </c>
      <c r="C12" s="1">
        <v>5.7</v>
      </c>
      <c r="D12" s="1">
        <v>2.2000000000000002</v>
      </c>
      <c r="E12" s="1">
        <v>151</v>
      </c>
    </row>
    <row r="13" spans="2:6" x14ac:dyDescent="0.25">
      <c r="B13" t="s">
        <v>7</v>
      </c>
      <c r="C13" s="1">
        <v>5</v>
      </c>
      <c r="D13" s="1">
        <v>2</v>
      </c>
      <c r="E13" s="1">
        <v>178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0E51-5E18-4690-9C7D-94AA67CDBDC4}">
  <dimension ref="B2:AC46"/>
  <sheetViews>
    <sheetView tabSelected="1" workbookViewId="0">
      <selection activeCell="B31" sqref="B31"/>
    </sheetView>
  </sheetViews>
  <sheetFormatPr baseColWidth="10" defaultRowHeight="15" x14ac:dyDescent="0.25"/>
  <cols>
    <col min="2" max="2" width="17.5703125" customWidth="1"/>
    <col min="3" max="3" width="14.85546875" customWidth="1"/>
    <col min="5" max="5" width="15.85546875" customWidth="1"/>
    <col min="6" max="6" width="12.5703125" customWidth="1"/>
    <col min="20" max="20" width="14.28515625" customWidth="1"/>
    <col min="21" max="21" width="13.42578125" customWidth="1"/>
  </cols>
  <sheetData>
    <row r="2" spans="2:29" x14ac:dyDescent="0.25">
      <c r="B2" t="s">
        <v>16</v>
      </c>
      <c r="K2" t="s">
        <v>17</v>
      </c>
      <c r="S2" t="s">
        <v>18</v>
      </c>
      <c r="T2" t="s">
        <v>19</v>
      </c>
      <c r="AC2" t="s">
        <v>18</v>
      </c>
    </row>
    <row r="4" spans="2:29" x14ac:dyDescent="0.25"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T4" t="s">
        <v>10</v>
      </c>
      <c r="U4" t="s">
        <v>13</v>
      </c>
      <c r="V4" t="s">
        <v>12</v>
      </c>
      <c r="W4" t="s">
        <v>14</v>
      </c>
      <c r="X4" t="s">
        <v>15</v>
      </c>
      <c r="Z4">
        <f>W6</f>
        <v>0.77964912280701737</v>
      </c>
      <c r="AA4" s="8">
        <f>X6</f>
        <v>5.0000000000000001E-4</v>
      </c>
    </row>
    <row r="5" spans="2:29" x14ac:dyDescent="0.25">
      <c r="B5">
        <v>2</v>
      </c>
      <c r="C5">
        <v>1.2</v>
      </c>
      <c r="D5">
        <f>B5*500</f>
        <v>1000</v>
      </c>
      <c r="E5">
        <f>C5*10*0.00125</f>
        <v>1.4999999999999999E-2</v>
      </c>
      <c r="F5">
        <f>D5/$I$11</f>
        <v>41.666666666666664</v>
      </c>
      <c r="G5" s="4">
        <f>E5/$H$11</f>
        <v>2.9999999999999997E-4</v>
      </c>
      <c r="K5">
        <v>5</v>
      </c>
      <c r="L5">
        <v>2.5</v>
      </c>
      <c r="M5" s="5">
        <f>K5*555.55</f>
        <v>2777.75</v>
      </c>
      <c r="N5" s="5">
        <f>L5*0.0125</f>
        <v>3.125E-2</v>
      </c>
      <c r="O5" s="5">
        <f>M5/$R$11</f>
        <v>92.591666666666669</v>
      </c>
      <c r="P5" s="4">
        <f>N5/$Q$11</f>
        <v>6.2500000000000001E-4</v>
      </c>
      <c r="T5">
        <v>1.1000000000000001</v>
      </c>
      <c r="U5" s="5">
        <v>0</v>
      </c>
      <c r="V5" s="5">
        <f t="shared" ref="V5:V10" si="0">T5*22.22</f>
        <v>24.442</v>
      </c>
      <c r="W5" s="5">
        <f t="shared" ref="W5:W10" si="1">V5/$AA$11</f>
        <v>0.61258145363408512</v>
      </c>
      <c r="X5" s="4">
        <f t="shared" ref="X5:X10" si="2">U5/$Z$11</f>
        <v>0</v>
      </c>
      <c r="Z5">
        <f>W9</f>
        <v>1.4479197994987467</v>
      </c>
      <c r="AA5" s="8">
        <f>X9</f>
        <v>2.5000000000000001E-3</v>
      </c>
    </row>
    <row r="6" spans="2:29" x14ac:dyDescent="0.25">
      <c r="B6">
        <v>3</v>
      </c>
      <c r="C6">
        <v>1.5</v>
      </c>
      <c r="D6">
        <f>B6*500</f>
        <v>1500</v>
      </c>
      <c r="E6">
        <f>C6*10*0.00125</f>
        <v>1.8749999999999999E-2</v>
      </c>
      <c r="F6">
        <f>D6/$I$11</f>
        <v>62.5</v>
      </c>
      <c r="G6" s="4">
        <f>E6/$H$11</f>
        <v>3.7500000000000001E-4</v>
      </c>
      <c r="K6">
        <v>6</v>
      </c>
      <c r="L6">
        <v>3.1</v>
      </c>
      <c r="M6" s="5">
        <f>K6*555.55</f>
        <v>3333.2999999999997</v>
      </c>
      <c r="N6" s="5">
        <f>L6*0.0125</f>
        <v>3.8750000000000007E-2</v>
      </c>
      <c r="O6" s="5">
        <f>M6/$R$11</f>
        <v>111.10999999999999</v>
      </c>
      <c r="P6" s="4">
        <f>N6/$Q$11</f>
        <v>7.7500000000000008E-4</v>
      </c>
      <c r="T6">
        <v>1.4</v>
      </c>
      <c r="U6" s="5">
        <v>2.5000000000000001E-2</v>
      </c>
      <c r="V6" s="5">
        <f t="shared" si="0"/>
        <v>31.107999999999997</v>
      </c>
      <c r="W6" s="5">
        <f t="shared" si="1"/>
        <v>0.77964912280701737</v>
      </c>
      <c r="X6" s="4">
        <f t="shared" si="2"/>
        <v>5.0000000000000001E-4</v>
      </c>
    </row>
    <row r="7" spans="2:29" x14ac:dyDescent="0.25">
      <c r="B7">
        <v>4</v>
      </c>
      <c r="C7">
        <v>2.1</v>
      </c>
      <c r="D7">
        <f>B7*500</f>
        <v>2000</v>
      </c>
      <c r="E7">
        <f t="shared" ref="E7" si="3">C7*10*0.00125</f>
        <v>2.6249999999999999E-2</v>
      </c>
      <c r="F7">
        <f>D7/$I$11</f>
        <v>83.333333333333329</v>
      </c>
      <c r="G7" s="4">
        <f>E7/$H$11</f>
        <v>5.2499999999999997E-4</v>
      </c>
      <c r="K7">
        <v>7</v>
      </c>
      <c r="L7">
        <v>3.7</v>
      </c>
      <c r="M7" s="5">
        <f>K7*555.55</f>
        <v>3888.8499999999995</v>
      </c>
      <c r="N7" s="5">
        <f>L7*0.0125</f>
        <v>4.6250000000000006E-2</v>
      </c>
      <c r="O7" s="5">
        <f>M7/$R$11</f>
        <v>129.6283333333333</v>
      </c>
      <c r="P7" s="4">
        <f>N7/$Q$11</f>
        <v>9.2500000000000015E-4</v>
      </c>
      <c r="T7">
        <v>1.75</v>
      </c>
      <c r="U7" s="5">
        <v>0.05</v>
      </c>
      <c r="V7" s="5">
        <f t="shared" si="0"/>
        <v>38.884999999999998</v>
      </c>
      <c r="W7" s="5">
        <f t="shared" si="1"/>
        <v>0.97456140350877174</v>
      </c>
      <c r="X7" s="4">
        <f t="shared" si="2"/>
        <v>1E-3</v>
      </c>
    </row>
    <row r="8" spans="2:29" x14ac:dyDescent="0.25">
      <c r="B8">
        <v>5</v>
      </c>
      <c r="C8">
        <v>2.4</v>
      </c>
      <c r="D8">
        <f>B8*500</f>
        <v>2500</v>
      </c>
      <c r="E8">
        <f>C8*10*0.00125</f>
        <v>0.03</v>
      </c>
      <c r="F8">
        <f>D8/$I$11</f>
        <v>104.16666666666667</v>
      </c>
      <c r="G8" s="4">
        <f>E8/$H$11</f>
        <v>5.9999999999999995E-4</v>
      </c>
      <c r="K8">
        <v>8</v>
      </c>
      <c r="L8">
        <v>4.2</v>
      </c>
      <c r="M8" s="5">
        <f>K8*555.55</f>
        <v>4444.3999999999996</v>
      </c>
      <c r="N8" s="5">
        <f>L8*0.0125</f>
        <v>5.2500000000000005E-2</v>
      </c>
      <c r="O8" s="5">
        <f>M8/$R$11</f>
        <v>148.14666666666665</v>
      </c>
      <c r="P8" s="4">
        <f>N8/$Q$11</f>
        <v>1.0500000000000002E-3</v>
      </c>
      <c r="T8">
        <v>2.2999999999999998</v>
      </c>
      <c r="U8" s="5">
        <v>0.1</v>
      </c>
      <c r="V8" s="5">
        <f t="shared" si="0"/>
        <v>51.105999999999995</v>
      </c>
      <c r="W8" s="5">
        <f t="shared" si="1"/>
        <v>1.2808521303258142</v>
      </c>
      <c r="X8" s="4">
        <f t="shared" si="2"/>
        <v>2E-3</v>
      </c>
    </row>
    <row r="9" spans="2:29" x14ac:dyDescent="0.25">
      <c r="B9">
        <v>6</v>
      </c>
      <c r="C9">
        <v>2.7</v>
      </c>
      <c r="D9">
        <f>B9*500</f>
        <v>3000</v>
      </c>
      <c r="E9">
        <f>C9*10*0.00125</f>
        <v>3.3750000000000002E-2</v>
      </c>
      <c r="F9">
        <f>D9/$I$11</f>
        <v>125</v>
      </c>
      <c r="G9" s="4">
        <f>E9/$H$11</f>
        <v>6.7500000000000004E-4</v>
      </c>
      <c r="N9" s="3"/>
      <c r="P9" s="4"/>
      <c r="T9">
        <v>2.6</v>
      </c>
      <c r="U9" s="5">
        <v>0.125</v>
      </c>
      <c r="V9" s="5">
        <f t="shared" si="0"/>
        <v>57.771999999999998</v>
      </c>
      <c r="W9" s="5">
        <f t="shared" si="1"/>
        <v>1.4479197994987467</v>
      </c>
      <c r="X9" s="4">
        <f t="shared" si="2"/>
        <v>2.5000000000000001E-3</v>
      </c>
      <c r="Y9" s="4"/>
    </row>
    <row r="10" spans="2:29" x14ac:dyDescent="0.25">
      <c r="G10" s="4"/>
      <c r="M10" s="1"/>
      <c r="O10" s="6"/>
      <c r="P10" s="4"/>
      <c r="T10">
        <v>2.8</v>
      </c>
      <c r="U10" s="5">
        <v>0.15</v>
      </c>
      <c r="V10" s="5">
        <f t="shared" si="0"/>
        <v>62.215999999999994</v>
      </c>
      <c r="W10" s="5">
        <f t="shared" si="1"/>
        <v>1.5592982456140347</v>
      </c>
      <c r="X10" s="4">
        <f t="shared" si="2"/>
        <v>3.0000000000000001E-3</v>
      </c>
      <c r="Y10" s="4"/>
    </row>
    <row r="11" spans="2:29" x14ac:dyDescent="0.25">
      <c r="G11" s="4"/>
      <c r="H11">
        <v>50</v>
      </c>
      <c r="I11">
        <v>24</v>
      </c>
      <c r="P11" s="4"/>
      <c r="Q11">
        <v>50</v>
      </c>
      <c r="R11">
        <v>30</v>
      </c>
      <c r="Y11" s="4"/>
      <c r="Z11">
        <v>50</v>
      </c>
      <c r="AA11">
        <f>10*3.99</f>
        <v>39.900000000000006</v>
      </c>
    </row>
    <row r="18" spans="2:26" x14ac:dyDescent="0.25">
      <c r="N18" s="1"/>
      <c r="W18" s="1"/>
    </row>
    <row r="21" spans="2:26" x14ac:dyDescent="0.25">
      <c r="M21" s="1"/>
      <c r="O21" s="1"/>
      <c r="V21" s="1"/>
      <c r="X21" s="1"/>
    </row>
    <row r="30" spans="2:26" x14ac:dyDescent="0.25">
      <c r="B30" s="7">
        <f>SLOPE(Tabelle13[Spannung],Tabelle13[Dehnung])</f>
        <v>209948.32041343671</v>
      </c>
      <c r="C30" s="7">
        <f>ROUNDUP(B30,-3)</f>
        <v>210000</v>
      </c>
      <c r="K30" s="7">
        <f>SLOPE(Tabelle1315[Spannung],Tabelle1315[Dehnung])</f>
        <v>129713.6712749615</v>
      </c>
      <c r="L30" s="7">
        <f>ROUNDUP(K30,-3)</f>
        <v>130000</v>
      </c>
      <c r="T30" s="7">
        <f>SLOPE(Z4:Z5,AA4:AA5)</f>
        <v>334.13533834586468</v>
      </c>
      <c r="U30" s="7">
        <f>ROUNDUP(T30,1)</f>
        <v>334.20000000000005</v>
      </c>
    </row>
    <row r="32" spans="2:26" x14ac:dyDescent="0.25">
      <c r="X32">
        <f>Z5-Z4</f>
        <v>0.66827067669172935</v>
      </c>
      <c r="Y32">
        <f>X32/X33</f>
        <v>334.13533834586468</v>
      </c>
      <c r="Z32">
        <f>(V9-V6)/(AA11*0.002)</f>
        <v>334.13533834586462</v>
      </c>
    </row>
    <row r="33" spans="7:24" x14ac:dyDescent="0.25">
      <c r="X33" s="8">
        <f>AA5-AA4</f>
        <v>2E-3</v>
      </c>
    </row>
    <row r="43" spans="7:24" x14ac:dyDescent="0.25">
      <c r="G43" s="4"/>
    </row>
    <row r="44" spans="7:24" x14ac:dyDescent="0.25">
      <c r="G44" s="4"/>
    </row>
    <row r="45" spans="7:24" x14ac:dyDescent="0.25">
      <c r="G45" s="4"/>
    </row>
    <row r="46" spans="7:24" x14ac:dyDescent="0.25">
      <c r="G46" s="4"/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1C54-BF04-4CA7-B7A2-0F4F1A7F027E}">
  <dimension ref="B3:C4"/>
  <sheetViews>
    <sheetView workbookViewId="0">
      <selection activeCell="C13" sqref="C13"/>
    </sheetView>
  </sheetViews>
  <sheetFormatPr baseColWidth="10" defaultRowHeight="15" x14ac:dyDescent="0.25"/>
  <cols>
    <col min="2" max="2" width="17.85546875" customWidth="1"/>
    <col min="3" max="3" width="16.28515625" customWidth="1"/>
  </cols>
  <sheetData>
    <row r="3" spans="2:3" x14ac:dyDescent="0.25">
      <c r="B3" t="s">
        <v>0</v>
      </c>
      <c r="C3" t="s">
        <v>5</v>
      </c>
    </row>
    <row r="4" spans="2:3" x14ac:dyDescent="0.25">
      <c r="B4" s="2">
        <f>(Messwerte!E10-Messwerte!E3)/Messwerte!E3</f>
        <v>0.38</v>
      </c>
      <c r="C4" s="2">
        <f>(Messwerte!E11-Tabelle1[[#This Row],[Länge  '[mm']]])/Tabelle1[[#This Row],[Länge  '[mm']]]</f>
        <v>0.5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Messwerte</vt:lpstr>
      <vt:lpstr>E-Modul</vt:lpstr>
      <vt:lpstr>Bruchdehnung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2019-05-25T18:28:59Z</dcterms:created>
  <dcterms:modified xsi:type="dcterms:W3CDTF">2019-06-03T17:24:36Z</dcterms:modified>
</cp:coreProperties>
</file>